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Aigerim\Downloads\"/>
    </mc:Choice>
  </mc:AlternateContent>
  <xr:revisionPtr revIDLastSave="0" documentId="13_ncr:1_{9B39A8D0-2E6E-4361-994A-61AECE981152}" xr6:coauthVersionLast="47" xr6:coauthVersionMax="47" xr10:uidLastSave="{00000000-0000-0000-0000-000000000000}"/>
  <bookViews>
    <workbookView xWindow="-108" yWindow="-108" windowWidth="23256" windowHeight="12576" tabRatio="782" activeTab="8" xr2:uid="{00000000-000D-0000-FFFF-FFFF00000000}"/>
  </bookViews>
  <sheets>
    <sheet name="Задание 1" sheetId="1" r:id="rId1"/>
    <sheet name="Задание 2" sheetId="2" r:id="rId2"/>
    <sheet name="Задание 3" sheetId="3" r:id="rId3"/>
    <sheet name="База данных" sheetId="4" r:id="rId4"/>
    <sheet name="Курсы_июль" sheetId="6" r:id="rId5"/>
    <sheet name="Курсы_январь" sheetId="5" r:id="rId6"/>
    <sheet name="Задание 4" sheetId="9" r:id="rId7"/>
    <sheet name="Задание 5" sheetId="8" r:id="rId8"/>
    <sheet name="Задание 6" sheetId="13" r:id="rId9"/>
    <sheet name="январь" sheetId="10" r:id="rId10"/>
    <sheet name="март" sheetId="12" r:id="rId11"/>
    <sheet name="февраль" sheetId="11" r:id="rId12"/>
  </sheets>
  <definedNames>
    <definedName name="_xlchart.v1.0" hidden="1">'Задание 3'!$E$22:$H$22</definedName>
    <definedName name="_xlchart.v1.1" hidden="1">'Задание 3'!$E$23:$H$23</definedName>
    <definedName name="_xlnm._FilterDatabase" localSheetId="3" hidden="1">'База данных'!$A$1:$F$931</definedName>
  </definedNames>
  <calcPr calcId="191029"/>
  <pivotCaches>
    <pivotCache cacheId="1"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 i="3" l="1"/>
  <c r="E22" i="3"/>
  <c r="M6" i="13" a="1"/>
  <c r="M5" i="13" a="1"/>
  <c r="M7" i="13" a="1"/>
  <c r="E5" i="13" a="1"/>
  <c r="E9" i="13" a="1"/>
  <c r="K4" i="13" a="1"/>
  <c r="M9" i="13" a="1"/>
  <c r="B7" i="13" a="1"/>
  <c r="F4" i="13" a="1"/>
  <c r="L8" i="13" a="1"/>
  <c r="I5" i="13" a="1"/>
  <c r="J4" i="13" a="1"/>
  <c r="H4" i="13" a="1"/>
  <c r="L4" i="13" a="1"/>
  <c r="B5" i="13" a="1"/>
  <c r="D4" i="13" a="1"/>
  <c r="J5" i="13" a="1"/>
  <c r="M4" i="13" a="1"/>
  <c r="B6" i="13" a="1"/>
  <c r="E4" i="13" a="1"/>
  <c r="G7" i="13" a="1"/>
  <c r="G4" i="13" a="1"/>
  <c r="C9" i="13" a="1"/>
  <c r="H5" i="13" a="1"/>
  <c r="I4" i="13" a="1"/>
  <c r="E6" i="13" a="1"/>
  <c r="F7" i="13" a="1"/>
  <c r="B4" i="13" a="1"/>
  <c r="J7" i="13" a="1"/>
  <c r="F5" i="13" a="1"/>
  <c r="G5" i="13" a="1"/>
  <c r="F6" i="13" a="1"/>
  <c r="K5" i="13" a="1"/>
  <c r="G6" i="13" a="1"/>
  <c r="K7" i="13" a="1"/>
  <c r="K9" i="13" a="1"/>
  <c r="D5" i="13" a="1"/>
  <c r="L6" i="13" a="1"/>
  <c r="J8" i="13" a="1"/>
  <c r="C8" i="13" a="1"/>
  <c r="B8" i="13" a="1"/>
  <c r="K8" i="13" a="1"/>
  <c r="G9" i="13" a="1"/>
  <c r="F8" i="13" a="1"/>
  <c r="C6" i="13" a="1"/>
  <c r="C5" i="13" a="1"/>
  <c r="L5" i="13" a="1"/>
  <c r="D7" i="13" a="1"/>
  <c r="G8" i="13" a="1"/>
  <c r="J9" i="13" a="1"/>
  <c r="H8" i="13" a="1"/>
  <c r="J6" i="13" a="1"/>
  <c r="L7" i="13" a="1"/>
  <c r="D9" i="13" a="1"/>
  <c r="D8" i="13" a="1"/>
  <c r="E8" i="13" a="1"/>
  <c r="H9" i="13" a="1"/>
  <c r="B9" i="13" a="1"/>
  <c r="F9" i="13" a="1"/>
  <c r="C4" i="13" a="1"/>
  <c r="I6" i="13" a="1"/>
  <c r="H7" i="13" a="1"/>
  <c r="I8" i="13" a="1"/>
  <c r="L9" i="13" a="1"/>
  <c r="E7" i="13" a="1"/>
  <c r="C7" i="13" a="1"/>
  <c r="I7" i="13" a="1"/>
  <c r="K6" i="13" a="1"/>
  <c r="M8" i="13" a="1"/>
  <c r="H6" i="13" a="1"/>
  <c r="I9" i="13" a="1"/>
  <c r="D6" i="13" a="1"/>
  <c r="M9" i="13" l="1"/>
  <c r="E9" i="13"/>
  <c r="I8" i="13"/>
  <c r="M7" i="13"/>
  <c r="M6" i="13"/>
  <c r="E6" i="13"/>
  <c r="E5" i="13"/>
  <c r="B9" i="13"/>
  <c r="I9" i="13"/>
  <c r="M8" i="13"/>
  <c r="E8" i="13"/>
  <c r="I7" i="13"/>
  <c r="E7" i="13"/>
  <c r="I6" i="13"/>
  <c r="M5" i="13"/>
  <c r="I5" i="13"/>
  <c r="J8" i="13"/>
  <c r="L9" i="13"/>
  <c r="D9" i="13"/>
  <c r="H8" i="13"/>
  <c r="H7" i="13"/>
  <c r="L6" i="13"/>
  <c r="D6" i="13"/>
  <c r="D5" i="13"/>
  <c r="F9" i="13"/>
  <c r="H9" i="13"/>
  <c r="L8" i="13"/>
  <c r="D8" i="13"/>
  <c r="L7" i="13"/>
  <c r="D7" i="13"/>
  <c r="H6" i="13"/>
  <c r="L5" i="13"/>
  <c r="H5" i="13"/>
  <c r="J9" i="13"/>
  <c r="K9" i="13"/>
  <c r="C9" i="13"/>
  <c r="G8" i="13"/>
  <c r="K7" i="13"/>
  <c r="K6" i="13"/>
  <c r="C6" i="13"/>
  <c r="C5" i="13"/>
  <c r="F8" i="13"/>
  <c r="G9" i="13"/>
  <c r="K8" i="13"/>
  <c r="C8" i="13"/>
  <c r="G7" i="13"/>
  <c r="C7" i="13"/>
  <c r="G6" i="13"/>
  <c r="K5" i="13"/>
  <c r="G5" i="13"/>
  <c r="B8" i="13"/>
  <c r="J7" i="13"/>
  <c r="F7" i="13"/>
  <c r="B7" i="13"/>
  <c r="J6" i="13"/>
  <c r="F6" i="13"/>
  <c r="B6" i="13"/>
  <c r="J5" i="13"/>
  <c r="F5" i="13"/>
  <c r="B5" i="13"/>
  <c r="F4" i="13"/>
  <c r="K4" i="13"/>
  <c r="J4" i="13"/>
  <c r="E4" i="13"/>
  <c r="M4" i="13"/>
  <c r="I4" i="13"/>
  <c r="D4" i="13"/>
  <c r="L4" i="13"/>
  <c r="H4" i="13"/>
  <c r="G4" i="13"/>
  <c r="C4" i="13"/>
  <c r="B4" i="13"/>
  <c r="G541"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G846" i="4"/>
  <c r="G847" i="4"/>
  <c r="G848" i="4"/>
  <c r="G849" i="4"/>
  <c r="G850" i="4"/>
  <c r="G851" i="4"/>
  <c r="G852" i="4"/>
  <c r="G853" i="4"/>
  <c r="G854" i="4"/>
  <c r="G855" i="4"/>
  <c r="G856" i="4"/>
  <c r="G857" i="4"/>
  <c r="G858" i="4"/>
  <c r="G859" i="4"/>
  <c r="G860" i="4"/>
  <c r="G861" i="4"/>
  <c r="G862" i="4"/>
  <c r="G863" i="4"/>
  <c r="G864" i="4"/>
  <c r="G865" i="4"/>
  <c r="G866" i="4"/>
  <c r="G867" i="4"/>
  <c r="G868" i="4"/>
  <c r="G869" i="4"/>
  <c r="G870" i="4"/>
  <c r="G871" i="4"/>
  <c r="G872" i="4"/>
  <c r="G873" i="4"/>
  <c r="G874" i="4"/>
  <c r="G875" i="4"/>
  <c r="G876" i="4"/>
  <c r="G877" i="4"/>
  <c r="G878" i="4"/>
  <c r="G879" i="4"/>
  <c r="G880" i="4"/>
  <c r="G881" i="4"/>
  <c r="G882" i="4"/>
  <c r="G883" i="4"/>
  <c r="G884" i="4"/>
  <c r="G885" i="4"/>
  <c r="G886" i="4"/>
  <c r="G887" i="4"/>
  <c r="G888" i="4"/>
  <c r="G889" i="4"/>
  <c r="G890" i="4"/>
  <c r="G891" i="4"/>
  <c r="G892" i="4"/>
  <c r="G893" i="4"/>
  <c r="G894" i="4"/>
  <c r="G895" i="4"/>
  <c r="G896" i="4"/>
  <c r="G897" i="4"/>
  <c r="G898" i="4"/>
  <c r="G899" i="4"/>
  <c r="G900" i="4"/>
  <c r="G901" i="4"/>
  <c r="G902" i="4"/>
  <c r="G903" i="4"/>
  <c r="G904" i="4"/>
  <c r="G905" i="4"/>
  <c r="G906" i="4"/>
  <c r="G907" i="4"/>
  <c r="G908" i="4"/>
  <c r="G909" i="4"/>
  <c r="G910" i="4"/>
  <c r="G911" i="4"/>
  <c r="G912" i="4"/>
  <c r="G913" i="4"/>
  <c r="G914" i="4"/>
  <c r="G915" i="4"/>
  <c r="G916" i="4"/>
  <c r="G917" i="4"/>
  <c r="G918" i="4"/>
  <c r="G919" i="4"/>
  <c r="G920" i="4"/>
  <c r="G921" i="4"/>
  <c r="G922" i="4"/>
  <c r="G923" i="4"/>
  <c r="G924" i="4"/>
  <c r="G925" i="4"/>
  <c r="G926" i="4"/>
  <c r="G927" i="4"/>
  <c r="G928" i="4"/>
  <c r="G929" i="4"/>
  <c r="G930" i="4"/>
  <c r="G931" i="4"/>
  <c r="G2" i="4"/>
  <c r="C28" i="5" l="1"/>
  <c r="C22" i="5"/>
  <c r="C14" i="5"/>
  <c r="R4" i="8"/>
  <c r="R31" i="8"/>
  <c r="R29" i="8"/>
  <c r="S29" i="8" s="1"/>
  <c r="U29" i="8" s="1"/>
  <c r="V29" i="8" s="1"/>
  <c r="R30" i="8"/>
  <c r="S30" i="8" s="1"/>
  <c r="U30" i="8" s="1"/>
  <c r="V30" i="8" s="1"/>
  <c r="R32" i="8"/>
  <c r="S32" i="8" s="1"/>
  <c r="U32" i="8" s="1"/>
  <c r="V32" i="8" s="1"/>
  <c r="R33" i="8"/>
  <c r="S33" i="8" s="1"/>
  <c r="U33" i="8" s="1"/>
  <c r="V33" i="8" s="1"/>
  <c r="R25" i="8"/>
  <c r="S25" i="8"/>
  <c r="T25" i="8"/>
  <c r="U25" i="8"/>
  <c r="V25" i="8"/>
  <c r="Z13" i="8"/>
  <c r="AA13" i="8" s="1" a="1"/>
  <c r="AA13" i="8" s="1"/>
  <c r="R21" i="8"/>
  <c r="S21" i="8"/>
  <c r="T21" i="8"/>
  <c r="U21" i="8"/>
  <c r="V21" i="8"/>
  <c r="W6" i="8"/>
  <c r="T10" i="8"/>
  <c r="W10" i="8" s="1"/>
  <c r="V12" i="8"/>
  <c r="Q4" i="8"/>
  <c r="R5" i="8"/>
  <c r="S5" i="8"/>
  <c r="S4" i="8" s="1"/>
  <c r="T5" i="8"/>
  <c r="T4" i="8" s="1"/>
  <c r="U5" i="8"/>
  <c r="U4" i="8" s="1"/>
  <c r="V5" i="8"/>
  <c r="V4" i="8" s="1"/>
  <c r="Q6" i="8"/>
  <c r="R6" i="8"/>
  <c r="Z6" i="8" s="1"/>
  <c r="AA6" i="8" s="1" a="1"/>
  <c r="AA6" i="8" s="1"/>
  <c r="S6" i="8"/>
  <c r="T6" i="8"/>
  <c r="U6" i="8"/>
  <c r="V6" i="8"/>
  <c r="Q7" i="8"/>
  <c r="R7" i="8"/>
  <c r="Z7" i="8" s="1"/>
  <c r="AA7" i="8" s="1" a="1"/>
  <c r="AA7" i="8" s="1"/>
  <c r="S7" i="8"/>
  <c r="W7" i="8" s="1"/>
  <c r="T7" i="8"/>
  <c r="U7" i="8"/>
  <c r="V7" i="8"/>
  <c r="Q8" i="8"/>
  <c r="R8" i="8"/>
  <c r="X8" i="8" s="1"/>
  <c r="Y8" i="8" s="1" a="1"/>
  <c r="Y8" i="8" s="1"/>
  <c r="S8" i="8"/>
  <c r="T8" i="8"/>
  <c r="U8" i="8"/>
  <c r="V8" i="8"/>
  <c r="Q9" i="8"/>
  <c r="R9" i="8"/>
  <c r="X9" i="8" s="1"/>
  <c r="Y9" i="8" s="1" a="1"/>
  <c r="Y9" i="8" s="1"/>
  <c r="S9" i="8"/>
  <c r="T9" i="8"/>
  <c r="U9" i="8"/>
  <c r="V9" i="8"/>
  <c r="Q10" i="8"/>
  <c r="R10" i="8"/>
  <c r="Z10" i="8" s="1"/>
  <c r="AA10" i="8" s="1" a="1"/>
  <c r="AA10" i="8" s="1"/>
  <c r="S10" i="8"/>
  <c r="U10" i="8"/>
  <c r="V10" i="8"/>
  <c r="Q11" i="8"/>
  <c r="R11" i="8"/>
  <c r="X11" i="8" s="1"/>
  <c r="Y11" i="8" s="1" a="1"/>
  <c r="Y11" i="8" s="1"/>
  <c r="S11" i="8"/>
  <c r="T11" i="8"/>
  <c r="U11" i="8"/>
  <c r="V11" i="8"/>
  <c r="Q12" i="8"/>
  <c r="R12" i="8"/>
  <c r="X12" i="8" s="1"/>
  <c r="Y12" i="8" s="1" a="1"/>
  <c r="Y12" i="8" s="1"/>
  <c r="S12" i="8"/>
  <c r="T12" i="8"/>
  <c r="U12" i="8"/>
  <c r="Z12" i="8" s="1"/>
  <c r="AA12" i="8" s="1" a="1"/>
  <c r="AA12" i="8" s="1"/>
  <c r="Q13" i="8"/>
  <c r="R13" i="8"/>
  <c r="X13" i="8" s="1"/>
  <c r="Y13" i="8" s="1" a="1"/>
  <c r="Y13" i="8" s="1"/>
  <c r="S13" i="8"/>
  <c r="T13" i="8"/>
  <c r="U13" i="8"/>
  <c r="V13" i="8"/>
  <c r="B6" i="9" a="1"/>
  <c r="B6" i="9" s="1"/>
  <c r="S31" i="8" l="1"/>
  <c r="U31" i="8" s="1"/>
  <c r="V31" i="8" s="1"/>
  <c r="W13" i="8"/>
  <c r="Z11" i="8"/>
  <c r="AA11" i="8" s="1" a="1"/>
  <c r="AA11" i="8" s="1"/>
  <c r="W12" i="8"/>
  <c r="X7" i="8"/>
  <c r="Y7" i="8" s="1" a="1"/>
  <c r="Y7" i="8" s="1"/>
  <c r="W11" i="8"/>
  <c r="Z9" i="8"/>
  <c r="AA9" i="8" s="1" a="1"/>
  <c r="AA9" i="8" s="1"/>
  <c r="Z8" i="8"/>
  <c r="AA8" i="8" s="1" a="1"/>
  <c r="AA8" i="8" s="1"/>
  <c r="U26" i="8" s="1"/>
  <c r="X10" i="8"/>
  <c r="Y10" i="8" s="1" a="1"/>
  <c r="Y10" i="8" s="1"/>
  <c r="W9" i="8"/>
  <c r="X6" i="8"/>
  <c r="Y6" i="8" s="1" a="1"/>
  <c r="Y6" i="8" s="1"/>
  <c r="T22" i="8" s="1"/>
  <c r="W8" i="8"/>
  <c r="R17" i="8" s="1"/>
  <c r="Q17" i="8" s="1"/>
  <c r="M16" i="8" s="1"/>
  <c r="V34" i="8"/>
  <c r="M19" i="8" s="1"/>
  <c r="M15" i="8" l="1"/>
  <c r="R26" i="8"/>
  <c r="T26" i="8"/>
  <c r="V26" i="8"/>
  <c r="S26" i="8"/>
  <c r="U22" i="8"/>
  <c r="V22" i="8"/>
  <c r="R22" i="8"/>
  <c r="S22" i="8"/>
  <c r="M18" i="8" l="1" a="1"/>
  <c r="M18" i="8" s="1"/>
  <c r="M17" i="8" a="1"/>
  <c r="M17" i="8" s="1"/>
  <c r="D10" i="1" l="1"/>
  <c r="B2" i="1" l="1"/>
  <c r="B3" i="1"/>
  <c r="B4" i="1"/>
  <c r="B5" i="1"/>
  <c r="B6" i="1"/>
  <c r="B7" i="1"/>
  <c r="B8" i="1"/>
  <c r="B9" i="1"/>
  <c r="B10" i="1"/>
  <c r="B11" i="1"/>
  <c r="B12" i="1"/>
  <c r="B13" i="1"/>
  <c r="B14" i="1"/>
  <c r="B15" i="1"/>
  <c r="B16" i="1"/>
  <c r="B17" i="1"/>
  <c r="B18" i="1"/>
  <c r="B19" i="1"/>
  <c r="B20" i="1"/>
  <c r="B21" i="1"/>
  <c r="D18" i="1" l="1"/>
  <c r="C30" i="6"/>
  <c r="C29" i="6"/>
  <c r="C23" i="6"/>
  <c r="C22" i="6"/>
  <c r="C16" i="6"/>
  <c r="C15" i="6"/>
  <c r="C9" i="6"/>
  <c r="C8" i="6"/>
  <c r="C29" i="5"/>
  <c r="C21" i="5"/>
  <c r="C15" i="5"/>
  <c r="D8" i="2" l="1"/>
  <c r="E10" i="1"/>
  <c r="F481" i="4"/>
  <c r="F480" i="4"/>
  <c r="F479" i="4"/>
  <c r="F478" i="4"/>
  <c r="F477" i="4"/>
  <c r="F476" i="4"/>
  <c r="F475" i="4"/>
  <c r="F474" i="4"/>
  <c r="F473" i="4"/>
  <c r="F472" i="4"/>
  <c r="F471" i="4"/>
  <c r="F470" i="4"/>
  <c r="F469" i="4"/>
  <c r="F468" i="4"/>
  <c r="F467" i="4"/>
  <c r="F16" i="4"/>
  <c r="F15" i="4"/>
  <c r="F14" i="4"/>
  <c r="F13" i="4"/>
  <c r="F12" i="4"/>
  <c r="F11" i="4"/>
  <c r="F10" i="4"/>
  <c r="F9" i="4"/>
  <c r="F8" i="4"/>
  <c r="F7" i="4"/>
  <c r="F6" i="4"/>
  <c r="F5" i="4"/>
  <c r="F4" i="4"/>
  <c r="F3" i="4"/>
  <c r="F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2" i="4"/>
  <c r="F6" i="2"/>
  <c r="E6" i="2"/>
  <c r="D6" i="2"/>
  <c r="C6" i="2"/>
  <c r="B6" i="2"/>
  <c r="F5" i="2"/>
  <c r="E5" i="2"/>
  <c r="D5" i="2"/>
  <c r="C5" i="2"/>
  <c r="B5" i="2"/>
  <c r="F4" i="2"/>
  <c r="E4" i="2"/>
  <c r="D4" i="2"/>
  <c r="C4" i="2"/>
  <c r="B4" i="2"/>
  <c r="F3" i="2"/>
  <c r="E3" i="2"/>
  <c r="D3" i="2"/>
  <c r="C3" i="2"/>
  <c r="B3" i="2"/>
  <c r="C2" i="2"/>
  <c r="D2" i="2"/>
  <c r="E2" i="2"/>
  <c r="F2" i="2"/>
  <c r="B2" i="2"/>
  <c r="C67" i="3" l="1"/>
  <c r="I75" i="3" a="1"/>
  <c r="I75" i="3" s="1"/>
  <c r="C64" i="3"/>
  <c r="C63" i="3"/>
  <c r="I76" i="3" a="1"/>
  <c r="I76" i="3" s="1"/>
  <c r="I73" i="3" a="1"/>
  <c r="I73" i="3" s="1"/>
  <c r="C66" i="3"/>
  <c r="C65" i="3"/>
  <c r="I72" i="3" a="1"/>
  <c r="I72" i="3" s="1"/>
  <c r="B66" i="3"/>
  <c r="B63" i="3"/>
  <c r="B67" i="3"/>
  <c r="B65" i="3"/>
  <c r="B64" i="3"/>
  <c r="B49" i="3"/>
  <c r="C59" i="3"/>
  <c r="C58" i="3"/>
  <c r="B59" i="3"/>
  <c r="C51" i="3"/>
  <c r="C57" i="3"/>
  <c r="B58" i="3"/>
  <c r="C50" i="3"/>
  <c r="C49" i="3"/>
  <c r="C52" i="3"/>
  <c r="C53" i="3"/>
  <c r="B57" i="3"/>
  <c r="B50" i="3"/>
  <c r="B51" i="3"/>
  <c r="B52" i="3"/>
  <c r="B53" i="3"/>
  <c r="C10" i="3" a="1"/>
  <c r="C10" i="3" s="1"/>
  <c r="D10" i="3" a="1"/>
  <c r="D10" i="3" s="1"/>
  <c r="C11" i="3" a="1"/>
  <c r="C11" i="3" s="1"/>
  <c r="D11" i="3" a="1"/>
  <c r="D11" i="3" s="1"/>
  <c r="F12" i="2"/>
  <c r="F18" i="4"/>
  <c r="F20" i="4"/>
  <c r="F22" i="4"/>
  <c r="F24" i="4"/>
  <c r="F26" i="4"/>
  <c r="F28" i="4"/>
  <c r="F30" i="4"/>
  <c r="F482" i="4"/>
  <c r="F484" i="4"/>
  <c r="F486" i="4"/>
  <c r="F488" i="4"/>
  <c r="F490" i="4"/>
  <c r="F492" i="4"/>
  <c r="F494" i="4"/>
  <c r="F496" i="4"/>
  <c r="F19" i="4"/>
  <c r="F21" i="4"/>
  <c r="F23" i="4"/>
  <c r="F25" i="4"/>
  <c r="F27" i="4"/>
  <c r="F29" i="4"/>
  <c r="F31" i="4"/>
  <c r="F483" i="4"/>
  <c r="F485" i="4"/>
  <c r="F487" i="4"/>
  <c r="F489" i="4"/>
  <c r="F491" i="4"/>
  <c r="F493" i="4"/>
  <c r="F495" i="4"/>
  <c r="F17" i="4"/>
  <c r="B68" i="3" l="1"/>
  <c r="C54" i="3"/>
  <c r="E11" i="3"/>
  <c r="C12" i="3"/>
  <c r="B60" i="3"/>
  <c r="C60" i="3"/>
  <c r="B54" i="3"/>
  <c r="F32" i="4"/>
  <c r="F510" i="4"/>
  <c r="F508" i="4"/>
  <c r="F506" i="4"/>
  <c r="F504" i="4"/>
  <c r="F502" i="4"/>
  <c r="F500" i="4"/>
  <c r="F498" i="4"/>
  <c r="F46" i="4"/>
  <c r="F44" i="4"/>
  <c r="F42" i="4"/>
  <c r="F40" i="4"/>
  <c r="F38" i="4"/>
  <c r="F36" i="4"/>
  <c r="F34" i="4"/>
  <c r="F511" i="4"/>
  <c r="F509" i="4"/>
  <c r="F507" i="4"/>
  <c r="F505" i="4"/>
  <c r="F503" i="4"/>
  <c r="F501" i="4"/>
  <c r="F499" i="4"/>
  <c r="F497" i="4"/>
  <c r="F45" i="4"/>
  <c r="F43" i="4"/>
  <c r="F41" i="4"/>
  <c r="F39" i="4"/>
  <c r="F37" i="4"/>
  <c r="F35" i="4"/>
  <c r="F33" i="4"/>
  <c r="F48" i="4" l="1"/>
  <c r="F50" i="4"/>
  <c r="F52" i="4"/>
  <c r="F54" i="4"/>
  <c r="F56" i="4"/>
  <c r="F58" i="4"/>
  <c r="F60" i="4"/>
  <c r="F512" i="4"/>
  <c r="F514" i="4"/>
  <c r="F516" i="4"/>
  <c r="F518" i="4"/>
  <c r="F520" i="4"/>
  <c r="F522" i="4"/>
  <c r="F524" i="4"/>
  <c r="F526" i="4"/>
  <c r="F49" i="4"/>
  <c r="F51" i="4"/>
  <c r="F53" i="4"/>
  <c r="F55" i="4"/>
  <c r="F57" i="4"/>
  <c r="F59" i="4"/>
  <c r="F61" i="4"/>
  <c r="F513" i="4"/>
  <c r="F515" i="4"/>
  <c r="F517" i="4"/>
  <c r="F519" i="4"/>
  <c r="F521" i="4"/>
  <c r="F523" i="4"/>
  <c r="F525" i="4"/>
  <c r="F47" i="4"/>
  <c r="F62" i="4" l="1"/>
  <c r="F540" i="4"/>
  <c r="F538" i="4"/>
  <c r="F536" i="4"/>
  <c r="F534" i="4"/>
  <c r="F532" i="4"/>
  <c r="F530" i="4"/>
  <c r="F528" i="4"/>
  <c r="F76" i="4"/>
  <c r="F74" i="4"/>
  <c r="F72" i="4"/>
  <c r="F70" i="4"/>
  <c r="F68" i="4"/>
  <c r="F66" i="4"/>
  <c r="F64" i="4"/>
  <c r="F541" i="4"/>
  <c r="F539" i="4"/>
  <c r="F537" i="4"/>
  <c r="F535" i="4"/>
  <c r="F533" i="4"/>
  <c r="F531" i="4"/>
  <c r="F529" i="4"/>
  <c r="F527" i="4"/>
  <c r="F75" i="4"/>
  <c r="F73" i="4"/>
  <c r="F71" i="4"/>
  <c r="F69" i="4"/>
  <c r="F67" i="4"/>
  <c r="F65" i="4"/>
  <c r="F63" i="4"/>
  <c r="F78" i="4" l="1"/>
  <c r="F80" i="4"/>
  <c r="F82" i="4"/>
  <c r="F84" i="4"/>
  <c r="F86" i="4"/>
  <c r="F88" i="4"/>
  <c r="F90" i="4"/>
  <c r="F542" i="4"/>
  <c r="F544" i="4"/>
  <c r="F546" i="4"/>
  <c r="F548" i="4"/>
  <c r="F550" i="4"/>
  <c r="F552" i="4"/>
  <c r="F554" i="4"/>
  <c r="F556" i="4"/>
  <c r="F79" i="4"/>
  <c r="F81" i="4"/>
  <c r="F83" i="4"/>
  <c r="F85" i="4"/>
  <c r="F87" i="4"/>
  <c r="F89" i="4"/>
  <c r="F91" i="4"/>
  <c r="F543" i="4"/>
  <c r="F545" i="4"/>
  <c r="F547" i="4"/>
  <c r="F549" i="4"/>
  <c r="F551" i="4"/>
  <c r="F553" i="4"/>
  <c r="F555" i="4"/>
  <c r="F77" i="4"/>
  <c r="F92" i="4" l="1"/>
  <c r="F570" i="4"/>
  <c r="F568" i="4"/>
  <c r="F566" i="4"/>
  <c r="F564" i="4"/>
  <c r="F562" i="4"/>
  <c r="F560" i="4"/>
  <c r="F558" i="4"/>
  <c r="F106" i="4"/>
  <c r="F104" i="4"/>
  <c r="F102" i="4"/>
  <c r="F100" i="4"/>
  <c r="F98" i="4"/>
  <c r="F96" i="4"/>
  <c r="F94" i="4"/>
  <c r="F571" i="4"/>
  <c r="F569" i="4"/>
  <c r="F567" i="4"/>
  <c r="F565" i="4"/>
  <c r="F563" i="4"/>
  <c r="F561" i="4"/>
  <c r="F559" i="4"/>
  <c r="F557" i="4"/>
  <c r="F105" i="4"/>
  <c r="F103" i="4"/>
  <c r="F101" i="4"/>
  <c r="F99" i="4"/>
  <c r="F97" i="4"/>
  <c r="F95" i="4"/>
  <c r="F93" i="4"/>
  <c r="F108" i="4" l="1"/>
  <c r="F110" i="4"/>
  <c r="F112" i="4"/>
  <c r="F114" i="4"/>
  <c r="F116" i="4"/>
  <c r="F118" i="4"/>
  <c r="F120" i="4"/>
  <c r="F572" i="4"/>
  <c r="F574" i="4"/>
  <c r="F576" i="4"/>
  <c r="F578" i="4"/>
  <c r="F580" i="4"/>
  <c r="F582" i="4"/>
  <c r="F584" i="4"/>
  <c r="F586" i="4"/>
  <c r="F109" i="4"/>
  <c r="F111" i="4"/>
  <c r="F113" i="4"/>
  <c r="F115" i="4"/>
  <c r="F117" i="4"/>
  <c r="F119" i="4"/>
  <c r="F121" i="4"/>
  <c r="F573" i="4"/>
  <c r="F575" i="4"/>
  <c r="F577" i="4"/>
  <c r="F579" i="4"/>
  <c r="F581" i="4"/>
  <c r="F583" i="4"/>
  <c r="F585" i="4"/>
  <c r="F107" i="4"/>
  <c r="F122" i="4" l="1"/>
  <c r="F600" i="4"/>
  <c r="F598" i="4"/>
  <c r="F596" i="4"/>
  <c r="F594" i="4"/>
  <c r="F592" i="4"/>
  <c r="F590" i="4"/>
  <c r="F588" i="4"/>
  <c r="F136" i="4"/>
  <c r="F134" i="4"/>
  <c r="F132" i="4"/>
  <c r="F130" i="4"/>
  <c r="F128" i="4"/>
  <c r="F126" i="4"/>
  <c r="F124" i="4"/>
  <c r="F601" i="4"/>
  <c r="F599" i="4"/>
  <c r="F597" i="4"/>
  <c r="F595" i="4"/>
  <c r="F593" i="4"/>
  <c r="F591" i="4"/>
  <c r="F589" i="4"/>
  <c r="F587" i="4"/>
  <c r="F135" i="4"/>
  <c r="F133" i="4"/>
  <c r="F131" i="4"/>
  <c r="F129" i="4"/>
  <c r="F127" i="4"/>
  <c r="F125" i="4"/>
  <c r="F123" i="4"/>
  <c r="F138" i="4" l="1"/>
  <c r="F140" i="4"/>
  <c r="F142" i="4"/>
  <c r="F144" i="4"/>
  <c r="F146" i="4"/>
  <c r="F148" i="4"/>
  <c r="F150" i="4"/>
  <c r="F602" i="4"/>
  <c r="F604" i="4"/>
  <c r="F606" i="4"/>
  <c r="F608" i="4"/>
  <c r="F610" i="4"/>
  <c r="F612" i="4"/>
  <c r="F614" i="4"/>
  <c r="F616" i="4"/>
  <c r="F139" i="4"/>
  <c r="F141" i="4"/>
  <c r="F143" i="4"/>
  <c r="F145" i="4"/>
  <c r="F147" i="4"/>
  <c r="F149" i="4"/>
  <c r="F151" i="4"/>
  <c r="F603" i="4"/>
  <c r="F605" i="4"/>
  <c r="F607" i="4"/>
  <c r="F609" i="4"/>
  <c r="F611" i="4"/>
  <c r="F613" i="4"/>
  <c r="F615" i="4"/>
  <c r="F137" i="4"/>
  <c r="F152" i="4" l="1"/>
  <c r="F630" i="4"/>
  <c r="F628" i="4"/>
  <c r="F626" i="4"/>
  <c r="F624" i="4"/>
  <c r="F622" i="4"/>
  <c r="F620" i="4"/>
  <c r="F618" i="4"/>
  <c r="F166" i="4"/>
  <c r="F164" i="4"/>
  <c r="F162" i="4"/>
  <c r="F160" i="4"/>
  <c r="F158" i="4"/>
  <c r="F156" i="4"/>
  <c r="F154" i="4"/>
  <c r="F631" i="4"/>
  <c r="F629" i="4"/>
  <c r="F627" i="4"/>
  <c r="F625" i="4"/>
  <c r="F623" i="4"/>
  <c r="F621" i="4"/>
  <c r="F619" i="4"/>
  <c r="F617" i="4"/>
  <c r="F165" i="4"/>
  <c r="F163" i="4"/>
  <c r="F161" i="4"/>
  <c r="F159" i="4"/>
  <c r="F157" i="4"/>
  <c r="F155" i="4"/>
  <c r="F153" i="4"/>
  <c r="F168" i="4" l="1"/>
  <c r="F170" i="4"/>
  <c r="F172" i="4"/>
  <c r="F174" i="4"/>
  <c r="F176" i="4"/>
  <c r="F178" i="4"/>
  <c r="F180" i="4"/>
  <c r="F632" i="4"/>
  <c r="F634" i="4"/>
  <c r="F636" i="4"/>
  <c r="F638" i="4"/>
  <c r="F640" i="4"/>
  <c r="F642" i="4"/>
  <c r="F644" i="4"/>
  <c r="F646" i="4"/>
  <c r="F169" i="4"/>
  <c r="F171" i="4"/>
  <c r="F173" i="4"/>
  <c r="F175" i="4"/>
  <c r="F177" i="4"/>
  <c r="F179" i="4"/>
  <c r="F181" i="4"/>
  <c r="F633" i="4"/>
  <c r="F635" i="4"/>
  <c r="F637" i="4"/>
  <c r="F639" i="4"/>
  <c r="F641" i="4"/>
  <c r="F643" i="4"/>
  <c r="F645" i="4"/>
  <c r="F167" i="4"/>
  <c r="F182" i="4" l="1"/>
  <c r="F660" i="4"/>
  <c r="F658" i="4"/>
  <c r="F656" i="4"/>
  <c r="F654" i="4"/>
  <c r="F652" i="4"/>
  <c r="F650" i="4"/>
  <c r="F648" i="4"/>
  <c r="F196" i="4"/>
  <c r="F194" i="4"/>
  <c r="F192" i="4"/>
  <c r="F190" i="4"/>
  <c r="F188" i="4"/>
  <c r="F186" i="4"/>
  <c r="F184" i="4"/>
  <c r="F661" i="4"/>
  <c r="F659" i="4"/>
  <c r="F657" i="4"/>
  <c r="F655" i="4"/>
  <c r="F653" i="4"/>
  <c r="F651" i="4"/>
  <c r="F649" i="4"/>
  <c r="F647" i="4"/>
  <c r="F195" i="4"/>
  <c r="F193" i="4"/>
  <c r="F191" i="4"/>
  <c r="F189" i="4"/>
  <c r="F187" i="4"/>
  <c r="F185" i="4"/>
  <c r="F183" i="4"/>
  <c r="F198" i="4" l="1"/>
  <c r="F200" i="4"/>
  <c r="F202" i="4"/>
  <c r="F204" i="4"/>
  <c r="F206" i="4"/>
  <c r="F208" i="4"/>
  <c r="F210" i="4"/>
  <c r="F662" i="4"/>
  <c r="F664" i="4"/>
  <c r="F666" i="4"/>
  <c r="F668" i="4"/>
  <c r="F670" i="4"/>
  <c r="F672" i="4"/>
  <c r="F674" i="4"/>
  <c r="F676" i="4"/>
  <c r="F199" i="4"/>
  <c r="F201" i="4"/>
  <c r="F203" i="4"/>
  <c r="F205" i="4"/>
  <c r="F207" i="4"/>
  <c r="F209" i="4"/>
  <c r="F211" i="4"/>
  <c r="F663" i="4"/>
  <c r="F665" i="4"/>
  <c r="F667" i="4"/>
  <c r="F669" i="4"/>
  <c r="F671" i="4"/>
  <c r="F673" i="4"/>
  <c r="F675" i="4"/>
  <c r="F197" i="4"/>
  <c r="F212" i="4" l="1"/>
  <c r="F690" i="4"/>
  <c r="F688" i="4"/>
  <c r="F686" i="4"/>
  <c r="F684" i="4"/>
  <c r="F682" i="4"/>
  <c r="F680" i="4"/>
  <c r="F678" i="4"/>
  <c r="F226" i="4"/>
  <c r="F224" i="4"/>
  <c r="F222" i="4"/>
  <c r="F220" i="4"/>
  <c r="F218" i="4"/>
  <c r="F216" i="4"/>
  <c r="F214" i="4"/>
  <c r="F691" i="4"/>
  <c r="F689" i="4"/>
  <c r="F687" i="4"/>
  <c r="F685" i="4"/>
  <c r="F683" i="4"/>
  <c r="F681" i="4"/>
  <c r="F679" i="4"/>
  <c r="F677" i="4"/>
  <c r="F225" i="4"/>
  <c r="F223" i="4"/>
  <c r="F221" i="4"/>
  <c r="F219" i="4"/>
  <c r="F217" i="4"/>
  <c r="F215" i="4"/>
  <c r="F213" i="4"/>
  <c r="F228" i="4" l="1"/>
  <c r="F230" i="4"/>
  <c r="F232" i="4"/>
  <c r="F234" i="4"/>
  <c r="F236" i="4"/>
  <c r="F238" i="4"/>
  <c r="F240" i="4"/>
  <c r="F692" i="4"/>
  <c r="F694" i="4"/>
  <c r="F696" i="4"/>
  <c r="F698" i="4"/>
  <c r="F700" i="4"/>
  <c r="F702" i="4"/>
  <c r="F704" i="4"/>
  <c r="F706" i="4"/>
  <c r="F229" i="4"/>
  <c r="F231" i="4"/>
  <c r="F233" i="4"/>
  <c r="F235" i="4"/>
  <c r="F237" i="4"/>
  <c r="F239" i="4"/>
  <c r="F241" i="4"/>
  <c r="F693" i="4"/>
  <c r="F695" i="4"/>
  <c r="F697" i="4"/>
  <c r="F699" i="4"/>
  <c r="F701" i="4"/>
  <c r="F703" i="4"/>
  <c r="F705" i="4"/>
  <c r="F227" i="4"/>
  <c r="F242" i="4" l="1"/>
  <c r="F720" i="4"/>
  <c r="F718" i="4"/>
  <c r="F716" i="4"/>
  <c r="F714" i="4"/>
  <c r="F712" i="4"/>
  <c r="F710" i="4"/>
  <c r="F708" i="4"/>
  <c r="F256" i="4"/>
  <c r="F254" i="4"/>
  <c r="F252" i="4"/>
  <c r="F250" i="4"/>
  <c r="F248" i="4"/>
  <c r="F246" i="4"/>
  <c r="F244" i="4"/>
  <c r="F721" i="4"/>
  <c r="F719" i="4"/>
  <c r="F717" i="4"/>
  <c r="F715" i="4"/>
  <c r="F713" i="4"/>
  <c r="F711" i="4"/>
  <c r="F709" i="4"/>
  <c r="F707" i="4"/>
  <c r="F255" i="4"/>
  <c r="F253" i="4"/>
  <c r="F251" i="4"/>
  <c r="F249" i="4"/>
  <c r="F247" i="4"/>
  <c r="F245" i="4"/>
  <c r="F243" i="4"/>
  <c r="F258" i="4" l="1"/>
  <c r="F260" i="4"/>
  <c r="F262" i="4"/>
  <c r="F264" i="4"/>
  <c r="F266" i="4"/>
  <c r="F268" i="4"/>
  <c r="F270" i="4"/>
  <c r="F722" i="4"/>
  <c r="F724" i="4"/>
  <c r="F726" i="4"/>
  <c r="F728" i="4"/>
  <c r="F730" i="4"/>
  <c r="F732" i="4"/>
  <c r="F734" i="4"/>
  <c r="F736" i="4"/>
  <c r="F259" i="4"/>
  <c r="F261" i="4"/>
  <c r="F263" i="4"/>
  <c r="F265" i="4"/>
  <c r="F267" i="4"/>
  <c r="F269" i="4"/>
  <c r="F271" i="4"/>
  <c r="F723" i="4"/>
  <c r="F725" i="4"/>
  <c r="F727" i="4"/>
  <c r="F729" i="4"/>
  <c r="F731" i="4"/>
  <c r="F733" i="4"/>
  <c r="F735" i="4"/>
  <c r="F257" i="4"/>
  <c r="F272" i="4" l="1"/>
  <c r="F750" i="4"/>
  <c r="F748" i="4"/>
  <c r="F746" i="4"/>
  <c r="F744" i="4"/>
  <c r="F742" i="4"/>
  <c r="F740" i="4"/>
  <c r="F738" i="4"/>
  <c r="F286" i="4"/>
  <c r="F284" i="4"/>
  <c r="F282" i="4"/>
  <c r="F280" i="4"/>
  <c r="F278" i="4"/>
  <c r="F276" i="4"/>
  <c r="F274" i="4"/>
  <c r="F751" i="4"/>
  <c r="F749" i="4"/>
  <c r="F747" i="4"/>
  <c r="F745" i="4"/>
  <c r="F743" i="4"/>
  <c r="F741" i="4"/>
  <c r="F739" i="4"/>
  <c r="F737" i="4"/>
  <c r="F285" i="4"/>
  <c r="F283" i="4"/>
  <c r="F281" i="4"/>
  <c r="F279" i="4"/>
  <c r="F277" i="4"/>
  <c r="F275" i="4"/>
  <c r="F273" i="4"/>
  <c r="F288" i="4" l="1"/>
  <c r="F290" i="4"/>
  <c r="F292" i="4"/>
  <c r="F294" i="4"/>
  <c r="F296" i="4"/>
  <c r="F298" i="4"/>
  <c r="F300" i="4"/>
  <c r="F752" i="4"/>
  <c r="F754" i="4"/>
  <c r="F756" i="4"/>
  <c r="F758" i="4"/>
  <c r="F760" i="4"/>
  <c r="F762" i="4"/>
  <c r="F764" i="4"/>
  <c r="F766" i="4"/>
  <c r="F289" i="4"/>
  <c r="F291" i="4"/>
  <c r="F293" i="4"/>
  <c r="F295" i="4"/>
  <c r="F297" i="4"/>
  <c r="F299" i="4"/>
  <c r="F301" i="4"/>
  <c r="F753" i="4"/>
  <c r="F755" i="4"/>
  <c r="F757" i="4"/>
  <c r="F759" i="4"/>
  <c r="F761" i="4"/>
  <c r="F763" i="4"/>
  <c r="F765" i="4"/>
  <c r="F287" i="4"/>
  <c r="F302" i="4" l="1"/>
  <c r="F780" i="4"/>
  <c r="F778" i="4"/>
  <c r="F776" i="4"/>
  <c r="F774" i="4"/>
  <c r="F772" i="4"/>
  <c r="F770" i="4"/>
  <c r="F768" i="4"/>
  <c r="F316" i="4"/>
  <c r="F314" i="4"/>
  <c r="F312" i="4"/>
  <c r="F310" i="4"/>
  <c r="F308" i="4"/>
  <c r="F306" i="4"/>
  <c r="F304" i="4"/>
  <c r="F781" i="4"/>
  <c r="F779" i="4"/>
  <c r="F777" i="4"/>
  <c r="F775" i="4"/>
  <c r="F773" i="4"/>
  <c r="F771" i="4"/>
  <c r="F769" i="4"/>
  <c r="F767" i="4"/>
  <c r="F315" i="4"/>
  <c r="F313" i="4"/>
  <c r="F311" i="4"/>
  <c r="F309" i="4"/>
  <c r="F307" i="4"/>
  <c r="F305" i="4"/>
  <c r="F303" i="4"/>
  <c r="F318" i="4" l="1"/>
  <c r="F320" i="4"/>
  <c r="F322" i="4"/>
  <c r="F324" i="4"/>
  <c r="F326" i="4"/>
  <c r="F328" i="4"/>
  <c r="F330" i="4"/>
  <c r="F782" i="4"/>
  <c r="F784" i="4"/>
  <c r="F786" i="4"/>
  <c r="F788" i="4"/>
  <c r="F790" i="4"/>
  <c r="F792" i="4"/>
  <c r="F794" i="4"/>
  <c r="F796" i="4"/>
  <c r="F319" i="4"/>
  <c r="F321" i="4"/>
  <c r="F323" i="4"/>
  <c r="F325" i="4"/>
  <c r="F327" i="4"/>
  <c r="F329" i="4"/>
  <c r="F331" i="4"/>
  <c r="F783" i="4"/>
  <c r="F785" i="4"/>
  <c r="F787" i="4"/>
  <c r="F789" i="4"/>
  <c r="F791" i="4"/>
  <c r="F793" i="4"/>
  <c r="F795" i="4"/>
  <c r="F317" i="4"/>
  <c r="F332" i="4" l="1"/>
  <c r="F810" i="4"/>
  <c r="F808" i="4"/>
  <c r="F806" i="4"/>
  <c r="F804" i="4"/>
  <c r="F802" i="4"/>
  <c r="F800" i="4"/>
  <c r="F798" i="4"/>
  <c r="F346" i="4"/>
  <c r="F344" i="4"/>
  <c r="F342" i="4"/>
  <c r="F340" i="4"/>
  <c r="F338" i="4"/>
  <c r="F336" i="4"/>
  <c r="F334" i="4"/>
  <c r="F811" i="4"/>
  <c r="F809" i="4"/>
  <c r="F807" i="4"/>
  <c r="F805" i="4"/>
  <c r="F803" i="4"/>
  <c r="F801" i="4"/>
  <c r="F799" i="4"/>
  <c r="F797" i="4"/>
  <c r="F345" i="4"/>
  <c r="F343" i="4"/>
  <c r="F341" i="4"/>
  <c r="F339" i="4"/>
  <c r="F337" i="4"/>
  <c r="F335" i="4"/>
  <c r="F333" i="4"/>
  <c r="F348" i="4" l="1"/>
  <c r="F350" i="4"/>
  <c r="F352" i="4"/>
  <c r="F354" i="4"/>
  <c r="F356" i="4"/>
  <c r="F358" i="4"/>
  <c r="F360" i="4"/>
  <c r="F812" i="4"/>
  <c r="F814" i="4"/>
  <c r="F816" i="4"/>
  <c r="F818" i="4"/>
  <c r="F820" i="4"/>
  <c r="F822" i="4"/>
  <c r="F824" i="4"/>
  <c r="F826" i="4"/>
  <c r="F349" i="4"/>
  <c r="F351" i="4"/>
  <c r="F353" i="4"/>
  <c r="F355" i="4"/>
  <c r="F357" i="4"/>
  <c r="F359" i="4"/>
  <c r="F361" i="4"/>
  <c r="F813" i="4"/>
  <c r="F815" i="4"/>
  <c r="F817" i="4"/>
  <c r="F819" i="4"/>
  <c r="F821" i="4"/>
  <c r="F823" i="4"/>
  <c r="F825" i="4"/>
  <c r="F347" i="4"/>
  <c r="F362" i="4" l="1"/>
  <c r="F840" i="4"/>
  <c r="F838" i="4"/>
  <c r="F836" i="4"/>
  <c r="F834" i="4"/>
  <c r="F832" i="4"/>
  <c r="F830" i="4"/>
  <c r="F828" i="4"/>
  <c r="F376" i="4"/>
  <c r="F374" i="4"/>
  <c r="F372" i="4"/>
  <c r="F370" i="4"/>
  <c r="F368" i="4"/>
  <c r="F366" i="4"/>
  <c r="F364" i="4"/>
  <c r="F841" i="4"/>
  <c r="F839" i="4"/>
  <c r="F837" i="4"/>
  <c r="F835" i="4"/>
  <c r="F833" i="4"/>
  <c r="F831" i="4"/>
  <c r="F829" i="4"/>
  <c r="F827" i="4"/>
  <c r="F375" i="4"/>
  <c r="F373" i="4"/>
  <c r="F371" i="4"/>
  <c r="F369" i="4"/>
  <c r="F367" i="4"/>
  <c r="F365" i="4"/>
  <c r="F363" i="4"/>
  <c r="F378" i="4" l="1"/>
  <c r="F380" i="4"/>
  <c r="F382" i="4"/>
  <c r="F384" i="4"/>
  <c r="F386" i="4"/>
  <c r="F388" i="4"/>
  <c r="F390" i="4"/>
  <c r="F842" i="4"/>
  <c r="F844" i="4"/>
  <c r="F846" i="4"/>
  <c r="F848" i="4"/>
  <c r="F850" i="4"/>
  <c r="F852" i="4"/>
  <c r="F854" i="4"/>
  <c r="F856" i="4"/>
  <c r="F379" i="4"/>
  <c r="F381" i="4"/>
  <c r="F383" i="4"/>
  <c r="F385" i="4"/>
  <c r="F387" i="4"/>
  <c r="F389" i="4"/>
  <c r="F391" i="4"/>
  <c r="F843" i="4"/>
  <c r="F845" i="4"/>
  <c r="F847" i="4"/>
  <c r="F849" i="4"/>
  <c r="F851" i="4"/>
  <c r="F853" i="4"/>
  <c r="F855" i="4"/>
  <c r="F377" i="4"/>
  <c r="F392" i="4" l="1"/>
  <c r="F870" i="4"/>
  <c r="F868" i="4"/>
  <c r="F866" i="4"/>
  <c r="F864" i="4"/>
  <c r="F862" i="4"/>
  <c r="F860" i="4"/>
  <c r="F858" i="4"/>
  <c r="F406" i="4"/>
  <c r="F404" i="4"/>
  <c r="F402" i="4"/>
  <c r="F400" i="4"/>
  <c r="F398" i="4"/>
  <c r="F396" i="4"/>
  <c r="F394" i="4"/>
  <c r="F871" i="4"/>
  <c r="F869" i="4"/>
  <c r="F867" i="4"/>
  <c r="F865" i="4"/>
  <c r="F863" i="4"/>
  <c r="F861" i="4"/>
  <c r="F859" i="4"/>
  <c r="F857" i="4"/>
  <c r="F405" i="4"/>
  <c r="F403" i="4"/>
  <c r="F401" i="4"/>
  <c r="F399" i="4"/>
  <c r="F397" i="4"/>
  <c r="F395" i="4"/>
  <c r="F393" i="4"/>
  <c r="F408" i="4" l="1"/>
  <c r="F410" i="4"/>
  <c r="F412" i="4"/>
  <c r="F414" i="4"/>
  <c r="F416" i="4"/>
  <c r="F418" i="4"/>
  <c r="F420" i="4"/>
  <c r="F872" i="4"/>
  <c r="F874" i="4"/>
  <c r="F876" i="4"/>
  <c r="F878" i="4"/>
  <c r="F880" i="4"/>
  <c r="F882" i="4"/>
  <c r="F884" i="4"/>
  <c r="F886" i="4"/>
  <c r="F409" i="4"/>
  <c r="F411" i="4"/>
  <c r="F413" i="4"/>
  <c r="F415" i="4"/>
  <c r="F417" i="4"/>
  <c r="F419" i="4"/>
  <c r="F421" i="4"/>
  <c r="F873" i="4"/>
  <c r="F875" i="4"/>
  <c r="F877" i="4"/>
  <c r="F879" i="4"/>
  <c r="F881" i="4"/>
  <c r="F883" i="4"/>
  <c r="F885" i="4"/>
  <c r="F407" i="4"/>
  <c r="F422" i="4" l="1"/>
  <c r="F900" i="4"/>
  <c r="F898" i="4"/>
  <c r="F896" i="4"/>
  <c r="F894" i="4"/>
  <c r="F892" i="4"/>
  <c r="F890" i="4"/>
  <c r="F888" i="4"/>
  <c r="F436" i="4"/>
  <c r="F434" i="4"/>
  <c r="F432" i="4"/>
  <c r="F430" i="4"/>
  <c r="F428" i="4"/>
  <c r="F426" i="4"/>
  <c r="F424" i="4"/>
  <c r="F901" i="4"/>
  <c r="F899" i="4"/>
  <c r="F897" i="4"/>
  <c r="F895" i="4"/>
  <c r="F893" i="4"/>
  <c r="F891" i="4"/>
  <c r="F889" i="4"/>
  <c r="F887" i="4"/>
  <c r="F435" i="4"/>
  <c r="F433" i="4"/>
  <c r="F431" i="4"/>
  <c r="F429" i="4"/>
  <c r="F427" i="4"/>
  <c r="F425" i="4"/>
  <c r="F423" i="4"/>
  <c r="F438" i="4" l="1"/>
  <c r="F440" i="4"/>
  <c r="F442" i="4"/>
  <c r="F444" i="4"/>
  <c r="F446" i="4"/>
  <c r="F448" i="4"/>
  <c r="F450" i="4"/>
  <c r="F902" i="4"/>
  <c r="F904" i="4"/>
  <c r="F906" i="4"/>
  <c r="F908" i="4"/>
  <c r="F910" i="4"/>
  <c r="F912" i="4"/>
  <c r="F914" i="4"/>
  <c r="F916" i="4"/>
  <c r="F439" i="4"/>
  <c r="F441" i="4"/>
  <c r="F443" i="4"/>
  <c r="F445" i="4"/>
  <c r="F447" i="4"/>
  <c r="F449" i="4"/>
  <c r="F451" i="4"/>
  <c r="F903" i="4"/>
  <c r="F905" i="4"/>
  <c r="F907" i="4"/>
  <c r="F909" i="4"/>
  <c r="F911" i="4"/>
  <c r="F913" i="4"/>
  <c r="F915" i="4"/>
  <c r="F437" i="4"/>
  <c r="F452" i="4" l="1"/>
  <c r="F930" i="4"/>
  <c r="F928" i="4"/>
  <c r="F926" i="4"/>
  <c r="F924" i="4"/>
  <c r="F922" i="4"/>
  <c r="F920" i="4"/>
  <c r="F918" i="4"/>
  <c r="F466" i="4"/>
  <c r="F464" i="4"/>
  <c r="F462" i="4"/>
  <c r="F460" i="4"/>
  <c r="F458" i="4"/>
  <c r="F456" i="4"/>
  <c r="F454" i="4"/>
  <c r="F931" i="4"/>
  <c r="F929" i="4"/>
  <c r="F927" i="4"/>
  <c r="F925" i="4"/>
  <c r="F923" i="4"/>
  <c r="F921" i="4"/>
  <c r="F919" i="4"/>
  <c r="F917" i="4"/>
  <c r="F465" i="4"/>
  <c r="F463" i="4"/>
  <c r="F461" i="4"/>
  <c r="F459" i="4"/>
  <c r="F457" i="4"/>
  <c r="F455" i="4"/>
  <c r="F453" i="4"/>
  <c r="G10" i="3" l="1" a="1"/>
  <c r="G10" i="3" s="1"/>
  <c r="G11" i="3" a="1"/>
  <c r="G11" i="3" s="1"/>
  <c r="H11" i="3" a="1"/>
  <c r="H11" i="3" s="1"/>
  <c r="B28" i="3" s="1"/>
  <c r="H10" i="3" a="1"/>
  <c r="H10" i="3" s="1"/>
  <c r="B29" i="3" l="1"/>
  <c r="H23" i="3" s="1"/>
  <c r="B22" i="3"/>
  <c r="C68" i="3"/>
  <c r="I10" i="3"/>
  <c r="B24" i="3" s="1"/>
  <c r="I11" i="3"/>
  <c r="B25" i="3" s="1"/>
  <c r="J11" i="3"/>
  <c r="J10" i="3"/>
  <c r="F11" i="3"/>
  <c r="D12" i="3"/>
  <c r="H12" i="3" s="1"/>
  <c r="E10" i="3"/>
  <c r="B27" i="3" s="1"/>
  <c r="F10" i="3"/>
  <c r="G12" i="3"/>
  <c r="E23" i="3" l="1"/>
  <c r="B23" i="3"/>
  <c r="B26" i="3"/>
  <c r="G23" i="3" s="1"/>
  <c r="I12" i="3"/>
  <c r="J12" i="3"/>
  <c r="E12" i="3"/>
  <c r="F12" i="3"/>
  <c r="F23"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<sst xmlns="http://schemas.openxmlformats.org/spreadsheetml/2006/main" count="3152" uniqueCount="142">
  <si>
    <t>№</t>
  </si>
  <si>
    <t>Индекс</t>
  </si>
  <si>
    <t>1.1. В ячейку "№" ввести номер от 1 до 20. В ячейке "Индекс" должен отобразиться соответствующий индекс из таблицы.</t>
  </si>
  <si>
    <t>1.2. Посчитать с помощью формулы кол-во индексов в таблице больше 3000.</t>
  </si>
  <si>
    <t>A</t>
  </si>
  <si>
    <t>B</t>
  </si>
  <si>
    <t>C</t>
  </si>
  <si>
    <t>D</t>
  </si>
  <si>
    <t>E</t>
  </si>
  <si>
    <t>1. Ввести значение от 1 до 5</t>
  </si>
  <si>
    <t>2. Ввести букву (A, B, C, D, E)</t>
  </si>
  <si>
    <t>3. Вывести число на пересечении из таблицы</t>
  </si>
  <si>
    <t>Задание 3.</t>
  </si>
  <si>
    <t>Дата</t>
  </si>
  <si>
    <t>Авиакомпания</t>
  </si>
  <si>
    <t>Аэропорт</t>
  </si>
  <si>
    <t>Объем реализации</t>
  </si>
  <si>
    <t>Тип контрагента</t>
  </si>
  <si>
    <t>Цена реализации без НДС</t>
  </si>
  <si>
    <t>ОАО "Аэрофлот"</t>
  </si>
  <si>
    <t>Резидент</t>
  </si>
  <si>
    <t>Шереметьево</t>
  </si>
  <si>
    <t>ОАО АК "Трансаэро"</t>
  </si>
  <si>
    <t>Deutsche Lufthansa</t>
  </si>
  <si>
    <t xml:space="preserve">Emirates Airline </t>
  </si>
  <si>
    <t>ОАО АК "Сибирь"</t>
  </si>
  <si>
    <t>Нерезидент</t>
  </si>
  <si>
    <t>Домодедово</t>
  </si>
  <si>
    <t>Внуково</t>
  </si>
  <si>
    <t>Итого</t>
  </si>
  <si>
    <t>Январь</t>
  </si>
  <si>
    <t>Июль</t>
  </si>
  <si>
    <t>Откл</t>
  </si>
  <si>
    <t>Откл, %</t>
  </si>
  <si>
    <t>Средняя цена реализации (р/т без НДС)</t>
  </si>
  <si>
    <t>3.1. Заполнить таблицу:</t>
  </si>
  <si>
    <t xml:space="preserve"> - цены реализации в адрес нерезидентов необходимо перевести в рубли, используя официальный курс доллара на дату транзакции.</t>
  </si>
  <si>
    <t>3.3.1. Объемы реализации в аэропорту Внуково в разрезе контрагентов</t>
  </si>
  <si>
    <t>3.3. Построить диаграммы (сравнение января и июля):</t>
  </si>
  <si>
    <t>3.3.2. Объемы реализации в разрезе аэропортов</t>
  </si>
  <si>
    <t>3.3.3. Доли реализации по типа контрагентов в аэропорту Домодедово</t>
  </si>
  <si>
    <t>3.4. Заполнить таблицы:</t>
  </si>
  <si>
    <t>Максимальный объем реализации в январе 2013 года</t>
  </si>
  <si>
    <t>Максимальная выручка от реализации в июле 2013 года</t>
  </si>
  <si>
    <t>DATA</t>
  </si>
  <si>
    <t>NOMINAL</t>
  </si>
  <si>
    <t>CURS</t>
  </si>
  <si>
    <t>NUM_CODE</t>
  </si>
  <si>
    <t>CHAR_CODE</t>
  </si>
  <si>
    <t>USD</t>
  </si>
  <si>
    <t>Курс RUB/USD</t>
  </si>
  <si>
    <t>Показатель</t>
  </si>
  <si>
    <t>Резиденты</t>
  </si>
  <si>
    <t>Нерезиденты</t>
  </si>
  <si>
    <t>Выручка (июль 2013)</t>
  </si>
  <si>
    <t>Выручка (январь 2013)</t>
  </si>
  <si>
    <t>Тыс. руб.</t>
  </si>
  <si>
    <t>3.3.1.</t>
  </si>
  <si>
    <t>3.3.2.</t>
  </si>
  <si>
    <t>3.3.3.</t>
  </si>
  <si>
    <t>Решение: вариант 2 (основной)- подтягивание данных с помощью СУММЕСЛИМН:</t>
  </si>
  <si>
    <t xml:space="preserve">Решение: вариант 1 - построить сводные таблицы. </t>
  </si>
  <si>
    <r>
      <t>Изменение выручки за счет Объема,</t>
    </r>
    <r>
      <rPr>
        <sz val="10"/>
        <color theme="1"/>
        <rFont val="Times New Roman"/>
        <family val="1"/>
        <charset val="204"/>
      </rPr>
      <t xml:space="preserve"> в т.ч.</t>
    </r>
  </si>
  <si>
    <r>
      <t xml:space="preserve">Изменение выручки за счет Цены, </t>
    </r>
    <r>
      <rPr>
        <sz val="10"/>
        <color theme="1"/>
        <rFont val="Times New Roman"/>
        <family val="1"/>
        <charset val="204"/>
      </rPr>
      <t>в т.ч.</t>
    </r>
  </si>
  <si>
    <t>Примечание:</t>
  </si>
  <si>
    <t>Область для решений</t>
  </si>
  <si>
    <t>Правила выполнения заданий:</t>
  </si>
  <si>
    <t>• Используйте формулы, чтобы ваши ответы автоматически обновлялись, если изменения данных</t>
  </si>
  <si>
    <t>• Вы можете использовать рабочее пространство справа, чтобы выполнить дополнительные вычисления для ваших ответов.</t>
  </si>
  <si>
    <t>• Итоговые формулы могут ссылаться на ваши вычисления в Рабочем пространстве</t>
  </si>
  <si>
    <t>• Ваши ответы будут засчитаны, если при изменении данных формула вернёт правильный ответ.</t>
  </si>
  <si>
    <t>Входная информация:</t>
  </si>
  <si>
    <t>Страна</t>
  </si>
  <si>
    <r>
      <t xml:space="preserve">В </t>
    </r>
    <r>
      <rPr>
        <b/>
        <sz val="11"/>
        <color theme="1"/>
        <rFont val="Calibri"/>
        <family val="2"/>
        <charset val="204"/>
        <scheme val="minor"/>
      </rPr>
      <t xml:space="preserve">Таблице 1 </t>
    </r>
    <r>
      <rPr>
        <sz val="12"/>
        <color theme="1"/>
        <rFont val="Times New Roman"/>
        <family val="2"/>
        <charset val="204"/>
      </rPr>
      <t>приведены оценки 5 судей.</t>
    </r>
  </si>
  <si>
    <t>Итоговая оценка рассчитывается как среднее от суммы всех оценок за вычетом максимальной и минимальной оценки</t>
  </si>
  <si>
    <r>
      <t xml:space="preserve">В </t>
    </r>
    <r>
      <rPr>
        <b/>
        <sz val="11"/>
        <color theme="1"/>
        <rFont val="Calibri"/>
        <family val="2"/>
        <charset val="204"/>
        <scheme val="minor"/>
      </rPr>
      <t xml:space="preserve">Таблице 2 </t>
    </r>
    <r>
      <rPr>
        <sz val="12"/>
        <color theme="1"/>
        <rFont val="Times New Roman"/>
        <family val="2"/>
        <charset val="204"/>
      </rPr>
      <t>информация о странах, которые представляют гимнасты</t>
    </r>
  </si>
  <si>
    <r>
      <t xml:space="preserve">В </t>
    </r>
    <r>
      <rPr>
        <b/>
        <sz val="11"/>
        <color theme="1"/>
        <rFont val="Calibri"/>
        <family val="2"/>
        <charset val="204"/>
        <scheme val="minor"/>
      </rPr>
      <t xml:space="preserve">Таблице 3 </t>
    </r>
    <r>
      <rPr>
        <sz val="12"/>
        <color theme="1"/>
        <rFont val="Times New Roman"/>
        <family val="2"/>
        <charset val="204"/>
      </rPr>
      <t>информация о странах, откуда родом судьи соревнований</t>
    </r>
  </si>
  <si>
    <t>Ответьте на вопросы:</t>
  </si>
  <si>
    <t>Формат ответа</t>
  </si>
  <si>
    <t>Кто из гимнастов получил 3-й наивысший балл? (Ответ - формула, которая напишет номер спортсмена)</t>
  </si>
  <si>
    <t>Спортсмен из какой страны занял 4-ое место? (Укажите свой ответ в формате Страна-Номер спортсмена)</t>
  </si>
  <si>
    <t>ITA-3150</t>
  </si>
  <si>
    <t>Какой судья ставит самые низкие оценки спортсменам? (Ответ только номер судьи)</t>
  </si>
  <si>
    <t>Судья_4</t>
  </si>
  <si>
    <t>Судья_2</t>
  </si>
  <si>
    <t>В случаях, когда судья и спортсмен представители одной страны, сколько раз оценки судьи не учитывались?</t>
  </si>
  <si>
    <t>Таблица 1. Оценки судей</t>
  </si>
  <si>
    <t>Таблица 2. Страны гимнастов</t>
  </si>
  <si>
    <t>Таблица 3. Страны судей</t>
  </si>
  <si>
    <t>Гимнаст</t>
  </si>
  <si>
    <t>Оценки судей</t>
  </si>
  <si>
    <t>Судья</t>
  </si>
  <si>
    <t>Судья_1</t>
  </si>
  <si>
    <t>Судья_3</t>
  </si>
  <si>
    <t>Судья_5</t>
  </si>
  <si>
    <t>ITA</t>
  </si>
  <si>
    <t>CHN</t>
  </si>
  <si>
    <t>BRA</t>
  </si>
  <si>
    <t>JPN</t>
  </si>
  <si>
    <t>USA</t>
  </si>
  <si>
    <t>SUI</t>
  </si>
  <si>
    <t>GBR</t>
  </si>
  <si>
    <t>HUN</t>
  </si>
  <si>
    <t>В ячейке B6 написать формулу, показывающую курс заданной валюты в заданный день (ячейки B4, B5 соответственно)</t>
  </si>
  <si>
    <t>Валюта</t>
  </si>
  <si>
    <t>EUR</t>
  </si>
  <si>
    <t>Курс</t>
  </si>
  <si>
    <t>магазин</t>
  </si>
  <si>
    <t>телефоны, руб</t>
  </si>
  <si>
    <t>планшеты, руб</t>
  </si>
  <si>
    <t>услуги, шт</t>
  </si>
  <si>
    <t>sim карты, шт</t>
  </si>
  <si>
    <t>A1</t>
  </si>
  <si>
    <t>A2</t>
  </si>
  <si>
    <t>A3</t>
  </si>
  <si>
    <t>B1</t>
  </si>
  <si>
    <t>B2</t>
  </si>
  <si>
    <t>B3</t>
  </si>
  <si>
    <t>январь</t>
  </si>
  <si>
    <t>февраль</t>
  </si>
  <si>
    <t>март</t>
  </si>
  <si>
    <t>Заполнить таблицу с помощью формул, не привязываясь к очередности столбцов на листах январь, февраль, март</t>
  </si>
  <si>
    <t>3.2. Посчитать выручку от реализации за январь и июль 2013 года, рассчитать фактор объема и фактор цены, отобразить графически (Диаграмма Waterfall) и в табличной форме.</t>
  </si>
  <si>
    <t>У какого из судей чаще всего исключали баллы? (Ответ только номер судьи)</t>
  </si>
  <si>
    <t>Придумать и нарисовать график в котором показано насколько судья определенной страны лоялен к спортсменам своей страны и как оценивает спорстменов других стран</t>
  </si>
  <si>
    <t>Для решения заданий необходимо использовать базу данных. Решения заданий 3.1-3.3 отразить в презентации PowerPoint. В презентации нужно описать бизнес-логику, которую вы доносите до коллег/заказчиков</t>
  </si>
  <si>
    <t>итог</t>
  </si>
  <si>
    <t>количество</t>
  </si>
  <si>
    <t>количество наименьший оценок среди судей</t>
  </si>
  <si>
    <t>сам. низкие оценки</t>
  </si>
  <si>
    <t>сам. высокие оценки</t>
  </si>
  <si>
    <t>количество наибольших оценок среди судей</t>
  </si>
  <si>
    <t>уникальные значения</t>
  </si>
  <si>
    <t>Общий итог</t>
  </si>
  <si>
    <t>янв</t>
  </si>
  <si>
    <t>июл</t>
  </si>
  <si>
    <t>месяца</t>
  </si>
  <si>
    <t>ВАРИАНТ 1</t>
  </si>
  <si>
    <t>Аэропорта</t>
  </si>
  <si>
    <t>Графики были построены с помощью программы Power BI. Заметно, что судья_3 из Японии (JPN) относится лояльнее к спортсменам своей страны, чем другие судьи.</t>
  </si>
  <si>
    <t>Фактор цена</t>
  </si>
  <si>
    <t>Фактор объема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</si>
</sst>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 _₽_-;\-* #,##0.00\ _₽_-;_-* &quot;-&quot;??\ _₽_-;_-@_-"/>
    <numFmt numFmtId="165" formatCode="_-* #,##0.00_р_._-;\-* #,##0.00_р_._-;_-* &quot;-&quot;??_р_._-;_-@_-"/>
    <numFmt numFmtId="166" formatCode="0.00000"/>
    <numFmt numFmtId="167" formatCode="0.0000"/>
  </numFmts>
  <fonts count="29" x14ac:knownFonts="1">
    <font>
      <sz val="12"/>
      <color theme="1"/>
      <name val="Times New Roman"/>
      <family val="2"/>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2"/>
      <color theme="1"/>
      <name val="Times New Roman"/>
      <family val="1"/>
      <charset val="204"/>
    </font>
    <font>
      <b/>
      <sz val="14"/>
      <color theme="1"/>
      <name val="Times New Roman"/>
      <family val="1"/>
      <charset val="204"/>
    </font>
    <font>
      <sz val="12"/>
      <color theme="1"/>
      <name val="Times New Roman"/>
      <family val="2"/>
      <charset val="204"/>
    </font>
    <font>
      <i/>
      <sz val="12"/>
      <color theme="1"/>
      <name val="Times New Roman"/>
      <family val="1"/>
      <charset val="204"/>
    </font>
    <font>
      <b/>
      <sz val="12"/>
      <color rgb="FFFF0000"/>
      <name val="Times New Roman"/>
      <family val="1"/>
      <charset val="204"/>
    </font>
    <font>
      <sz val="12"/>
      <color theme="1"/>
      <name val="Times New Roman"/>
      <family val="1"/>
      <charset val="204"/>
    </font>
    <font>
      <i/>
      <sz val="11"/>
      <color theme="1"/>
      <name val="Times New Roman"/>
      <family val="1"/>
      <charset val="204"/>
    </font>
    <font>
      <b/>
      <sz val="12"/>
      <color rgb="FFC00000"/>
      <name val="Times New Roman"/>
      <family val="1"/>
      <charset val="204"/>
    </font>
    <font>
      <sz val="10"/>
      <color theme="1"/>
      <name val="Times New Roman"/>
      <family val="1"/>
      <charset val="204"/>
    </font>
    <font>
      <b/>
      <sz val="11"/>
      <color theme="0"/>
      <name val="Calibri"/>
      <family val="2"/>
      <charset val="204"/>
      <scheme val="minor"/>
    </font>
    <font>
      <b/>
      <sz val="11"/>
      <color theme="1"/>
      <name val="Calibri"/>
      <family val="2"/>
      <charset val="204"/>
      <scheme val="minor"/>
    </font>
    <font>
      <b/>
      <sz val="20"/>
      <color theme="0"/>
      <name val="Calibri"/>
      <family val="2"/>
      <charset val="204"/>
      <scheme val="minor"/>
    </font>
    <font>
      <b/>
      <sz val="12"/>
      <color rgb="FF002060"/>
      <name val="Calibri"/>
      <family val="2"/>
      <charset val="204"/>
      <scheme val="minor"/>
    </font>
    <font>
      <b/>
      <sz val="11"/>
      <color rgb="FF002060"/>
      <name val="Calibri"/>
      <family val="2"/>
      <charset val="204"/>
      <scheme val="minor"/>
    </font>
    <font>
      <sz val="11"/>
      <color theme="0" tint="-0.499984740745262"/>
      <name val="Calibri"/>
      <family val="2"/>
      <charset val="204"/>
      <scheme val="minor"/>
    </font>
    <font>
      <sz val="11"/>
      <color theme="0"/>
      <name val="Calibri"/>
      <family val="2"/>
      <charset val="204"/>
      <scheme val="minor"/>
    </font>
    <font>
      <sz val="10"/>
      <name val="Arial"/>
      <family val="2"/>
      <charset val="204"/>
    </font>
    <font>
      <b/>
      <sz val="10"/>
      <name val="Arial"/>
      <family val="2"/>
      <charset val="204"/>
    </font>
    <font>
      <b/>
      <i/>
      <sz val="11"/>
      <color theme="1"/>
      <name val="Calibri"/>
      <family val="2"/>
      <charset val="204"/>
      <scheme val="minor"/>
    </font>
    <font>
      <sz val="10"/>
      <color rgb="FF000000"/>
      <name val="Arial"/>
      <family val="2"/>
      <charset val="204"/>
    </font>
  </fonts>
  <fills count="11">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0" tint="-0.14999847407452621"/>
        <bgColor indexed="64"/>
      </patternFill>
    </fill>
    <fill>
      <patternFill patternType="solid">
        <fgColor rgb="FF002060"/>
        <bgColor indexed="64"/>
      </patternFill>
    </fill>
    <fill>
      <patternFill patternType="solid">
        <fgColor rgb="FF7030A0"/>
        <bgColor indexed="64"/>
      </patternFill>
    </fill>
    <fill>
      <patternFill patternType="solid">
        <fgColor rgb="FF0070C0"/>
        <bgColor indexed="64"/>
      </patternFill>
    </fill>
    <fill>
      <patternFill patternType="solid">
        <fgColor theme="0" tint="-0.34998626667073579"/>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style="thin">
        <color theme="0" tint="-0.499984740745262"/>
      </top>
      <bottom style="medium">
        <color indexed="64"/>
      </bottom>
      <diagonal/>
    </border>
    <border>
      <left style="medium">
        <color indexed="64"/>
      </left>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style="medium">
        <color indexed="64"/>
      </left>
      <right/>
      <top/>
      <bottom style="thin">
        <color theme="0" tint="-0.499984740745262"/>
      </bottom>
      <diagonal/>
    </border>
    <border>
      <left style="medium">
        <color indexed="64"/>
      </left>
      <right style="medium">
        <color indexed="64"/>
      </right>
      <top/>
      <bottom style="thin">
        <color theme="0" tint="-0.499984740745262"/>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medium">
        <color indexed="64"/>
      </right>
      <top style="thin">
        <color theme="0" tint="-0.499984740745262"/>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indexed="64"/>
      </left>
      <right style="medium">
        <color indexed="64"/>
      </right>
      <top style="thin">
        <color theme="0" tint="-0.499984740745262"/>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double">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top style="thin">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double">
        <color indexed="64"/>
      </bottom>
      <diagonal/>
    </border>
    <border>
      <left/>
      <right style="thin">
        <color indexed="64"/>
      </right>
      <top style="thin">
        <color indexed="64"/>
      </top>
      <bottom style="thin">
        <color indexed="64"/>
      </bottom>
      <diagonal/>
    </border>
  </borders>
  <cellStyleXfs count="8">
    <xf numFmtId="0" fontId="0" fillId="0" borderId="0"/>
    <xf numFmtId="165" fontId="11" fillId="0" borderId="0" applyFont="0" applyFill="0" applyBorder="0" applyAlignment="0" applyProtection="0"/>
    <xf numFmtId="9" fontId="11" fillId="0" borderId="0" applyFont="0" applyFill="0" applyBorder="0" applyAlignment="0" applyProtection="0"/>
    <xf numFmtId="0" fontId="8" fillId="0" borderId="0"/>
    <xf numFmtId="0" fontId="7" fillId="0" borderId="0"/>
    <xf numFmtId="164" fontId="7" fillId="0" borderId="0" applyFont="0" applyFill="0" applyBorder="0" applyAlignment="0" applyProtection="0"/>
    <xf numFmtId="0" fontId="25" fillId="0" borderId="0"/>
    <xf numFmtId="0" fontId="6" fillId="0" borderId="0"/>
  </cellStyleXfs>
  <cellXfs count="173">
    <xf numFmtId="0" fontId="0" fillId="0" borderId="0" xfId="0"/>
    <xf numFmtId="0" fontId="0" fillId="2" borderId="0" xfId="0" applyFill="1"/>
    <xf numFmtId="0" fontId="0" fillId="2" borderId="1" xfId="0" applyFill="1" applyBorder="1" applyAlignment="1">
      <alignment horizontal="center"/>
    </xf>
    <xf numFmtId="0" fontId="9" fillId="3" borderId="1" xfId="0" applyFont="1" applyFill="1" applyBorder="1" applyAlignment="1">
      <alignment horizontal="center"/>
    </xf>
    <xf numFmtId="0" fontId="0" fillId="4" borderId="1" xfId="0" applyFill="1" applyBorder="1"/>
    <xf numFmtId="0" fontId="0" fillId="2" borderId="0" xfId="0" applyFill="1" applyAlignment="1">
      <alignment vertical="top" wrapText="1"/>
    </xf>
    <xf numFmtId="0" fontId="0" fillId="4" borderId="1" xfId="0" applyFill="1" applyBorder="1" applyAlignment="1">
      <alignment vertical="top" wrapText="1"/>
    </xf>
    <xf numFmtId="165" fontId="0" fillId="2" borderId="1" xfId="1" applyFont="1" applyFill="1" applyBorder="1" applyAlignment="1">
      <alignment horizontal="center"/>
    </xf>
    <xf numFmtId="165" fontId="0" fillId="2" borderId="1" xfId="1" applyFont="1" applyFill="1" applyBorder="1" applyAlignment="1"/>
    <xf numFmtId="165" fontId="0" fillId="2" borderId="1" xfId="0" applyNumberFormat="1" applyFill="1" applyBorder="1" applyAlignment="1">
      <alignment horizontal="center"/>
    </xf>
    <xf numFmtId="0" fontId="9" fillId="3" borderId="2" xfId="0" applyFont="1" applyFill="1" applyBorder="1" applyAlignment="1">
      <alignment horizontal="center"/>
    </xf>
    <xf numFmtId="0" fontId="9" fillId="3" borderId="4" xfId="0" applyFont="1" applyFill="1" applyBorder="1" applyAlignment="1">
      <alignment horizontal="center"/>
    </xf>
    <xf numFmtId="0" fontId="9" fillId="3" borderId="6" xfId="0" applyFont="1" applyFill="1" applyBorder="1" applyAlignment="1">
      <alignment horizontal="center"/>
    </xf>
    <xf numFmtId="0" fontId="0" fillId="2" borderId="0" xfId="0" applyFill="1" applyBorder="1"/>
    <xf numFmtId="0" fontId="9" fillId="2" borderId="0" xfId="0" applyFont="1" applyFill="1"/>
    <xf numFmtId="16" fontId="0" fillId="2" borderId="0" xfId="0" applyNumberFormat="1" applyFill="1"/>
    <xf numFmtId="0" fontId="8" fillId="0" borderId="0" xfId="3"/>
    <xf numFmtId="166" fontId="8" fillId="0" borderId="0" xfId="3" applyNumberFormat="1"/>
    <xf numFmtId="1" fontId="8" fillId="0" borderId="0" xfId="3" applyNumberFormat="1"/>
    <xf numFmtId="14" fontId="8" fillId="0" borderId="0" xfId="3" applyNumberFormat="1"/>
    <xf numFmtId="14" fontId="0" fillId="2" borderId="0" xfId="0" applyNumberFormat="1" applyFill="1"/>
    <xf numFmtId="0" fontId="9" fillId="2" borderId="0" xfId="0" applyFont="1" applyFill="1" applyAlignment="1">
      <alignment horizontal="left" vertical="center" wrapText="1"/>
    </xf>
    <xf numFmtId="4" fontId="9" fillId="3" borderId="13" xfId="0" applyNumberFormat="1" applyFont="1" applyFill="1" applyBorder="1" applyAlignment="1">
      <alignment horizontal="right"/>
    </xf>
    <xf numFmtId="0" fontId="14" fillId="2" borderId="0" xfId="0" applyFont="1" applyFill="1" applyAlignment="1">
      <alignment horizontal="left" vertical="center" wrapText="1"/>
    </xf>
    <xf numFmtId="0" fontId="14" fillId="2" borderId="0" xfId="0" applyFont="1" applyFill="1"/>
    <xf numFmtId="0" fontId="13" fillId="2" borderId="0" xfId="0" applyFont="1" applyFill="1" applyAlignment="1">
      <alignment horizontal="left" vertical="center" wrapText="1"/>
    </xf>
    <xf numFmtId="0" fontId="14"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0" xfId="0" applyFont="1" applyFill="1" applyAlignment="1">
      <alignment horizontal="left" vertical="center"/>
    </xf>
    <xf numFmtId="0" fontId="14" fillId="2" borderId="0" xfId="0" applyFont="1" applyFill="1" applyBorder="1" applyAlignment="1">
      <alignment horizontal="left" vertical="center" wrapText="1"/>
    </xf>
    <xf numFmtId="3" fontId="14" fillId="2" borderId="0" xfId="0" applyNumberFormat="1" applyFont="1" applyFill="1" applyBorder="1" applyAlignment="1">
      <alignment horizontal="left" vertical="center" wrapText="1"/>
    </xf>
    <xf numFmtId="3" fontId="14" fillId="2" borderId="1" xfId="0" applyNumberFormat="1" applyFont="1" applyFill="1" applyBorder="1" applyAlignment="1">
      <alignment horizontal="right" vertical="center" wrapText="1"/>
    </xf>
    <xf numFmtId="0" fontId="15" fillId="2" borderId="1" xfId="0" applyFont="1" applyFill="1" applyBorder="1" applyAlignment="1">
      <alignment horizontal="right" vertical="center" wrapText="1"/>
    </xf>
    <xf numFmtId="14" fontId="0" fillId="0" borderId="0" xfId="0" applyNumberFormat="1" applyAlignment="1">
      <alignment horizontal="left"/>
    </xf>
    <xf numFmtId="0" fontId="0" fillId="2" borderId="8" xfId="0" applyFill="1" applyBorder="1" applyAlignment="1">
      <alignment horizontal="left" vertical="center"/>
    </xf>
    <xf numFmtId="49" fontId="0" fillId="0" borderId="0" xfId="0" applyNumberFormat="1" applyAlignment="1">
      <alignment horizontal="left"/>
    </xf>
    <xf numFmtId="14" fontId="16" fillId="0" borderId="0" xfId="0" applyNumberFormat="1" applyFont="1" applyAlignment="1">
      <alignment horizontal="left"/>
    </xf>
    <xf numFmtId="0" fontId="16" fillId="0" borderId="0" xfId="0" applyFont="1"/>
    <xf numFmtId="0" fontId="0" fillId="0" borderId="1" xfId="0" applyFill="1" applyBorder="1"/>
    <xf numFmtId="0" fontId="0" fillId="4" borderId="0" xfId="0" applyFill="1"/>
    <xf numFmtId="4" fontId="0" fillId="4" borderId="3" xfId="0" applyNumberFormat="1" applyFill="1" applyBorder="1"/>
    <xf numFmtId="3" fontId="15" fillId="4" borderId="1" xfId="0" applyNumberFormat="1" applyFont="1" applyFill="1" applyBorder="1" applyAlignment="1">
      <alignment horizontal="right" vertical="center" wrapText="1"/>
    </xf>
    <xf numFmtId="3" fontId="9" fillId="4" borderId="1" xfId="0" applyNumberFormat="1" applyFont="1" applyFill="1" applyBorder="1" applyAlignment="1">
      <alignment horizontal="right" vertical="center" wrapText="1"/>
    </xf>
    <xf numFmtId="0" fontId="7" fillId="2" borderId="0" xfId="4" applyFill="1"/>
    <xf numFmtId="0" fontId="7" fillId="2" borderId="0" xfId="4" applyFill="1" applyAlignment="1">
      <alignment horizontal="left"/>
    </xf>
    <xf numFmtId="0" fontId="7" fillId="2" borderId="0" xfId="4" applyFill="1" applyAlignment="1">
      <alignment horizontal="center"/>
    </xf>
    <xf numFmtId="0" fontId="7" fillId="5" borderId="0" xfId="4" applyFill="1" applyAlignment="1">
      <alignment horizontal="center"/>
    </xf>
    <xf numFmtId="0" fontId="20" fillId="5" borderId="0" xfId="4" applyFont="1" applyFill="1" applyAlignment="1">
      <alignment horizontal="left"/>
    </xf>
    <xf numFmtId="0" fontId="7" fillId="5" borderId="0" xfId="4" applyFill="1"/>
    <xf numFmtId="0" fontId="21" fillId="2" borderId="0" xfId="4" applyFont="1" applyFill="1" applyAlignment="1">
      <alignment horizontal="left"/>
    </xf>
    <xf numFmtId="0" fontId="22" fillId="2" borderId="0" xfId="4" applyFont="1" applyFill="1" applyAlignment="1">
      <alignment horizontal="left"/>
    </xf>
    <xf numFmtId="0" fontId="7" fillId="6" borderId="18" xfId="4" applyFill="1" applyBorder="1" applyAlignment="1">
      <alignment horizontal="left"/>
    </xf>
    <xf numFmtId="0" fontId="7" fillId="6" borderId="19" xfId="4" applyFill="1" applyBorder="1"/>
    <xf numFmtId="0" fontId="7" fillId="6" borderId="20" xfId="4" applyFill="1" applyBorder="1" applyAlignment="1">
      <alignment horizontal="left"/>
    </xf>
    <xf numFmtId="0" fontId="7" fillId="6" borderId="0" xfId="4" applyFill="1" applyBorder="1"/>
    <xf numFmtId="0" fontId="7" fillId="6" borderId="22" xfId="4" applyFill="1" applyBorder="1"/>
    <xf numFmtId="0" fontId="7" fillId="0" borderId="0" xfId="4"/>
    <xf numFmtId="0" fontId="23" fillId="2" borderId="0" xfId="4" applyFont="1" applyFill="1" applyAlignment="1">
      <alignment horizontal="center"/>
    </xf>
    <xf numFmtId="0" fontId="7" fillId="2" borderId="23" xfId="4" applyFill="1" applyBorder="1" applyAlignment="1">
      <alignment horizontal="center"/>
    </xf>
    <xf numFmtId="0" fontId="19" fillId="2" borderId="0" xfId="4" applyFont="1" applyFill="1" applyAlignment="1">
      <alignment horizontal="center"/>
    </xf>
    <xf numFmtId="0" fontId="7" fillId="2" borderId="24" xfId="4" applyFill="1" applyBorder="1" applyAlignment="1">
      <alignment horizontal="center"/>
    </xf>
    <xf numFmtId="0" fontId="7" fillId="2" borderId="25" xfId="4" applyFill="1" applyBorder="1" applyAlignment="1">
      <alignment horizontal="center"/>
    </xf>
    <xf numFmtId="0" fontId="18" fillId="9" borderId="29" xfId="4" applyFont="1" applyFill="1" applyBorder="1" applyAlignment="1">
      <alignment horizontal="center"/>
    </xf>
    <xf numFmtId="0" fontId="18" fillId="9" borderId="30" xfId="4" applyFont="1" applyFill="1" applyBorder="1" applyAlignment="1">
      <alignment horizontal="center"/>
    </xf>
    <xf numFmtId="0" fontId="18" fillId="8" borderId="29" xfId="4" applyFont="1" applyFill="1" applyBorder="1" applyAlignment="1">
      <alignment horizontal="center"/>
    </xf>
    <xf numFmtId="0" fontId="18" fillId="8" borderId="30" xfId="4" applyFont="1" applyFill="1" applyBorder="1" applyAlignment="1">
      <alignment horizontal="center"/>
    </xf>
    <xf numFmtId="0" fontId="18" fillId="7" borderId="31" xfId="4" applyFont="1" applyFill="1" applyBorder="1" applyAlignment="1">
      <alignment horizontal="center"/>
    </xf>
    <xf numFmtId="0" fontId="18" fillId="7" borderId="33" xfId="4" applyFont="1" applyFill="1" applyBorder="1" applyAlignment="1">
      <alignment horizontal="center"/>
    </xf>
    <xf numFmtId="0" fontId="18" fillId="7" borderId="34" xfId="4" applyFont="1" applyFill="1" applyBorder="1" applyAlignment="1">
      <alignment horizontal="center"/>
    </xf>
    <xf numFmtId="0" fontId="7" fillId="2" borderId="35" xfId="4" applyFill="1" applyBorder="1" applyAlignment="1">
      <alignment horizontal="center" vertical="center"/>
    </xf>
    <xf numFmtId="0" fontId="7" fillId="2" borderId="36" xfId="4" applyFill="1" applyBorder="1" applyAlignment="1">
      <alignment horizontal="center" vertical="center"/>
    </xf>
    <xf numFmtId="0" fontId="7" fillId="2" borderId="37" xfId="4" applyFill="1" applyBorder="1" applyAlignment="1">
      <alignment horizontal="center" vertical="center"/>
    </xf>
    <xf numFmtId="0" fontId="7" fillId="2" borderId="38" xfId="4" applyFill="1" applyBorder="1" applyAlignment="1">
      <alignment horizontal="center" vertical="center"/>
    </xf>
    <xf numFmtId="0" fontId="7" fillId="2" borderId="39" xfId="4" applyFill="1" applyBorder="1" applyAlignment="1">
      <alignment horizontal="center" vertical="center"/>
    </xf>
    <xf numFmtId="0" fontId="7" fillId="2" borderId="40" xfId="4" applyFill="1" applyBorder="1" applyAlignment="1">
      <alignment horizontal="center" vertical="center"/>
    </xf>
    <xf numFmtId="0" fontId="7" fillId="2" borderId="41" xfId="4" applyFill="1" applyBorder="1" applyAlignment="1">
      <alignment horizontal="center" vertical="center"/>
    </xf>
    <xf numFmtId="0" fontId="7" fillId="2" borderId="42" xfId="4" applyFill="1" applyBorder="1" applyAlignment="1">
      <alignment horizontal="center" vertical="center"/>
    </xf>
    <xf numFmtId="0" fontId="7" fillId="2" borderId="43" xfId="4" applyFill="1" applyBorder="1" applyAlignment="1">
      <alignment horizontal="center" vertical="center"/>
    </xf>
    <xf numFmtId="0" fontId="7" fillId="2" borderId="44" xfId="4" applyFill="1" applyBorder="1" applyAlignment="1">
      <alignment horizontal="center" vertical="center"/>
    </xf>
    <xf numFmtId="0" fontId="7" fillId="2" borderId="31" xfId="4" applyFill="1" applyBorder="1" applyAlignment="1">
      <alignment horizontal="center" vertical="center"/>
    </xf>
    <xf numFmtId="0" fontId="7" fillId="2" borderId="34" xfId="4" applyFill="1" applyBorder="1" applyAlignment="1">
      <alignment horizontal="center" vertical="center"/>
    </xf>
    <xf numFmtId="0" fontId="7" fillId="2" borderId="32" xfId="4" applyFill="1" applyBorder="1" applyAlignment="1">
      <alignment horizontal="center" vertical="center"/>
    </xf>
    <xf numFmtId="0" fontId="7" fillId="2" borderId="45" xfId="4" applyFill="1" applyBorder="1" applyAlignment="1">
      <alignment horizontal="center" vertical="center"/>
    </xf>
    <xf numFmtId="0" fontId="7" fillId="2" borderId="33" xfId="4" applyFill="1" applyBorder="1" applyAlignment="1">
      <alignment horizontal="center" vertical="center"/>
    </xf>
    <xf numFmtId="0" fontId="25" fillId="0" borderId="0" xfId="6"/>
    <xf numFmtId="0" fontId="25" fillId="0" borderId="0" xfId="6" applyFont="1"/>
    <xf numFmtId="0" fontId="26" fillId="0" borderId="1" xfId="6" applyFont="1" applyBorder="1"/>
    <xf numFmtId="0" fontId="25" fillId="0" borderId="1" xfId="6" applyBorder="1" applyAlignment="1">
      <alignment horizontal="right"/>
    </xf>
    <xf numFmtId="14" fontId="25" fillId="0" borderId="1" xfId="6" applyNumberFormat="1" applyBorder="1" applyAlignment="1">
      <alignment horizontal="right"/>
    </xf>
    <xf numFmtId="14" fontId="25" fillId="0" borderId="1" xfId="6" applyNumberFormat="1" applyBorder="1"/>
    <xf numFmtId="167" fontId="25" fillId="0" borderId="1" xfId="6" applyNumberFormat="1" applyBorder="1" applyAlignment="1">
      <alignment horizontal="center"/>
    </xf>
    <xf numFmtId="0" fontId="25" fillId="0" borderId="1" xfId="6" applyBorder="1"/>
    <xf numFmtId="0" fontId="24" fillId="10" borderId="0" xfId="7" applyFont="1" applyFill="1"/>
    <xf numFmtId="0" fontId="6" fillId="0" borderId="0" xfId="7"/>
    <xf numFmtId="0" fontId="18" fillId="10" borderId="50" xfId="7" applyFont="1" applyFill="1" applyBorder="1"/>
    <xf numFmtId="0" fontId="18" fillId="10" borderId="1" xfId="7" applyFont="1" applyFill="1" applyBorder="1"/>
    <xf numFmtId="0" fontId="18" fillId="10" borderId="51" xfId="7" applyFont="1" applyFill="1" applyBorder="1"/>
    <xf numFmtId="0" fontId="6" fillId="0" borderId="46" xfId="7" applyBorder="1"/>
    <xf numFmtId="0" fontId="6" fillId="0" borderId="50" xfId="7" applyBorder="1"/>
    <xf numFmtId="0" fontId="5" fillId="6" borderId="20" xfId="4" applyFont="1" applyFill="1" applyBorder="1" applyAlignment="1">
      <alignment horizontal="left"/>
    </xf>
    <xf numFmtId="0" fontId="4" fillId="2" borderId="0" xfId="4" applyFont="1" applyFill="1" applyAlignment="1">
      <alignment horizontal="left" vertical="top"/>
    </xf>
    <xf numFmtId="0" fontId="25" fillId="0" borderId="1" xfId="6" applyFont="1" applyBorder="1" applyAlignment="1">
      <alignment horizontal="right"/>
    </xf>
    <xf numFmtId="0" fontId="18" fillId="7" borderId="26" xfId="4" applyFont="1" applyFill="1" applyBorder="1" applyAlignment="1">
      <alignment horizontal="center"/>
    </xf>
    <xf numFmtId="0" fontId="18" fillId="7" borderId="27" xfId="4" applyFont="1" applyFill="1" applyBorder="1" applyAlignment="1">
      <alignment horizontal="center"/>
    </xf>
    <xf numFmtId="0" fontId="18" fillId="7" borderId="28" xfId="4" applyFont="1" applyFill="1" applyBorder="1" applyAlignment="1">
      <alignment horizontal="center"/>
    </xf>
    <xf numFmtId="0" fontId="3" fillId="2" borderId="0" xfId="4" applyFont="1" applyFill="1" applyAlignment="1">
      <alignment horizontal="center"/>
    </xf>
    <xf numFmtId="0" fontId="3" fillId="2" borderId="0" xfId="4" applyFont="1" applyFill="1"/>
    <xf numFmtId="0" fontId="19" fillId="2" borderId="0" xfId="4" applyFont="1" applyFill="1"/>
    <xf numFmtId="0" fontId="3" fillId="6" borderId="21" xfId="4" applyFont="1" applyFill="1" applyBorder="1" applyAlignment="1">
      <alignment horizontal="left"/>
    </xf>
    <xf numFmtId="49" fontId="7" fillId="2" borderId="39" xfId="4" applyNumberFormat="1" applyFill="1" applyBorder="1" applyAlignment="1">
      <alignment horizontal="center" vertical="center"/>
    </xf>
    <xf numFmtId="49" fontId="7" fillId="2" borderId="32" xfId="4" applyNumberFormat="1" applyFill="1" applyBorder="1" applyAlignment="1">
      <alignment horizontal="center" vertical="center"/>
    </xf>
    <xf numFmtId="0" fontId="18" fillId="5" borderId="0" xfId="4" applyFont="1" applyFill="1" applyAlignment="1">
      <alignment horizontal="left"/>
    </xf>
    <xf numFmtId="0" fontId="3" fillId="0" borderId="46" xfId="7" applyFont="1" applyBorder="1"/>
    <xf numFmtId="2" fontId="0" fillId="2" borderId="0" xfId="0" applyNumberFormat="1" applyFill="1" applyAlignment="1">
      <alignment wrapText="1"/>
    </xf>
    <xf numFmtId="0" fontId="9" fillId="3" borderId="54" xfId="0" applyFont="1" applyFill="1" applyBorder="1" applyAlignment="1">
      <alignment vertical="center"/>
    </xf>
    <xf numFmtId="0" fontId="0" fillId="2" borderId="55" xfId="0" applyFill="1" applyBorder="1" applyAlignment="1">
      <alignment vertical="center"/>
    </xf>
    <xf numFmtId="0" fontId="0" fillId="2" borderId="56" xfId="0" applyFill="1" applyBorder="1" applyAlignment="1">
      <alignment vertical="center"/>
    </xf>
    <xf numFmtId="0" fontId="9" fillId="3" borderId="16" xfId="0" applyFont="1" applyFill="1" applyBorder="1" applyAlignment="1">
      <alignment vertical="center"/>
    </xf>
    <xf numFmtId="0" fontId="9" fillId="3" borderId="17" xfId="0" applyFont="1" applyFill="1" applyBorder="1" applyAlignment="1">
      <alignment vertical="center"/>
    </xf>
    <xf numFmtId="0" fontId="9" fillId="3" borderId="57" xfId="0" applyFont="1" applyFill="1" applyBorder="1" applyAlignment="1">
      <alignment vertical="center"/>
    </xf>
    <xf numFmtId="0" fontId="9" fillId="3" borderId="59" xfId="0" applyFont="1" applyFill="1" applyBorder="1" applyAlignment="1">
      <alignment vertical="center"/>
    </xf>
    <xf numFmtId="0" fontId="9" fillId="3" borderId="60" xfId="0" applyFont="1" applyFill="1" applyBorder="1" applyAlignment="1">
      <alignment horizontal="center"/>
    </xf>
    <xf numFmtId="0" fontId="0" fillId="2" borderId="59" xfId="2" applyNumberFormat="1" applyFont="1" applyFill="1" applyBorder="1"/>
    <xf numFmtId="0" fontId="0" fillId="2" borderId="60" xfId="2" applyNumberFormat="1" applyFont="1" applyFill="1" applyBorder="1"/>
    <xf numFmtId="3" fontId="0" fillId="4" borderId="5" xfId="0" applyNumberFormat="1" applyFill="1" applyBorder="1"/>
    <xf numFmtId="3" fontId="0" fillId="2" borderId="3" xfId="0" applyNumberFormat="1" applyFill="1" applyBorder="1"/>
    <xf numFmtId="3" fontId="0" fillId="2" borderId="8" xfId="0" applyNumberFormat="1" applyFill="1" applyBorder="1"/>
    <xf numFmtId="3" fontId="9" fillId="3" borderId="13" xfId="0" applyNumberFormat="1" applyFont="1" applyFill="1" applyBorder="1"/>
    <xf numFmtId="3" fontId="9" fillId="3" borderId="14" xfId="0" applyNumberFormat="1" applyFont="1" applyFill="1" applyBorder="1"/>
    <xf numFmtId="3" fontId="9" fillId="3" borderId="13" xfId="0" applyNumberFormat="1" applyFont="1" applyFill="1" applyBorder="1" applyAlignment="1">
      <alignment horizontal="right"/>
    </xf>
    <xf numFmtId="9" fontId="0" fillId="2" borderId="7" xfId="2" applyFont="1" applyFill="1" applyBorder="1"/>
    <xf numFmtId="9" fontId="9" fillId="3" borderId="15" xfId="2" applyFont="1" applyFill="1" applyBorder="1"/>
    <xf numFmtId="0" fontId="9" fillId="3" borderId="61" xfId="0" applyFont="1" applyFill="1" applyBorder="1" applyAlignment="1">
      <alignment horizontal="center"/>
    </xf>
    <xf numFmtId="14" fontId="0" fillId="2" borderId="61" xfId="0" applyNumberFormat="1" applyFill="1" applyBorder="1" applyAlignment="1">
      <alignment horizontal="center"/>
    </xf>
    <xf numFmtId="2" fontId="0" fillId="2" borderId="0" xfId="0" applyNumberFormat="1" applyFill="1" applyAlignment="1"/>
    <xf numFmtId="165" fontId="14" fillId="2" borderId="0" xfId="0" applyNumberFormat="1" applyFont="1" applyFill="1" applyAlignment="1">
      <alignment horizontal="left" vertical="center" wrapText="1"/>
    </xf>
    <xf numFmtId="0" fontId="0" fillId="0" borderId="0" xfId="0" applyBorder="1"/>
    <xf numFmtId="0" fontId="0" fillId="0" borderId="0" xfId="0" pivotButton="1" applyBorder="1"/>
    <xf numFmtId="0" fontId="0" fillId="0" borderId="0" xfId="0" applyBorder="1" applyAlignment="1">
      <alignment horizontal="left"/>
    </xf>
    <xf numFmtId="3" fontId="0" fillId="0" borderId="0" xfId="0" applyNumberFormat="1" applyBorder="1"/>
    <xf numFmtId="9" fontId="0" fillId="0" borderId="0" xfId="0" applyNumberFormat="1" applyBorder="1"/>
    <xf numFmtId="9" fontId="9" fillId="3" borderId="13" xfId="2" applyFont="1" applyFill="1" applyBorder="1" applyAlignment="1">
      <alignment horizontal="right"/>
    </xf>
    <xf numFmtId="9" fontId="0" fillId="4" borderId="3" xfId="2" applyNumberFormat="1" applyFont="1" applyFill="1" applyBorder="1"/>
    <xf numFmtId="9" fontId="9" fillId="3" borderId="13" xfId="2" applyNumberFormat="1" applyFont="1" applyFill="1" applyBorder="1" applyAlignment="1">
      <alignment horizontal="right"/>
    </xf>
    <xf numFmtId="0" fontId="27" fillId="2" borderId="0" xfId="4" applyFont="1" applyFill="1"/>
    <xf numFmtId="0" fontId="2" fillId="0" borderId="0" xfId="7" applyFont="1"/>
    <xf numFmtId="0" fontId="28" fillId="0" borderId="0" xfId="0" applyFont="1"/>
    <xf numFmtId="0" fontId="1" fillId="0" borderId="0" xfId="7" applyFont="1"/>
    <xf numFmtId="3" fontId="0" fillId="2" borderId="0" xfId="0" applyNumberFormat="1" applyFill="1"/>
    <xf numFmtId="0" fontId="0" fillId="2" borderId="0" xfId="0" applyFill="1" applyAlignment="1">
      <alignment horizontal="left" vertical="top" wrapText="1"/>
    </xf>
    <xf numFmtId="0" fontId="9" fillId="2" borderId="0" xfId="0" applyFont="1" applyFill="1" applyAlignment="1">
      <alignment horizontal="left" vertical="center" wrapText="1"/>
    </xf>
    <xf numFmtId="0" fontId="10" fillId="2" borderId="0" xfId="0" applyFont="1" applyFill="1" applyAlignment="1">
      <alignment horizontal="center"/>
    </xf>
    <xf numFmtId="0" fontId="9" fillId="2" borderId="0" xfId="0" applyFont="1" applyFill="1" applyAlignment="1">
      <alignment horizontal="left"/>
    </xf>
    <xf numFmtId="0" fontId="12" fillId="2" borderId="0" xfId="0" applyFont="1" applyFill="1" applyAlignment="1">
      <alignment horizontal="left" vertical="center" wrapText="1"/>
    </xf>
    <xf numFmtId="0" fontId="9" fillId="3" borderId="12" xfId="0" applyFont="1" applyFill="1" applyBorder="1" applyAlignment="1">
      <alignment horizontal="center"/>
    </xf>
    <xf numFmtId="0" fontId="9" fillId="3" borderId="10" xfId="0" applyFont="1" applyFill="1" applyBorder="1" applyAlignment="1">
      <alignment horizontal="center"/>
    </xf>
    <xf numFmtId="0" fontId="9" fillId="3" borderId="11" xfId="0" applyFont="1" applyFill="1" applyBorder="1" applyAlignment="1">
      <alignment horizontal="center"/>
    </xf>
    <xf numFmtId="0" fontId="12" fillId="2" borderId="0" xfId="0" applyFont="1" applyFill="1" applyAlignment="1">
      <alignment horizontal="center"/>
    </xf>
    <xf numFmtId="0" fontId="0" fillId="2" borderId="0" xfId="0" applyFill="1" applyAlignment="1">
      <alignment horizontal="left"/>
    </xf>
    <xf numFmtId="0" fontId="9" fillId="3" borderId="57" xfId="0" applyFont="1" applyFill="1" applyBorder="1" applyAlignment="1">
      <alignment horizontal="center"/>
    </xf>
    <xf numFmtId="0" fontId="9" fillId="3" borderId="58" xfId="0" applyFont="1" applyFill="1" applyBorder="1" applyAlignment="1">
      <alignment horizontal="center"/>
    </xf>
    <xf numFmtId="0" fontId="9" fillId="3" borderId="59" xfId="0" applyFont="1" applyFill="1" applyBorder="1" applyAlignment="1">
      <alignment horizontal="center"/>
    </xf>
    <xf numFmtId="0" fontId="9" fillId="3" borderId="9" xfId="0" applyFont="1" applyFill="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0" fillId="4" borderId="16" xfId="0" applyFill="1" applyBorder="1" applyAlignment="1">
      <alignment horizontal="right"/>
    </xf>
    <xf numFmtId="0" fontId="0" fillId="4" borderId="17" xfId="0" applyFill="1" applyBorder="1" applyAlignment="1">
      <alignment horizontal="right"/>
    </xf>
    <xf numFmtId="0" fontId="18" fillId="7" borderId="52" xfId="4" applyFont="1" applyFill="1" applyBorder="1" applyAlignment="1">
      <alignment horizontal="center" vertical="center"/>
    </xf>
    <xf numFmtId="0" fontId="18" fillId="7" borderId="53" xfId="4" applyFont="1" applyFill="1" applyBorder="1" applyAlignment="1">
      <alignment horizontal="center" vertical="center"/>
    </xf>
    <xf numFmtId="0" fontId="18" fillId="10" borderId="46" xfId="7" applyFont="1" applyFill="1" applyBorder="1" applyAlignment="1">
      <alignment horizontal="center" vertical="center"/>
    </xf>
    <xf numFmtId="0" fontId="18" fillId="10" borderId="47" xfId="7" applyFont="1" applyFill="1" applyBorder="1" applyAlignment="1">
      <alignment horizontal="center"/>
    </xf>
    <xf numFmtId="0" fontId="18" fillId="10" borderId="48" xfId="7" applyFont="1" applyFill="1" applyBorder="1" applyAlignment="1">
      <alignment horizontal="center"/>
    </xf>
    <xf numFmtId="0" fontId="18" fillId="10" borderId="49" xfId="7" applyFont="1" applyFill="1" applyBorder="1" applyAlignment="1">
      <alignment horizontal="center"/>
    </xf>
  </cellXfs>
  <cellStyles count="8">
    <cellStyle name="Обычный" xfId="0" builtinId="0"/>
    <cellStyle name="Обычный 2" xfId="3" xr:uid="{00000000-0005-0000-0000-000001000000}"/>
    <cellStyle name="Обычный 2 2" xfId="6" xr:uid="{00000000-0005-0000-0000-000002000000}"/>
    <cellStyle name="Обычный 3" xfId="4" xr:uid="{00000000-0005-0000-0000-000003000000}"/>
    <cellStyle name="Обычный 4" xfId="7" xr:uid="{00000000-0005-0000-0000-000004000000}"/>
    <cellStyle name="Процентный" xfId="2" builtinId="5"/>
    <cellStyle name="Финансовый" xfId="1" builtinId="3"/>
    <cellStyle name="Финансовый 2" xfId="5" xr:uid="{00000000-0005-0000-0000-000007000000}"/>
  </cellStyles>
  <dxfs count="72">
    <dxf>
      <border>
        <left style="medium">
          <color rgb="FF0070C0"/>
        </left>
        <right style="medium">
          <color rgb="FF0070C0"/>
        </right>
        <top style="medium">
          <color rgb="FF0070C0"/>
        </top>
        <bottom style="medium">
          <color rgb="FF0070C0"/>
        </bottom>
      </border>
    </dxf>
    <dxf>
      <numFmt numFmtId="3" formatCode="#,##0"/>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style="medium">
          <color rgb="FF0070C0"/>
        </left>
        <right style="medium">
          <color rgb="FF0070C0"/>
        </right>
        <top style="medium">
          <color rgb="FF0070C0"/>
        </top>
        <bottom style="medium">
          <color rgb="FF0070C0"/>
        </bottom>
      </border>
    </dxf>
    <dxf>
      <numFmt numFmtId="3" formatCode="#,##0"/>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fill>
        <patternFill>
          <bgColor theme="5" tint="0.39994506668294322"/>
        </patternFill>
      </fill>
    </dxf>
    <dxf>
      <fill>
        <patternFill>
          <bgColor rgb="FF92D050"/>
        </patternFill>
      </fill>
    </dxf>
    <dxf>
      <fill>
        <patternFill>
          <bgColor indexed="26"/>
        </patternFill>
      </fill>
    </dxf>
    <dxf>
      <fill>
        <patternFill>
          <bgColor indexed="26"/>
        </patternFill>
      </fill>
    </dxf>
    <dxf>
      <fill>
        <patternFill patternType="solid">
          <fgColor indexed="64"/>
          <bgColor rgb="FFFFFF00"/>
        </patternFill>
      </fill>
    </dxf>
    <dxf>
      <numFmt numFmtId="165" formatCode="_-* #,##0.00_р_._-;\-* #,##0.00_р_._-;_-* &quot;-&quot;??_р_.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2"/>
        <charset val="204"/>
        <scheme val="none"/>
      </font>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2"/>
        <color theme="1"/>
        <name val="Times New Roman"/>
        <family val="1"/>
        <charset val="204"/>
        <scheme val="none"/>
      </font>
      <fill>
        <patternFill patternType="solid">
          <fgColor indexed="64"/>
          <bgColor rgb="FFFFC000"/>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3" formatCode="#,##0"/>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numFmt numFmtId="3" formatCode="#,##0"/>
    </dxf>
    <dxf>
      <border>
        <left style="medium">
          <color rgb="FF0070C0"/>
        </left>
        <right style="medium">
          <color rgb="FF0070C0"/>
        </right>
        <top style="medium">
          <color rgb="FF0070C0"/>
        </top>
        <bottom style="medium">
          <color rgb="FF0070C0"/>
        </bottom>
      </border>
    </dxf>
    <dxf>
      <numFmt numFmtId="13" formatCode="0%"/>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font>
        <color rgb="FFFF0000"/>
      </font>
      <numFmt numFmtId="168" formatCode="0.0%"/>
    </dxf>
    <dxf>
      <font>
        <color rgb="FFFF0000"/>
      </font>
      <numFmt numFmtId="168" formatCode="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panose="020F0502020204030204"/>
              </a:rPr>
              <a:t>Диаграмма </a:t>
            </a:r>
            <a:r>
              <a:rPr lang="en-US" sz="1400" b="0" i="0" u="none" strike="noStrike" baseline="0">
                <a:solidFill>
                  <a:sysClr val="windowText" lastClr="000000">
                    <a:lumMod val="65000"/>
                    <a:lumOff val="35000"/>
                  </a:sysClr>
                </a:solidFill>
                <a:latin typeface="Calibri" panose="020F0502020204030204"/>
              </a:rPr>
              <a:t>Waterfall</a:t>
            </a:r>
            <a:endParaRPr lang="ru-RU"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BCEF5D29-9C24-4E2D-BCFE-2565CF8D4F50}">
          <cx:dataLabels pos="outEnd">
            <cx:numFmt formatCode="# ##0" sourceLinked="0"/>
            <cx:visibility seriesName="0" categoryName="0" value="1"/>
            <cx:separator>, </cx:separator>
            <cx:dataLabel idx="0">
              <cx:txPr>
                <a:bodyPr spcFirstLastPara="1" vertOverflow="ellipsis" horzOverflow="overflow" wrap="square" lIns="0" tIns="0" rIns="0" bIns="0" anchor="ctr" anchorCtr="1"/>
                <a:lstStyle/>
                <a:p>
                  <a:pPr algn="ctr" rtl="0">
                    <a:defRPr>
                      <a:solidFill>
                        <a:schemeClr val="tx1"/>
                      </a:solidFill>
                    </a:defRPr>
                  </a:pPr>
                  <a:r>
                    <a:rPr lang="ru-RU" sz="900" b="0" i="0" u="none" strike="noStrike" baseline="0">
                      <a:solidFill>
                        <a:schemeClr val="tx1"/>
                      </a:solidFill>
                      <a:latin typeface="Calibri" panose="020F0502020204030204"/>
                    </a:rPr>
                    <a:t>76 025 771</a:t>
                  </a:r>
                </a:p>
              </cx:txPr>
            </cx:dataLabel>
            <cx:dataLabel idx="1">
              <cx:txPr>
                <a:bodyPr spcFirstLastPara="1" vertOverflow="ellipsis" horzOverflow="overflow" wrap="square" lIns="0" tIns="0" rIns="0" bIns="0" anchor="ctr" anchorCtr="1"/>
                <a:lstStyle/>
                <a:p>
                  <a:pPr algn="ctr" rtl="0">
                    <a:defRPr>
                      <a:solidFill>
                        <a:schemeClr val="tx1"/>
                      </a:solidFill>
                    </a:defRPr>
                  </a:pPr>
                  <a:r>
                    <a:rPr lang="ru-RU" sz="900" b="0" i="0" u="none" strike="noStrike" baseline="0">
                      <a:solidFill>
                        <a:schemeClr val="tx1"/>
                      </a:solidFill>
                      <a:latin typeface="Calibri" panose="020F0502020204030204"/>
                    </a:rPr>
                    <a:t>1 881 036</a:t>
                  </a:r>
                </a:p>
              </cx:txPr>
            </cx:dataLabel>
            <cx:dataLabel idx="2">
              <cx:txPr>
                <a:bodyPr spcFirstLastPara="1" vertOverflow="ellipsis" horzOverflow="overflow" wrap="square" lIns="0" tIns="0" rIns="0" bIns="0" anchor="ctr" anchorCtr="1"/>
                <a:lstStyle/>
                <a:p>
                  <a:pPr algn="ctr" rtl="0">
                    <a:defRPr>
                      <a:solidFill>
                        <a:schemeClr val="tx1"/>
                      </a:solidFill>
                    </a:defRPr>
                  </a:pPr>
                  <a:r>
                    <a:rPr lang="ru-RU" sz="900" b="0" i="0" u="none" strike="noStrike" baseline="0">
                      <a:solidFill>
                        <a:schemeClr val="tx1"/>
                      </a:solidFill>
                      <a:latin typeface="Calibri" panose="020F0502020204030204"/>
                    </a:rPr>
                    <a:t>-3 662 502</a:t>
                  </a:r>
                </a:p>
              </cx:txPr>
            </cx:dataLabel>
            <cx:dataLabel idx="3">
              <cx:txPr>
                <a:bodyPr spcFirstLastPara="1" vertOverflow="ellipsis" horzOverflow="overflow" wrap="square" lIns="0" tIns="0" rIns="0" bIns="0" anchor="ctr" anchorCtr="1"/>
                <a:lstStyle/>
                <a:p>
                  <a:pPr algn="ctr" rtl="0">
                    <a:defRPr>
                      <a:solidFill>
                        <a:schemeClr val="tx1"/>
                      </a:solidFill>
                    </a:defRPr>
                  </a:pPr>
                  <a:r>
                    <a:rPr lang="ru-RU" sz="900" b="0" i="0" u="none" strike="noStrike" baseline="0">
                      <a:solidFill>
                        <a:schemeClr val="tx1"/>
                      </a:solidFill>
                      <a:latin typeface="Calibri" panose="020F0502020204030204"/>
                    </a:rPr>
                    <a:t>74 244 305</a:t>
                  </a:r>
                </a:p>
              </cx:txPr>
            </cx:dataLabel>
          </cx:dataLabels>
          <cx:dataId val="0"/>
          <cx:layoutPr>
            <cx:subtotals/>
          </cx:layoutPr>
        </cx:series>
      </cx:plotAreaRegion>
      <cx:axis id="0">
        <cx:catScaling gapWidth="0.5"/>
        <cx:tickLabels/>
        <cx:txPr>
          <a:bodyPr spcFirstLastPara="1" vertOverflow="ellipsis" horzOverflow="overflow" wrap="square" lIns="0" tIns="0" rIns="0" bIns="0" anchor="ctr" anchorCtr="1"/>
          <a:lstStyle/>
          <a:p>
            <a:pPr algn="ctr" rtl="0">
              <a:defRPr>
                <a:solidFill>
                  <a:schemeClr val="tx1"/>
                </a:solidFill>
              </a:defRPr>
            </a:pPr>
            <a:endParaRPr lang="ru-RU" sz="900" b="0" i="0" u="none" strike="noStrike" baseline="0">
              <a:solidFill>
                <a:schemeClr val="tx1"/>
              </a:solidFill>
              <a:latin typeface="Calibri" panose="020F0502020204030204"/>
            </a:endParaRPr>
          </a:p>
        </cx:txPr>
      </cx:axis>
      <cx:axis id="1" hidden="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8964</xdr:colOff>
      <xdr:row>62</xdr:row>
      <xdr:rowOff>71717</xdr:rowOff>
    </xdr:from>
    <xdr:to>
      <xdr:col>5</xdr:col>
      <xdr:colOff>797858</xdr:colOff>
      <xdr:row>66</xdr:row>
      <xdr:rowOff>188211</xdr:rowOff>
    </xdr:to>
    <xdr:sp macro="" textlink="">
      <xdr:nvSpPr>
        <xdr:cNvPr id="2" name="TextBox 17">
          <a:extLst>
            <a:ext uri="{FF2B5EF4-FFF2-40B4-BE49-F238E27FC236}">
              <a16:creationId xmlns:a16="http://schemas.microsoft.com/office/drawing/2014/main" id="{55E0D1FE-3721-4D36-9CC5-212950C96AA5}"/>
            </a:ext>
          </a:extLst>
        </xdr:cNvPr>
        <xdr:cNvSpPr txBox="1"/>
      </xdr:nvSpPr>
      <xdr:spPr>
        <a:xfrm>
          <a:off x="5271246" y="13034682"/>
          <a:ext cx="3478306" cy="914353"/>
        </a:xfrm>
        <a:prstGeom prst="rect">
          <a:avLst/>
        </a:prstGeom>
        <a:noFill/>
      </xdr:spPr>
      <xdr:txBody>
        <a:bodyPr wrap="square" rtlCol="0">
          <a:spAutoFit/>
        </a:bodyPr>
        <a:lstStyle>
          <a:defPPr>
            <a:defRPr lang="ru-RU"/>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ru-RU" sz="1050" b="1">
              <a:solidFill>
                <a:schemeClr val="bg2">
                  <a:lumMod val="50000"/>
                </a:schemeClr>
              </a:solidFill>
            </a:rPr>
            <a:t>Комментарий:</a:t>
          </a:r>
        </a:p>
        <a:p>
          <a:r>
            <a:rPr lang="ru-RU" sz="1050" b="1">
              <a:solidFill>
                <a:schemeClr val="bg2">
                  <a:lumMod val="50000"/>
                </a:schemeClr>
              </a:solidFill>
            </a:rPr>
            <a:t> В задании 3.3.3. написано «</a:t>
          </a:r>
          <a:r>
            <a:rPr lang="ru-RU" sz="1050" b="1" u="none" strike="noStrike">
              <a:solidFill>
                <a:schemeClr val="bg2">
                  <a:lumMod val="50000"/>
                </a:schemeClr>
              </a:solidFill>
              <a:effectLst/>
            </a:rPr>
            <a:t>в разрезе контрагентов</a:t>
          </a:r>
          <a:r>
            <a:rPr lang="ru-RU" sz="1050" b="1">
              <a:solidFill>
                <a:schemeClr val="bg2">
                  <a:lumMod val="50000"/>
                </a:schemeClr>
              </a:solidFill>
            </a:rPr>
            <a:t>», хотя в таблице (слева,желтая), которая дана в задании для заполнений, не подходит под условия, больше похоже на условие « в разрезе авиакомпаний» </a:t>
          </a:r>
        </a:p>
      </xdr:txBody>
    </xdr:sp>
    <xdr:clientData/>
  </xdr:twoCellAnchor>
  <xdr:twoCellAnchor>
    <xdr:from>
      <xdr:col>3</xdr:col>
      <xdr:colOff>8965</xdr:colOff>
      <xdr:row>48</xdr:row>
      <xdr:rowOff>197224</xdr:rowOff>
    </xdr:from>
    <xdr:to>
      <xdr:col>5</xdr:col>
      <xdr:colOff>797859</xdr:colOff>
      <xdr:row>53</xdr:row>
      <xdr:rowOff>107530</xdr:rowOff>
    </xdr:to>
    <xdr:sp macro="" textlink="">
      <xdr:nvSpPr>
        <xdr:cNvPr id="3" name="TextBox 17">
          <a:extLst>
            <a:ext uri="{FF2B5EF4-FFF2-40B4-BE49-F238E27FC236}">
              <a16:creationId xmlns:a16="http://schemas.microsoft.com/office/drawing/2014/main" id="{82893553-19B7-46A0-A018-FDB4F2AECE62}"/>
            </a:ext>
          </a:extLst>
        </xdr:cNvPr>
        <xdr:cNvSpPr txBox="1"/>
      </xdr:nvSpPr>
      <xdr:spPr>
        <a:xfrm>
          <a:off x="5271247" y="10291483"/>
          <a:ext cx="3478306" cy="914353"/>
        </a:xfrm>
        <a:prstGeom prst="rect">
          <a:avLst/>
        </a:prstGeom>
        <a:noFill/>
      </xdr:spPr>
      <xdr:txBody>
        <a:bodyPr wrap="square" rtlCol="0">
          <a:spAutoFit/>
        </a:bodyPr>
        <a:lstStyle>
          <a:defPPr>
            <a:defRPr lang="ru-RU"/>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ru-RU" sz="1050" b="1">
              <a:solidFill>
                <a:schemeClr val="bg2">
                  <a:lumMod val="50000"/>
                </a:schemeClr>
              </a:solidFill>
            </a:rPr>
            <a:t>Комментарий:</a:t>
          </a:r>
        </a:p>
        <a:p>
          <a:r>
            <a:rPr lang="ru-RU" sz="1050" b="1">
              <a:solidFill>
                <a:schemeClr val="bg2">
                  <a:lumMod val="50000"/>
                </a:schemeClr>
              </a:solidFill>
            </a:rPr>
            <a:t> В задании 3.3.1. написано «</a:t>
          </a:r>
          <a:r>
            <a:rPr lang="ru-RU" sz="1050" b="1" u="none" strike="noStrike">
              <a:solidFill>
                <a:schemeClr val="bg2">
                  <a:lumMod val="50000"/>
                </a:schemeClr>
              </a:solidFill>
              <a:effectLst/>
            </a:rPr>
            <a:t>в разрезе контрагентов</a:t>
          </a:r>
          <a:r>
            <a:rPr lang="ru-RU" sz="1050" b="1">
              <a:solidFill>
                <a:schemeClr val="bg2">
                  <a:lumMod val="50000"/>
                </a:schemeClr>
              </a:solidFill>
            </a:rPr>
            <a:t>», хотя в таблице (слева,желтая), которая дана в задании для заполнений, не подходит под условия, больше похоже на условие « в разрезе авиакомпаний» </a:t>
          </a:r>
        </a:p>
      </xdr:txBody>
    </xdr:sp>
    <xdr:clientData/>
  </xdr:twoCellAnchor>
  <xdr:twoCellAnchor>
    <xdr:from>
      <xdr:col>4</xdr:col>
      <xdr:colOff>1183340</xdr:colOff>
      <xdr:row>31</xdr:row>
      <xdr:rowOff>170330</xdr:rowOff>
    </xdr:from>
    <xdr:to>
      <xdr:col>20</xdr:col>
      <xdr:colOff>62753</xdr:colOff>
      <xdr:row>48</xdr:row>
      <xdr:rowOff>197223</xdr:rowOff>
    </xdr:to>
    <xdr:sp macro="" textlink="">
      <xdr:nvSpPr>
        <xdr:cNvPr id="4" name="Прямоугольник 3">
          <a:extLst>
            <a:ext uri="{FF2B5EF4-FFF2-40B4-BE49-F238E27FC236}">
              <a16:creationId xmlns:a16="http://schemas.microsoft.com/office/drawing/2014/main" id="{73AD0B67-65EB-4748-A538-7C670AD08F34}"/>
            </a:ext>
          </a:extLst>
        </xdr:cNvPr>
        <xdr:cNvSpPr/>
      </xdr:nvSpPr>
      <xdr:spPr>
        <a:xfrm>
          <a:off x="7745505" y="6902824"/>
          <a:ext cx="14253883" cy="33886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405494</xdr:colOff>
      <xdr:row>13</xdr:row>
      <xdr:rowOff>81642</xdr:rowOff>
    </xdr:from>
    <xdr:to>
      <xdr:col>14</xdr:col>
      <xdr:colOff>724989</xdr:colOff>
      <xdr:row>29</xdr:row>
      <xdr:rowOff>169272</xdr:rowOff>
    </xdr:to>
    <mc:AlternateContent xmlns:mc="http://schemas.openxmlformats.org/markup-compatibility/2006">
      <mc:Choice xmlns:cx1="http://schemas.microsoft.com/office/drawing/2015/9/8/chartex" Requires="cx1">
        <xdr:graphicFrame macro="">
          <xdr:nvGraphicFramePr>
            <xdr:cNvPr id="12" name="Диаграмма 11">
              <a:extLst>
                <a:ext uri="{FF2B5EF4-FFF2-40B4-BE49-F238E27FC236}">
                  <a16:creationId xmlns:a16="http://schemas.microsoft.com/office/drawing/2014/main" id="{16EDDAA5-E38C-44F3-899F-4F98D1A018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894674" y="2741022"/>
              <a:ext cx="4358095" cy="377571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53788</xdr:colOff>
      <xdr:row>35</xdr:row>
      <xdr:rowOff>26893</xdr:rowOff>
    </xdr:from>
    <xdr:to>
      <xdr:col>5</xdr:col>
      <xdr:colOff>309953</xdr:colOff>
      <xdr:row>47</xdr:row>
      <xdr:rowOff>84887</xdr:rowOff>
    </xdr:to>
    <xdr:pic>
      <xdr:nvPicPr>
        <xdr:cNvPr id="2" name="Рисунок 1">
          <a:extLst>
            <a:ext uri="{FF2B5EF4-FFF2-40B4-BE49-F238E27FC236}">
              <a16:creationId xmlns:a16="http://schemas.microsoft.com/office/drawing/2014/main" id="{A0A0BCE1-7710-488D-BFCE-1FC48C347922}"/>
            </a:ext>
          </a:extLst>
        </xdr:cNvPr>
        <xdr:cNvPicPr>
          <a:picLocks noChangeAspect="1"/>
        </xdr:cNvPicPr>
      </xdr:nvPicPr>
      <xdr:blipFill>
        <a:blip xmlns:r="http://schemas.openxmlformats.org/officeDocument/2006/relationships" r:embed="rId1"/>
        <a:stretch>
          <a:fillRect/>
        </a:stretch>
      </xdr:blipFill>
      <xdr:spPr>
        <a:xfrm>
          <a:off x="331694" y="6911787"/>
          <a:ext cx="3600000" cy="2209524"/>
        </a:xfrm>
        <a:prstGeom prst="rect">
          <a:avLst/>
        </a:prstGeom>
      </xdr:spPr>
    </xdr:pic>
    <xdr:clientData/>
  </xdr:twoCellAnchor>
  <xdr:twoCellAnchor editAs="oneCell">
    <xdr:from>
      <xdr:col>5</xdr:col>
      <xdr:colOff>690283</xdr:colOff>
      <xdr:row>34</xdr:row>
      <xdr:rowOff>107575</xdr:rowOff>
    </xdr:from>
    <xdr:to>
      <xdr:col>11</xdr:col>
      <xdr:colOff>157534</xdr:colOff>
      <xdr:row>47</xdr:row>
      <xdr:rowOff>62465</xdr:rowOff>
    </xdr:to>
    <xdr:pic>
      <xdr:nvPicPr>
        <xdr:cNvPr id="3" name="Рисунок 2">
          <a:extLst>
            <a:ext uri="{FF2B5EF4-FFF2-40B4-BE49-F238E27FC236}">
              <a16:creationId xmlns:a16="http://schemas.microsoft.com/office/drawing/2014/main" id="{D92025E6-45F1-4906-91EA-126CD61C053D}"/>
            </a:ext>
          </a:extLst>
        </xdr:cNvPr>
        <xdr:cNvPicPr>
          <a:picLocks noChangeAspect="1"/>
        </xdr:cNvPicPr>
      </xdr:nvPicPr>
      <xdr:blipFill>
        <a:blip xmlns:r="http://schemas.openxmlformats.org/officeDocument/2006/relationships" r:embed="rId2"/>
        <a:stretch>
          <a:fillRect/>
        </a:stretch>
      </xdr:blipFill>
      <xdr:spPr>
        <a:xfrm>
          <a:off x="4312024" y="6813175"/>
          <a:ext cx="3752381" cy="2285714"/>
        </a:xfrm>
        <a:prstGeom prst="rect">
          <a:avLst/>
        </a:prstGeom>
      </xdr:spPr>
    </xdr:pic>
    <xdr:clientData/>
  </xdr:twoCellAnchor>
  <xdr:twoCellAnchor editAs="oneCell">
    <xdr:from>
      <xdr:col>1</xdr:col>
      <xdr:colOff>98612</xdr:colOff>
      <xdr:row>48</xdr:row>
      <xdr:rowOff>0</xdr:rowOff>
    </xdr:from>
    <xdr:to>
      <xdr:col>5</xdr:col>
      <xdr:colOff>250015</xdr:colOff>
      <xdr:row>61</xdr:row>
      <xdr:rowOff>12034</xdr:rowOff>
    </xdr:to>
    <xdr:pic>
      <xdr:nvPicPr>
        <xdr:cNvPr id="4" name="Рисунок 3">
          <a:extLst>
            <a:ext uri="{FF2B5EF4-FFF2-40B4-BE49-F238E27FC236}">
              <a16:creationId xmlns:a16="http://schemas.microsoft.com/office/drawing/2014/main" id="{C451648F-1B8F-4CE7-9A4E-6421904F4E3F}"/>
            </a:ext>
          </a:extLst>
        </xdr:cNvPr>
        <xdr:cNvPicPr>
          <a:picLocks noChangeAspect="1"/>
        </xdr:cNvPicPr>
      </xdr:nvPicPr>
      <xdr:blipFill>
        <a:blip xmlns:r="http://schemas.openxmlformats.org/officeDocument/2006/relationships" r:embed="rId3"/>
        <a:stretch>
          <a:fillRect/>
        </a:stretch>
      </xdr:blipFill>
      <xdr:spPr>
        <a:xfrm>
          <a:off x="376518" y="9215718"/>
          <a:ext cx="3495238" cy="2342857"/>
        </a:xfrm>
        <a:prstGeom prst="rect">
          <a:avLst/>
        </a:prstGeom>
      </xdr:spPr>
    </xdr:pic>
    <xdr:clientData/>
  </xdr:twoCellAnchor>
  <xdr:twoCellAnchor editAs="oneCell">
    <xdr:from>
      <xdr:col>5</xdr:col>
      <xdr:colOff>627530</xdr:colOff>
      <xdr:row>48</xdr:row>
      <xdr:rowOff>35859</xdr:rowOff>
    </xdr:from>
    <xdr:to>
      <xdr:col>10</xdr:col>
      <xdr:colOff>482519</xdr:colOff>
      <xdr:row>61</xdr:row>
      <xdr:rowOff>85988</xdr:rowOff>
    </xdr:to>
    <xdr:pic>
      <xdr:nvPicPr>
        <xdr:cNvPr id="5" name="Рисунок 4">
          <a:extLst>
            <a:ext uri="{FF2B5EF4-FFF2-40B4-BE49-F238E27FC236}">
              <a16:creationId xmlns:a16="http://schemas.microsoft.com/office/drawing/2014/main" id="{95303AD8-1732-42BE-8AA6-CA06855CC87C}"/>
            </a:ext>
          </a:extLst>
        </xdr:cNvPr>
        <xdr:cNvPicPr>
          <a:picLocks noChangeAspect="1"/>
        </xdr:cNvPicPr>
      </xdr:nvPicPr>
      <xdr:blipFill>
        <a:blip xmlns:r="http://schemas.openxmlformats.org/officeDocument/2006/relationships" r:embed="rId4"/>
        <a:stretch>
          <a:fillRect/>
        </a:stretch>
      </xdr:blipFill>
      <xdr:spPr>
        <a:xfrm>
          <a:off x="4249271" y="9251577"/>
          <a:ext cx="3638095" cy="2380952"/>
        </a:xfrm>
        <a:prstGeom prst="rect">
          <a:avLst/>
        </a:prstGeom>
      </xdr:spPr>
    </xdr:pic>
    <xdr:clientData/>
  </xdr:twoCellAnchor>
  <xdr:twoCellAnchor editAs="oneCell">
    <xdr:from>
      <xdr:col>3</xdr:col>
      <xdr:colOff>609599</xdr:colOff>
      <xdr:row>61</xdr:row>
      <xdr:rowOff>152401</xdr:rowOff>
    </xdr:from>
    <xdr:to>
      <xdr:col>8</xdr:col>
      <xdr:colOff>521731</xdr:colOff>
      <xdr:row>75</xdr:row>
      <xdr:rowOff>4188</xdr:rowOff>
    </xdr:to>
    <xdr:pic>
      <xdr:nvPicPr>
        <xdr:cNvPr id="6" name="Рисунок 5">
          <a:extLst>
            <a:ext uri="{FF2B5EF4-FFF2-40B4-BE49-F238E27FC236}">
              <a16:creationId xmlns:a16="http://schemas.microsoft.com/office/drawing/2014/main" id="{5A13540F-2990-4C89-A3A3-0A392DE84575}"/>
            </a:ext>
          </a:extLst>
        </xdr:cNvPr>
        <xdr:cNvPicPr>
          <a:picLocks noChangeAspect="1"/>
        </xdr:cNvPicPr>
      </xdr:nvPicPr>
      <xdr:blipFill>
        <a:blip xmlns:r="http://schemas.openxmlformats.org/officeDocument/2006/relationships" r:embed="rId5"/>
        <a:stretch>
          <a:fillRect/>
        </a:stretch>
      </xdr:blipFill>
      <xdr:spPr>
        <a:xfrm>
          <a:off x="2510117" y="11698942"/>
          <a:ext cx="3695238" cy="23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17</xdr:col>
      <xdr:colOff>30480</xdr:colOff>
      <xdr:row>5</xdr:row>
      <xdr:rowOff>129540</xdr:rowOff>
    </xdr:from>
    <xdr:ext cx="184731" cy="264560"/>
    <xdr:sp macro="" textlink="">
      <xdr:nvSpPr>
        <xdr:cNvPr id="2" name="TextBox 1">
          <a:extLst>
            <a:ext uri="{FF2B5EF4-FFF2-40B4-BE49-F238E27FC236}">
              <a16:creationId xmlns:a16="http://schemas.microsoft.com/office/drawing/2014/main" id="{9032DDD4-FC21-4088-911B-769FBDA5A8A7}"/>
            </a:ext>
          </a:extLst>
        </xdr:cNvPr>
        <xdr:cNvSpPr txBox="1"/>
      </xdr:nvSpPr>
      <xdr:spPr>
        <a:xfrm>
          <a:off x="11689080" y="1051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gerim" refreshedDate="44457.024422453702" createdVersion="7" refreshedVersion="7" minRefreshableVersion="3" recordCount="930" xr:uid="{8FBB2F10-D4A2-48D5-854B-6FC52DE60ABB}">
  <cacheSource type="worksheet">
    <worksheetSource name="Таблица1"/>
  </cacheSource>
  <cacheFields count="8">
    <cacheField name="Дата" numFmtId="14">
      <sharedItems containsSemiMixedTypes="0" containsNonDate="0" containsDate="1" containsString="0" minDate="2013-01-01T00:00:00" maxDate="2013-08-01T00:00:00" count="62">
        <d v="2013-01-01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0T00:00:00"/>
        <d v="2013-01-21T00:00:00"/>
        <d v="2013-01-22T00:00:00"/>
        <d v="2013-01-23T00:00:00"/>
        <d v="2013-01-24T00:00:00"/>
        <d v="2013-01-25T00:00:00"/>
        <d v="2013-01-26T00:00:00"/>
        <d v="2013-01-27T00:00:00"/>
        <d v="2013-01-28T00:00:00"/>
        <d v="2013-01-29T00:00:00"/>
        <d v="2013-01-30T00:00:00"/>
        <d v="2013-01-31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5T00:00:00"/>
        <d v="2013-07-26T00:00:00"/>
        <d v="2013-07-27T00:00:00"/>
        <d v="2013-07-28T00:00:00"/>
        <d v="2013-07-29T00:00:00"/>
        <d v="2013-07-30T00:00:00"/>
        <d v="2013-07-31T00:00:00"/>
      </sharedItems>
      <fieldGroup par="7" base="0">
        <rangePr groupBy="days" startDate="2013-01-01T00:00:00" endDate="2013-08-01T00:00:00"/>
        <groupItems count="368">
          <s v="&lt;01.01.2013"/>
          <s v="01.янв"/>
          <s v="02.янв"/>
          <s v="03.янв"/>
          <s v="04.янв"/>
          <s v="05.янв"/>
          <s v="06.янв"/>
          <s v="07.янв"/>
          <s v="08.янв"/>
          <s v="09.янв"/>
          <s v="10.янв"/>
          <s v="11.янв"/>
          <s v="12.янв"/>
          <s v="13.янв"/>
          <s v="14.янв"/>
          <s v="15.янв"/>
          <s v="16.янв"/>
          <s v="17.янв"/>
          <s v="18.янв"/>
          <s v="19.янв"/>
          <s v="20.янв"/>
          <s v="21.янв"/>
          <s v="22.янв"/>
          <s v="23.янв"/>
          <s v="24.янв"/>
          <s v="25.янв"/>
          <s v="26.янв"/>
          <s v="27.янв"/>
          <s v="28.янв"/>
          <s v="29.янв"/>
          <s v="30.янв"/>
          <s v="31.янв"/>
          <s v="01.фев"/>
          <s v="02.фев"/>
          <s v="03.фев"/>
          <s v="04.фев"/>
          <s v="05.фев"/>
          <s v="06.фев"/>
          <s v="07.фев"/>
          <s v="08.фев"/>
          <s v="09.фев"/>
          <s v="10.фев"/>
          <s v="11.фев"/>
          <s v="12.фев"/>
          <s v="13.фев"/>
          <s v="14.фев"/>
          <s v="15.фев"/>
          <s v="16.фев"/>
          <s v="17.фев"/>
          <s v="18.фев"/>
          <s v="19.фев"/>
          <s v="20.фев"/>
          <s v="21.фев"/>
          <s v="22.фев"/>
          <s v="23.фев"/>
          <s v="24.фев"/>
          <s v="25.фев"/>
          <s v="26.фев"/>
          <s v="27.фев"/>
          <s v="28.фев"/>
          <s v="29.фев"/>
          <s v="01.мар"/>
          <s v="02.мар"/>
          <s v="03.мар"/>
          <s v="04.мар"/>
          <s v="05.мар"/>
          <s v="06.мар"/>
          <s v="07.мар"/>
          <s v="08.мар"/>
          <s v="09.мар"/>
          <s v="10.мар"/>
          <s v="11.мар"/>
          <s v="12.мар"/>
          <s v="13.мар"/>
          <s v="14.мар"/>
          <s v="15.мар"/>
          <s v="16.мар"/>
          <s v="17.мар"/>
          <s v="18.мар"/>
          <s v="19.мар"/>
          <s v="20.мар"/>
          <s v="21.мар"/>
          <s v="22.мар"/>
          <s v="23.мар"/>
          <s v="24.мар"/>
          <s v="25.мар"/>
          <s v="26.мар"/>
          <s v="27.мар"/>
          <s v="28.мар"/>
          <s v="29.мар"/>
          <s v="30.мар"/>
          <s v="31.мар"/>
          <s v="01.апр"/>
          <s v="02.апр"/>
          <s v="03.апр"/>
          <s v="04.апр"/>
          <s v="05.апр"/>
          <s v="06.апр"/>
          <s v="07.апр"/>
          <s v="08.апр"/>
          <s v="09.апр"/>
          <s v="10.апр"/>
          <s v="11.апр"/>
          <s v="12.апр"/>
          <s v="13.апр"/>
          <s v="14.апр"/>
          <s v="15.апр"/>
          <s v="16.апр"/>
          <s v="17.апр"/>
          <s v="18.апр"/>
          <s v="19.апр"/>
          <s v="20.апр"/>
          <s v="21.апр"/>
          <s v="22.апр"/>
          <s v="23.апр"/>
          <s v="24.апр"/>
          <s v="25.апр"/>
          <s v="26.апр"/>
          <s v="27.апр"/>
          <s v="28.апр"/>
          <s v="29.апр"/>
          <s v="30.апр"/>
          <s v="01.май"/>
          <s v="02.май"/>
          <s v="03.май"/>
          <s v="04.май"/>
          <s v="05.май"/>
          <s v="06.май"/>
          <s v="07.май"/>
          <s v="08.май"/>
          <s v="09.май"/>
          <s v="10.май"/>
          <s v="11.май"/>
          <s v="12.май"/>
          <s v="13.май"/>
          <s v="14.май"/>
          <s v="15.май"/>
          <s v="16.май"/>
          <s v="17.май"/>
          <s v="18.май"/>
          <s v="19.май"/>
          <s v="20.май"/>
          <s v="21.май"/>
          <s v="22.май"/>
          <s v="23.май"/>
          <s v="24.май"/>
          <s v="25.май"/>
          <s v="26.май"/>
          <s v="27.май"/>
          <s v="28.май"/>
          <s v="29.май"/>
          <s v="30.май"/>
          <s v="31.май"/>
          <s v="01.июн"/>
          <s v="02.июн"/>
          <s v="03.июн"/>
          <s v="04.июн"/>
          <s v="05.июн"/>
          <s v="06.июн"/>
          <s v="07.июн"/>
          <s v="08.июн"/>
          <s v="09.июн"/>
          <s v="10.июн"/>
          <s v="11.июн"/>
          <s v="12.июн"/>
          <s v="13.июн"/>
          <s v="14.июн"/>
          <s v="15.июн"/>
          <s v="16.июн"/>
          <s v="17.июн"/>
          <s v="18.июн"/>
          <s v="19.июн"/>
          <s v="20.июн"/>
          <s v="21.июн"/>
          <s v="22.июн"/>
          <s v="23.июн"/>
          <s v="24.июн"/>
          <s v="25.июн"/>
          <s v="26.июн"/>
          <s v="27.июн"/>
          <s v="28.июн"/>
          <s v="29.июн"/>
          <s v="30.июн"/>
          <s v="01.июл"/>
          <s v="02.июл"/>
          <s v="03.июл"/>
          <s v="04.июл"/>
          <s v="05.июл"/>
          <s v="06.июл"/>
          <s v="07.июл"/>
          <s v="08.июл"/>
          <s v="09.июл"/>
          <s v="10.июл"/>
          <s v="11.июл"/>
          <s v="12.июл"/>
          <s v="13.июл"/>
          <s v="14.июл"/>
          <s v="15.июл"/>
          <s v="16.июл"/>
          <s v="17.июл"/>
          <s v="18.июл"/>
          <s v="19.июл"/>
          <s v="20.июл"/>
          <s v="21.июл"/>
          <s v="22.июл"/>
          <s v="23.июл"/>
          <s v="24.июл"/>
          <s v="25.июл"/>
          <s v="26.июл"/>
          <s v="27.июл"/>
          <s v="28.июл"/>
          <s v="29.июл"/>
          <s v="30.июл"/>
          <s v="31.июл"/>
          <s v="01.авг"/>
          <s v="02.авг"/>
          <s v="03.авг"/>
          <s v="04.авг"/>
          <s v="05.авг"/>
          <s v="06.авг"/>
          <s v="07.авг"/>
          <s v="08.авг"/>
          <s v="09.авг"/>
          <s v="10.авг"/>
          <s v="11.авг"/>
          <s v="12.авг"/>
          <s v="13.авг"/>
          <s v="14.авг"/>
          <s v="15.авг"/>
          <s v="16.авг"/>
          <s v="17.авг"/>
          <s v="18.авг"/>
          <s v="19.авг"/>
          <s v="20.авг"/>
          <s v="21.авг"/>
          <s v="22.авг"/>
          <s v="23.авг"/>
          <s v="24.авг"/>
          <s v="25.авг"/>
          <s v="26.авг"/>
          <s v="27.авг"/>
          <s v="28.авг"/>
          <s v="29.авг"/>
          <s v="30.авг"/>
          <s v="31.авг"/>
          <s v="01.сен"/>
          <s v="02.сен"/>
          <s v="03.сен"/>
          <s v="04.сен"/>
          <s v="05.сен"/>
          <s v="06.сен"/>
          <s v="07.сен"/>
          <s v="08.сен"/>
          <s v="09.сен"/>
          <s v="10.сен"/>
          <s v="11.сен"/>
          <s v="12.сен"/>
          <s v="13.сен"/>
          <s v="14.сен"/>
          <s v="15.сен"/>
          <s v="16.сен"/>
          <s v="17.сен"/>
          <s v="18.сен"/>
          <s v="19.сен"/>
          <s v="20.сен"/>
          <s v="21.сен"/>
          <s v="22.сен"/>
          <s v="23.сен"/>
          <s v="24.сен"/>
          <s v="25.сен"/>
          <s v="26.сен"/>
          <s v="27.сен"/>
          <s v="28.сен"/>
          <s v="29.сен"/>
          <s v="30.сен"/>
          <s v="01.окт"/>
          <s v="02.окт"/>
          <s v="03.окт"/>
          <s v="04.окт"/>
          <s v="05.окт"/>
          <s v="06.окт"/>
          <s v="07.окт"/>
          <s v="08.окт"/>
          <s v="09.окт"/>
          <s v="10.окт"/>
          <s v="11.окт"/>
          <s v="12.окт"/>
          <s v="13.окт"/>
          <s v="14.окт"/>
          <s v="15.окт"/>
          <s v="16.окт"/>
          <s v="17.окт"/>
          <s v="18.окт"/>
          <s v="19.окт"/>
          <s v="20.окт"/>
          <s v="21.окт"/>
          <s v="22.окт"/>
          <s v="23.окт"/>
          <s v="24.окт"/>
          <s v="25.окт"/>
          <s v="26.окт"/>
          <s v="27.окт"/>
          <s v="28.окт"/>
          <s v="29.окт"/>
          <s v="30.окт"/>
          <s v="31.окт"/>
          <s v="01.ноя"/>
          <s v="02.ноя"/>
          <s v="03.ноя"/>
          <s v="04.ноя"/>
          <s v="05.ноя"/>
          <s v="06.ноя"/>
          <s v="07.ноя"/>
          <s v="08.ноя"/>
          <s v="09.ноя"/>
          <s v="10.ноя"/>
          <s v="11.ноя"/>
          <s v="12.ноя"/>
          <s v="13.ноя"/>
          <s v="14.ноя"/>
          <s v="15.ноя"/>
          <s v="16.ноя"/>
          <s v="17.ноя"/>
          <s v="18.ноя"/>
          <s v="19.ноя"/>
          <s v="20.ноя"/>
          <s v="21.ноя"/>
          <s v="22.ноя"/>
          <s v="23.ноя"/>
          <s v="24.ноя"/>
          <s v="25.ноя"/>
          <s v="26.ноя"/>
          <s v="27.ноя"/>
          <s v="28.ноя"/>
          <s v="29.ноя"/>
          <s v="30.ноя"/>
          <s v="01.дек"/>
          <s v="02.дек"/>
          <s v="03.дек"/>
          <s v="04.дек"/>
          <s v="05.дек"/>
          <s v="06.дек"/>
          <s v="07.дек"/>
          <s v="08.дек"/>
          <s v="09.дек"/>
          <s v="10.дек"/>
          <s v="11.дек"/>
          <s v="12.дек"/>
          <s v="13.дек"/>
          <s v="14.дек"/>
          <s v="15.дек"/>
          <s v="16.дек"/>
          <s v="17.дек"/>
          <s v="18.дек"/>
          <s v="19.дек"/>
          <s v="20.дек"/>
          <s v="21.дек"/>
          <s v="22.дек"/>
          <s v="23.дек"/>
          <s v="24.дек"/>
          <s v="25.дек"/>
          <s v="26.дек"/>
          <s v="27.дек"/>
          <s v="28.дек"/>
          <s v="29.дек"/>
          <s v="30.дек"/>
          <s v="31.дек"/>
          <s v="&gt;01.08.2013"/>
        </groupItems>
      </fieldGroup>
    </cacheField>
    <cacheField name="Авиакомпания" numFmtId="0">
      <sharedItems count="5">
        <s v="ОАО &quot;Аэрофлот&quot;"/>
        <s v="ОАО АК &quot;Трансаэро&quot;"/>
        <s v="ОАО АК &quot;Сибирь&quot;"/>
        <s v="Deutsche Lufthansa"/>
        <s v="Emirates Airline "/>
      </sharedItems>
    </cacheField>
    <cacheField name="Тип контрагента" numFmtId="0">
      <sharedItems count="2">
        <s v="Резидент"/>
        <s v="Нерезидент"/>
      </sharedItems>
    </cacheField>
    <cacheField name="Аэропорт" numFmtId="0">
      <sharedItems count="3">
        <s v="Шереметьево"/>
        <s v="Домодедово"/>
        <s v="Внуково"/>
      </sharedItems>
    </cacheField>
    <cacheField name="Объем реализации" numFmtId="165">
      <sharedItems containsSemiMixedTypes="0" containsString="0" containsNumber="1" minValue="0" maxValue="10"/>
    </cacheField>
    <cacheField name="Цена реализации без НДС" numFmtId="165">
      <sharedItems containsSemiMixedTypes="0" containsString="0" containsNumber="1" containsInteger="1" minValue="955" maxValue="36991"/>
    </cacheField>
    <cacheField name="Курс RUB/USD" numFmtId="0">
      <sharedItems containsSemiMixedTypes="0" containsString="0" containsNumber="1" minValue="30.027699999999999" maxValue="33.320999999999998"/>
    </cacheField>
    <cacheField name="Месяцы" numFmtId="0" databaseField="0">
      <fieldGroup base="0">
        <rangePr groupBy="months" startDate="2013-01-01T00:00:00" endDate="2013-08-01T00:00:00"/>
        <groupItems count="14">
          <s v="&lt;01.01.2013"/>
          <s v="янв"/>
          <s v="фев"/>
          <s v="мар"/>
          <s v="апр"/>
          <s v="май"/>
          <s v="июн"/>
          <s v="июл"/>
          <s v="авг"/>
          <s v="сен"/>
          <s v="окт"/>
          <s v="ноя"/>
          <s v="дек"/>
          <s v="&gt;01.08.201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0">
  <r>
    <x v="0"/>
    <x v="0"/>
    <x v="0"/>
    <x v="0"/>
    <n v="0.44"/>
    <n v="36797"/>
    <n v="30.372699999999998"/>
  </r>
  <r>
    <x v="0"/>
    <x v="1"/>
    <x v="0"/>
    <x v="0"/>
    <n v="7.73"/>
    <n v="36965"/>
    <n v="30.372699999999998"/>
  </r>
  <r>
    <x v="0"/>
    <x v="2"/>
    <x v="0"/>
    <x v="0"/>
    <n v="2.91"/>
    <n v="36069"/>
    <n v="30.372699999999998"/>
  </r>
  <r>
    <x v="0"/>
    <x v="3"/>
    <x v="1"/>
    <x v="0"/>
    <n v="0.54"/>
    <n v="955"/>
    <n v="30.372699999999998"/>
  </r>
  <r>
    <x v="0"/>
    <x v="4"/>
    <x v="1"/>
    <x v="0"/>
    <n v="0.6"/>
    <n v="987"/>
    <n v="30.372699999999998"/>
  </r>
  <r>
    <x v="0"/>
    <x v="0"/>
    <x v="0"/>
    <x v="1"/>
    <n v="4.22"/>
    <n v="36628"/>
    <n v="30.372699999999998"/>
  </r>
  <r>
    <x v="0"/>
    <x v="1"/>
    <x v="0"/>
    <x v="1"/>
    <n v="2.08"/>
    <n v="35384"/>
    <n v="30.372699999999998"/>
  </r>
  <r>
    <x v="0"/>
    <x v="2"/>
    <x v="0"/>
    <x v="1"/>
    <n v="0.62"/>
    <n v="35378"/>
    <n v="30.372699999999998"/>
  </r>
  <r>
    <x v="0"/>
    <x v="3"/>
    <x v="1"/>
    <x v="1"/>
    <n v="3.33"/>
    <n v="958"/>
    <n v="30.372699999999998"/>
  </r>
  <r>
    <x v="0"/>
    <x v="4"/>
    <x v="1"/>
    <x v="1"/>
    <n v="9.2799999999999994"/>
    <n v="962"/>
    <n v="30.372699999999998"/>
  </r>
  <r>
    <x v="0"/>
    <x v="0"/>
    <x v="0"/>
    <x v="2"/>
    <n v="5.14"/>
    <n v="35520"/>
    <n v="30.372699999999998"/>
  </r>
  <r>
    <x v="0"/>
    <x v="1"/>
    <x v="0"/>
    <x v="2"/>
    <n v="5.95"/>
    <n v="35567"/>
    <n v="30.372699999999998"/>
  </r>
  <r>
    <x v="0"/>
    <x v="2"/>
    <x v="0"/>
    <x v="2"/>
    <n v="7.26"/>
    <n v="35486"/>
    <n v="30.372699999999998"/>
  </r>
  <r>
    <x v="0"/>
    <x v="3"/>
    <x v="1"/>
    <x v="2"/>
    <n v="7.91"/>
    <n v="996"/>
    <n v="30.372699999999998"/>
  </r>
  <r>
    <x v="0"/>
    <x v="4"/>
    <x v="1"/>
    <x v="2"/>
    <n v="8.8699999999999992"/>
    <n v="993"/>
    <n v="30.372699999999998"/>
  </r>
  <r>
    <x v="1"/>
    <x v="0"/>
    <x v="0"/>
    <x v="0"/>
    <n v="2.79"/>
    <n v="36797"/>
    <n v="30.372699999999998"/>
  </r>
  <r>
    <x v="1"/>
    <x v="1"/>
    <x v="0"/>
    <x v="0"/>
    <n v="4.49"/>
    <n v="36965"/>
    <n v="30.372699999999998"/>
  </r>
  <r>
    <x v="1"/>
    <x v="2"/>
    <x v="0"/>
    <x v="0"/>
    <n v="1.39"/>
    <n v="36069"/>
    <n v="30.372699999999998"/>
  </r>
  <r>
    <x v="1"/>
    <x v="3"/>
    <x v="1"/>
    <x v="0"/>
    <n v="3.12"/>
    <n v="955"/>
    <n v="30.372699999999998"/>
  </r>
  <r>
    <x v="1"/>
    <x v="4"/>
    <x v="1"/>
    <x v="0"/>
    <n v="2.04"/>
    <n v="987"/>
    <n v="30.372699999999998"/>
  </r>
  <r>
    <x v="1"/>
    <x v="0"/>
    <x v="0"/>
    <x v="1"/>
    <n v="8.8699999999999992"/>
    <n v="36628"/>
    <n v="30.372699999999998"/>
  </r>
  <r>
    <x v="1"/>
    <x v="1"/>
    <x v="0"/>
    <x v="1"/>
    <n v="7.82"/>
    <n v="35384"/>
    <n v="30.372699999999998"/>
  </r>
  <r>
    <x v="1"/>
    <x v="2"/>
    <x v="0"/>
    <x v="1"/>
    <n v="6.06"/>
    <n v="35378"/>
    <n v="30.372699999999998"/>
  </r>
  <r>
    <x v="1"/>
    <x v="3"/>
    <x v="1"/>
    <x v="1"/>
    <n v="1.92"/>
    <n v="958"/>
    <n v="30.372699999999998"/>
  </r>
  <r>
    <x v="1"/>
    <x v="4"/>
    <x v="1"/>
    <x v="1"/>
    <n v="7.12"/>
    <n v="962"/>
    <n v="30.372699999999998"/>
  </r>
  <r>
    <x v="1"/>
    <x v="0"/>
    <x v="0"/>
    <x v="2"/>
    <n v="1.53"/>
    <n v="35520"/>
    <n v="30.372699999999998"/>
  </r>
  <r>
    <x v="1"/>
    <x v="1"/>
    <x v="0"/>
    <x v="2"/>
    <n v="0.32"/>
    <n v="35567"/>
    <n v="30.372699999999998"/>
  </r>
  <r>
    <x v="1"/>
    <x v="2"/>
    <x v="0"/>
    <x v="2"/>
    <n v="4.1500000000000004"/>
    <n v="35486"/>
    <n v="30.372699999999998"/>
  </r>
  <r>
    <x v="1"/>
    <x v="3"/>
    <x v="1"/>
    <x v="2"/>
    <n v="2.52"/>
    <n v="996"/>
    <n v="30.372699999999998"/>
  </r>
  <r>
    <x v="1"/>
    <x v="4"/>
    <x v="1"/>
    <x v="2"/>
    <n v="9.66"/>
    <n v="993"/>
    <n v="30.372699999999998"/>
  </r>
  <r>
    <x v="2"/>
    <x v="0"/>
    <x v="0"/>
    <x v="0"/>
    <n v="1.33"/>
    <n v="36797"/>
    <n v="30.372699999999998"/>
  </r>
  <r>
    <x v="2"/>
    <x v="1"/>
    <x v="0"/>
    <x v="0"/>
    <n v="8.58"/>
    <n v="36965"/>
    <n v="30.372699999999998"/>
  </r>
  <r>
    <x v="2"/>
    <x v="2"/>
    <x v="0"/>
    <x v="0"/>
    <n v="3.67"/>
    <n v="36069"/>
    <n v="30.372699999999998"/>
  </r>
  <r>
    <x v="2"/>
    <x v="3"/>
    <x v="1"/>
    <x v="0"/>
    <n v="6.05"/>
    <n v="955"/>
    <n v="30.372699999999998"/>
  </r>
  <r>
    <x v="2"/>
    <x v="4"/>
    <x v="1"/>
    <x v="0"/>
    <n v="1.64"/>
    <n v="987"/>
    <n v="30.372699999999998"/>
  </r>
  <r>
    <x v="2"/>
    <x v="0"/>
    <x v="0"/>
    <x v="1"/>
    <n v="6.43"/>
    <n v="36628"/>
    <n v="30.372699999999998"/>
  </r>
  <r>
    <x v="2"/>
    <x v="1"/>
    <x v="0"/>
    <x v="1"/>
    <n v="5.47"/>
    <n v="35384"/>
    <n v="30.372699999999998"/>
  </r>
  <r>
    <x v="2"/>
    <x v="2"/>
    <x v="0"/>
    <x v="1"/>
    <n v="2.42"/>
    <n v="35378"/>
    <n v="30.372699999999998"/>
  </r>
  <r>
    <x v="2"/>
    <x v="3"/>
    <x v="1"/>
    <x v="1"/>
    <n v="5.1100000000000003"/>
    <n v="958"/>
    <n v="30.372699999999998"/>
  </r>
  <r>
    <x v="2"/>
    <x v="4"/>
    <x v="1"/>
    <x v="1"/>
    <n v="1.01"/>
    <n v="962"/>
    <n v="30.372699999999998"/>
  </r>
  <r>
    <x v="2"/>
    <x v="0"/>
    <x v="0"/>
    <x v="2"/>
    <n v="7.9"/>
    <n v="35520"/>
    <n v="30.372699999999998"/>
  </r>
  <r>
    <x v="2"/>
    <x v="1"/>
    <x v="0"/>
    <x v="2"/>
    <n v="0.45"/>
    <n v="35567"/>
    <n v="30.372699999999998"/>
  </r>
  <r>
    <x v="2"/>
    <x v="2"/>
    <x v="0"/>
    <x v="2"/>
    <n v="5.71"/>
    <n v="35486"/>
    <n v="30.372699999999998"/>
  </r>
  <r>
    <x v="2"/>
    <x v="3"/>
    <x v="1"/>
    <x v="2"/>
    <n v="6.54"/>
    <n v="996"/>
    <n v="30.372699999999998"/>
  </r>
  <r>
    <x v="2"/>
    <x v="4"/>
    <x v="1"/>
    <x v="2"/>
    <n v="5.38"/>
    <n v="993"/>
    <n v="30.372699999999998"/>
  </r>
  <r>
    <x v="3"/>
    <x v="0"/>
    <x v="0"/>
    <x v="0"/>
    <n v="5.46"/>
    <n v="36797"/>
    <n v="30.372699999999998"/>
  </r>
  <r>
    <x v="3"/>
    <x v="1"/>
    <x v="0"/>
    <x v="0"/>
    <n v="1.04"/>
    <n v="36965"/>
    <n v="30.372699999999998"/>
  </r>
  <r>
    <x v="3"/>
    <x v="2"/>
    <x v="0"/>
    <x v="0"/>
    <n v="2.34"/>
    <n v="36069"/>
    <n v="30.372699999999998"/>
  </r>
  <r>
    <x v="3"/>
    <x v="3"/>
    <x v="1"/>
    <x v="0"/>
    <n v="4.87"/>
    <n v="955"/>
    <n v="30.372699999999998"/>
  </r>
  <r>
    <x v="3"/>
    <x v="4"/>
    <x v="1"/>
    <x v="0"/>
    <n v="1.49"/>
    <n v="987"/>
    <n v="30.372699999999998"/>
  </r>
  <r>
    <x v="3"/>
    <x v="0"/>
    <x v="0"/>
    <x v="1"/>
    <n v="8.98"/>
    <n v="36628"/>
    <n v="30.372699999999998"/>
  </r>
  <r>
    <x v="3"/>
    <x v="1"/>
    <x v="0"/>
    <x v="1"/>
    <n v="8.4600000000000009"/>
    <n v="35384"/>
    <n v="30.372699999999998"/>
  </r>
  <r>
    <x v="3"/>
    <x v="2"/>
    <x v="0"/>
    <x v="1"/>
    <n v="3.34"/>
    <n v="35378"/>
    <n v="30.372699999999998"/>
  </r>
  <r>
    <x v="3"/>
    <x v="3"/>
    <x v="1"/>
    <x v="1"/>
    <n v="2.79"/>
    <n v="958"/>
    <n v="30.372699999999998"/>
  </r>
  <r>
    <x v="3"/>
    <x v="4"/>
    <x v="1"/>
    <x v="1"/>
    <n v="6.19"/>
    <n v="962"/>
    <n v="30.372699999999998"/>
  </r>
  <r>
    <x v="3"/>
    <x v="0"/>
    <x v="0"/>
    <x v="2"/>
    <n v="4.72"/>
    <n v="35520"/>
    <n v="30.372699999999998"/>
  </r>
  <r>
    <x v="3"/>
    <x v="1"/>
    <x v="0"/>
    <x v="2"/>
    <n v="1.31"/>
    <n v="35567"/>
    <n v="30.372699999999998"/>
  </r>
  <r>
    <x v="3"/>
    <x v="2"/>
    <x v="0"/>
    <x v="2"/>
    <n v="2.9"/>
    <n v="35486"/>
    <n v="30.372699999999998"/>
  </r>
  <r>
    <x v="3"/>
    <x v="3"/>
    <x v="1"/>
    <x v="2"/>
    <n v="7.89"/>
    <n v="996"/>
    <n v="30.372699999999998"/>
  </r>
  <r>
    <x v="3"/>
    <x v="4"/>
    <x v="1"/>
    <x v="2"/>
    <n v="3.78"/>
    <n v="993"/>
    <n v="30.372699999999998"/>
  </r>
  <r>
    <x v="4"/>
    <x v="0"/>
    <x v="0"/>
    <x v="0"/>
    <n v="3.93"/>
    <n v="36797"/>
    <n v="30.372699999999998"/>
  </r>
  <r>
    <x v="4"/>
    <x v="1"/>
    <x v="0"/>
    <x v="0"/>
    <n v="2.12"/>
    <n v="36965"/>
    <n v="30.372699999999998"/>
  </r>
  <r>
    <x v="4"/>
    <x v="2"/>
    <x v="0"/>
    <x v="0"/>
    <n v="6.2"/>
    <n v="36069"/>
    <n v="30.372699999999998"/>
  </r>
  <r>
    <x v="4"/>
    <x v="3"/>
    <x v="1"/>
    <x v="0"/>
    <n v="1.76"/>
    <n v="955"/>
    <n v="30.372699999999998"/>
  </r>
  <r>
    <x v="4"/>
    <x v="4"/>
    <x v="1"/>
    <x v="0"/>
    <n v="7.52"/>
    <n v="987"/>
    <n v="30.372699999999998"/>
  </r>
  <r>
    <x v="4"/>
    <x v="0"/>
    <x v="0"/>
    <x v="1"/>
    <n v="0.51"/>
    <n v="36628"/>
    <n v="30.372699999999998"/>
  </r>
  <r>
    <x v="4"/>
    <x v="1"/>
    <x v="0"/>
    <x v="1"/>
    <n v="7"/>
    <n v="35384"/>
    <n v="30.372699999999998"/>
  </r>
  <r>
    <x v="4"/>
    <x v="2"/>
    <x v="0"/>
    <x v="1"/>
    <n v="7.55"/>
    <n v="35378"/>
    <n v="30.372699999999998"/>
  </r>
  <r>
    <x v="4"/>
    <x v="3"/>
    <x v="1"/>
    <x v="1"/>
    <n v="1.05"/>
    <n v="958"/>
    <n v="30.372699999999998"/>
  </r>
  <r>
    <x v="4"/>
    <x v="4"/>
    <x v="1"/>
    <x v="1"/>
    <n v="2.44"/>
    <n v="962"/>
    <n v="30.372699999999998"/>
  </r>
  <r>
    <x v="4"/>
    <x v="0"/>
    <x v="0"/>
    <x v="2"/>
    <n v="9.73"/>
    <n v="35520"/>
    <n v="30.372699999999998"/>
  </r>
  <r>
    <x v="4"/>
    <x v="1"/>
    <x v="0"/>
    <x v="2"/>
    <n v="7.16"/>
    <n v="35567"/>
    <n v="30.372699999999998"/>
  </r>
  <r>
    <x v="4"/>
    <x v="2"/>
    <x v="0"/>
    <x v="2"/>
    <n v="6.27"/>
    <n v="35486"/>
    <n v="30.372699999999998"/>
  </r>
  <r>
    <x v="4"/>
    <x v="3"/>
    <x v="1"/>
    <x v="2"/>
    <n v="4.76"/>
    <n v="996"/>
    <n v="30.372699999999998"/>
  </r>
  <r>
    <x v="4"/>
    <x v="4"/>
    <x v="1"/>
    <x v="2"/>
    <n v="0.43"/>
    <n v="993"/>
    <n v="30.372699999999998"/>
  </r>
  <r>
    <x v="5"/>
    <x v="0"/>
    <x v="0"/>
    <x v="0"/>
    <n v="9.74"/>
    <n v="36797"/>
    <n v="30.372699999999998"/>
  </r>
  <r>
    <x v="5"/>
    <x v="1"/>
    <x v="0"/>
    <x v="0"/>
    <n v="4.4400000000000004"/>
    <n v="36965"/>
    <n v="30.372699999999998"/>
  </r>
  <r>
    <x v="5"/>
    <x v="2"/>
    <x v="0"/>
    <x v="0"/>
    <n v="9.27"/>
    <n v="36069"/>
    <n v="30.372699999999998"/>
  </r>
  <r>
    <x v="5"/>
    <x v="3"/>
    <x v="1"/>
    <x v="0"/>
    <n v="2.62"/>
    <n v="955"/>
    <n v="30.372699999999998"/>
  </r>
  <r>
    <x v="5"/>
    <x v="4"/>
    <x v="1"/>
    <x v="0"/>
    <n v="3.53"/>
    <n v="987"/>
    <n v="30.372699999999998"/>
  </r>
  <r>
    <x v="5"/>
    <x v="0"/>
    <x v="0"/>
    <x v="1"/>
    <n v="0.8"/>
    <n v="36628"/>
    <n v="30.372699999999998"/>
  </r>
  <r>
    <x v="5"/>
    <x v="1"/>
    <x v="0"/>
    <x v="1"/>
    <n v="3.21"/>
    <n v="35384"/>
    <n v="30.372699999999998"/>
  </r>
  <r>
    <x v="5"/>
    <x v="2"/>
    <x v="0"/>
    <x v="1"/>
    <n v="9.9700000000000006"/>
    <n v="35378"/>
    <n v="30.372699999999998"/>
  </r>
  <r>
    <x v="5"/>
    <x v="3"/>
    <x v="1"/>
    <x v="1"/>
    <n v="5.19"/>
    <n v="958"/>
    <n v="30.372699999999998"/>
  </r>
  <r>
    <x v="5"/>
    <x v="4"/>
    <x v="1"/>
    <x v="1"/>
    <n v="0.46"/>
    <n v="962"/>
    <n v="30.372699999999998"/>
  </r>
  <r>
    <x v="5"/>
    <x v="0"/>
    <x v="0"/>
    <x v="2"/>
    <n v="8.5399999999999991"/>
    <n v="35520"/>
    <n v="30.372699999999998"/>
  </r>
  <r>
    <x v="5"/>
    <x v="1"/>
    <x v="0"/>
    <x v="2"/>
    <n v="6.78"/>
    <n v="35567"/>
    <n v="30.372699999999998"/>
  </r>
  <r>
    <x v="5"/>
    <x v="2"/>
    <x v="0"/>
    <x v="2"/>
    <n v="7.59"/>
    <n v="35486"/>
    <n v="30.372699999999998"/>
  </r>
  <r>
    <x v="5"/>
    <x v="3"/>
    <x v="1"/>
    <x v="2"/>
    <n v="0.39"/>
    <n v="996"/>
    <n v="30.372699999999998"/>
  </r>
  <r>
    <x v="5"/>
    <x v="4"/>
    <x v="1"/>
    <x v="2"/>
    <n v="6.74"/>
    <n v="993"/>
    <n v="30.372699999999998"/>
  </r>
  <r>
    <x v="6"/>
    <x v="0"/>
    <x v="0"/>
    <x v="0"/>
    <n v="7.37"/>
    <n v="36797"/>
    <n v="30.372699999999998"/>
  </r>
  <r>
    <x v="6"/>
    <x v="1"/>
    <x v="0"/>
    <x v="0"/>
    <n v="5.23"/>
    <n v="36965"/>
    <n v="30.372699999999998"/>
  </r>
  <r>
    <x v="6"/>
    <x v="2"/>
    <x v="0"/>
    <x v="0"/>
    <n v="9.24"/>
    <n v="36069"/>
    <n v="30.372699999999998"/>
  </r>
  <r>
    <x v="6"/>
    <x v="3"/>
    <x v="1"/>
    <x v="0"/>
    <n v="5.6"/>
    <n v="955"/>
    <n v="30.372699999999998"/>
  </r>
  <r>
    <x v="6"/>
    <x v="4"/>
    <x v="1"/>
    <x v="0"/>
    <n v="7.71"/>
    <n v="987"/>
    <n v="30.372699999999998"/>
  </r>
  <r>
    <x v="6"/>
    <x v="0"/>
    <x v="0"/>
    <x v="1"/>
    <n v="2.5099999999999998"/>
    <n v="36628"/>
    <n v="30.372699999999998"/>
  </r>
  <r>
    <x v="6"/>
    <x v="1"/>
    <x v="0"/>
    <x v="1"/>
    <n v="5.31"/>
    <n v="35384"/>
    <n v="30.372699999999998"/>
  </r>
  <r>
    <x v="6"/>
    <x v="2"/>
    <x v="0"/>
    <x v="1"/>
    <n v="7.35"/>
    <n v="35378"/>
    <n v="30.372699999999998"/>
  </r>
  <r>
    <x v="6"/>
    <x v="3"/>
    <x v="1"/>
    <x v="1"/>
    <n v="8.94"/>
    <n v="958"/>
    <n v="30.372699999999998"/>
  </r>
  <r>
    <x v="6"/>
    <x v="4"/>
    <x v="1"/>
    <x v="1"/>
    <n v="9.8699999999999992"/>
    <n v="962"/>
    <n v="30.372699999999998"/>
  </r>
  <r>
    <x v="6"/>
    <x v="0"/>
    <x v="0"/>
    <x v="2"/>
    <n v="5.05"/>
    <n v="35520"/>
    <n v="30.372699999999998"/>
  </r>
  <r>
    <x v="6"/>
    <x v="1"/>
    <x v="0"/>
    <x v="2"/>
    <n v="2.38"/>
    <n v="35567"/>
    <n v="30.372699999999998"/>
  </r>
  <r>
    <x v="6"/>
    <x v="2"/>
    <x v="0"/>
    <x v="2"/>
    <n v="9.09"/>
    <n v="35486"/>
    <n v="30.372699999999998"/>
  </r>
  <r>
    <x v="6"/>
    <x v="3"/>
    <x v="1"/>
    <x v="2"/>
    <n v="3.32"/>
    <n v="996"/>
    <n v="30.372699999999998"/>
  </r>
  <r>
    <x v="6"/>
    <x v="4"/>
    <x v="1"/>
    <x v="2"/>
    <n v="9.06"/>
    <n v="993"/>
    <n v="30.372699999999998"/>
  </r>
  <r>
    <x v="7"/>
    <x v="0"/>
    <x v="0"/>
    <x v="0"/>
    <n v="0.7"/>
    <n v="36797"/>
    <n v="30.372699999999998"/>
  </r>
  <r>
    <x v="7"/>
    <x v="1"/>
    <x v="0"/>
    <x v="0"/>
    <n v="3.31"/>
    <n v="36965"/>
    <n v="30.372699999999998"/>
  </r>
  <r>
    <x v="7"/>
    <x v="2"/>
    <x v="0"/>
    <x v="0"/>
    <n v="2.5299999999999998"/>
    <n v="36069"/>
    <n v="30.372699999999998"/>
  </r>
  <r>
    <x v="7"/>
    <x v="3"/>
    <x v="1"/>
    <x v="0"/>
    <n v="0.15"/>
    <n v="955"/>
    <n v="30.372699999999998"/>
  </r>
  <r>
    <x v="7"/>
    <x v="4"/>
    <x v="1"/>
    <x v="0"/>
    <n v="6.16"/>
    <n v="987"/>
    <n v="30.372699999999998"/>
  </r>
  <r>
    <x v="7"/>
    <x v="0"/>
    <x v="0"/>
    <x v="1"/>
    <n v="2.69"/>
    <n v="36628"/>
    <n v="30.372699999999998"/>
  </r>
  <r>
    <x v="7"/>
    <x v="1"/>
    <x v="0"/>
    <x v="1"/>
    <n v="8.59"/>
    <n v="35384"/>
    <n v="30.372699999999998"/>
  </r>
  <r>
    <x v="7"/>
    <x v="2"/>
    <x v="0"/>
    <x v="1"/>
    <n v="8.4700000000000006"/>
    <n v="35378"/>
    <n v="30.372699999999998"/>
  </r>
  <r>
    <x v="7"/>
    <x v="3"/>
    <x v="1"/>
    <x v="1"/>
    <n v="4.33"/>
    <n v="958"/>
    <n v="30.372699999999998"/>
  </r>
  <r>
    <x v="7"/>
    <x v="4"/>
    <x v="1"/>
    <x v="1"/>
    <n v="9.4600000000000009"/>
    <n v="962"/>
    <n v="30.372699999999998"/>
  </r>
  <r>
    <x v="7"/>
    <x v="0"/>
    <x v="0"/>
    <x v="2"/>
    <n v="7.93"/>
    <n v="35520"/>
    <n v="30.372699999999998"/>
  </r>
  <r>
    <x v="7"/>
    <x v="1"/>
    <x v="0"/>
    <x v="2"/>
    <n v="7.4"/>
    <n v="35567"/>
    <n v="30.372699999999998"/>
  </r>
  <r>
    <x v="7"/>
    <x v="2"/>
    <x v="0"/>
    <x v="2"/>
    <n v="3.71"/>
    <n v="35486"/>
    <n v="30.372699999999998"/>
  </r>
  <r>
    <x v="7"/>
    <x v="3"/>
    <x v="1"/>
    <x v="2"/>
    <n v="1.45"/>
    <n v="996"/>
    <n v="30.372699999999998"/>
  </r>
  <r>
    <x v="7"/>
    <x v="4"/>
    <x v="1"/>
    <x v="2"/>
    <n v="4.9000000000000004"/>
    <n v="993"/>
    <n v="30.372699999999998"/>
  </r>
  <r>
    <x v="8"/>
    <x v="0"/>
    <x v="0"/>
    <x v="0"/>
    <n v="9.07"/>
    <n v="36797"/>
    <n v="30.372699999999998"/>
  </r>
  <r>
    <x v="8"/>
    <x v="1"/>
    <x v="0"/>
    <x v="0"/>
    <n v="5.77"/>
    <n v="36965"/>
    <n v="30.372699999999998"/>
  </r>
  <r>
    <x v="8"/>
    <x v="2"/>
    <x v="0"/>
    <x v="0"/>
    <n v="8.6"/>
    <n v="36069"/>
    <n v="30.372699999999998"/>
  </r>
  <r>
    <x v="8"/>
    <x v="3"/>
    <x v="1"/>
    <x v="0"/>
    <n v="2.71"/>
    <n v="955"/>
    <n v="30.372699999999998"/>
  </r>
  <r>
    <x v="8"/>
    <x v="4"/>
    <x v="1"/>
    <x v="0"/>
    <n v="2.86"/>
    <n v="987"/>
    <n v="30.372699999999998"/>
  </r>
  <r>
    <x v="8"/>
    <x v="0"/>
    <x v="0"/>
    <x v="1"/>
    <n v="3.31"/>
    <n v="36628"/>
    <n v="30.372699999999998"/>
  </r>
  <r>
    <x v="8"/>
    <x v="1"/>
    <x v="0"/>
    <x v="1"/>
    <n v="1.37"/>
    <n v="35384"/>
    <n v="30.372699999999998"/>
  </r>
  <r>
    <x v="8"/>
    <x v="2"/>
    <x v="0"/>
    <x v="1"/>
    <n v="0.87"/>
    <n v="35378"/>
    <n v="30.372699999999998"/>
  </r>
  <r>
    <x v="8"/>
    <x v="3"/>
    <x v="1"/>
    <x v="1"/>
    <n v="4.66"/>
    <n v="958"/>
    <n v="30.372699999999998"/>
  </r>
  <r>
    <x v="8"/>
    <x v="4"/>
    <x v="1"/>
    <x v="1"/>
    <n v="3.98"/>
    <n v="962"/>
    <n v="30.372699999999998"/>
  </r>
  <r>
    <x v="8"/>
    <x v="0"/>
    <x v="0"/>
    <x v="2"/>
    <n v="3.48"/>
    <n v="35520"/>
    <n v="30.372699999999998"/>
  </r>
  <r>
    <x v="8"/>
    <x v="1"/>
    <x v="0"/>
    <x v="2"/>
    <n v="4.29"/>
    <n v="35567"/>
    <n v="30.372699999999998"/>
  </r>
  <r>
    <x v="8"/>
    <x v="2"/>
    <x v="0"/>
    <x v="2"/>
    <n v="0.08"/>
    <n v="35486"/>
    <n v="30.372699999999998"/>
  </r>
  <r>
    <x v="8"/>
    <x v="3"/>
    <x v="1"/>
    <x v="2"/>
    <n v="3.2"/>
    <n v="996"/>
    <n v="30.372699999999998"/>
  </r>
  <r>
    <x v="8"/>
    <x v="4"/>
    <x v="1"/>
    <x v="2"/>
    <n v="2"/>
    <n v="993"/>
    <n v="30.372699999999998"/>
  </r>
  <r>
    <x v="9"/>
    <x v="0"/>
    <x v="0"/>
    <x v="0"/>
    <n v="0.28999999999999998"/>
    <n v="36797"/>
    <n v="30.421500000000002"/>
  </r>
  <r>
    <x v="9"/>
    <x v="1"/>
    <x v="0"/>
    <x v="0"/>
    <n v="9.2799999999999994"/>
    <n v="36965"/>
    <n v="30.421500000000002"/>
  </r>
  <r>
    <x v="9"/>
    <x v="2"/>
    <x v="0"/>
    <x v="0"/>
    <n v="5.54"/>
    <n v="36069"/>
    <n v="30.421500000000002"/>
  </r>
  <r>
    <x v="9"/>
    <x v="3"/>
    <x v="1"/>
    <x v="0"/>
    <n v="4.74"/>
    <n v="955"/>
    <n v="30.421500000000002"/>
  </r>
  <r>
    <x v="9"/>
    <x v="4"/>
    <x v="1"/>
    <x v="0"/>
    <n v="4.17"/>
    <n v="987"/>
    <n v="30.421500000000002"/>
  </r>
  <r>
    <x v="9"/>
    <x v="0"/>
    <x v="0"/>
    <x v="1"/>
    <n v="6.66"/>
    <n v="36628"/>
    <n v="30.421500000000002"/>
  </r>
  <r>
    <x v="9"/>
    <x v="1"/>
    <x v="0"/>
    <x v="1"/>
    <n v="6.49"/>
    <n v="35384"/>
    <n v="30.421500000000002"/>
  </r>
  <r>
    <x v="9"/>
    <x v="2"/>
    <x v="0"/>
    <x v="1"/>
    <n v="7.65"/>
    <n v="35378"/>
    <n v="30.421500000000002"/>
  </r>
  <r>
    <x v="9"/>
    <x v="3"/>
    <x v="1"/>
    <x v="1"/>
    <n v="9.6999999999999993"/>
    <n v="958"/>
    <n v="30.421500000000002"/>
  </r>
  <r>
    <x v="9"/>
    <x v="4"/>
    <x v="1"/>
    <x v="1"/>
    <n v="2.78"/>
    <n v="962"/>
    <n v="30.421500000000002"/>
  </r>
  <r>
    <x v="9"/>
    <x v="0"/>
    <x v="0"/>
    <x v="2"/>
    <n v="1.67"/>
    <n v="35520"/>
    <n v="30.421500000000002"/>
  </r>
  <r>
    <x v="9"/>
    <x v="1"/>
    <x v="0"/>
    <x v="2"/>
    <n v="3.51"/>
    <n v="35567"/>
    <n v="30.421500000000002"/>
  </r>
  <r>
    <x v="9"/>
    <x v="2"/>
    <x v="0"/>
    <x v="2"/>
    <n v="8.51"/>
    <n v="35486"/>
    <n v="30.421500000000002"/>
  </r>
  <r>
    <x v="9"/>
    <x v="3"/>
    <x v="1"/>
    <x v="2"/>
    <n v="9.32"/>
    <n v="996"/>
    <n v="30.421500000000002"/>
  </r>
  <r>
    <x v="9"/>
    <x v="4"/>
    <x v="1"/>
    <x v="2"/>
    <n v="4.92"/>
    <n v="993"/>
    <n v="30.421500000000002"/>
  </r>
  <r>
    <x v="10"/>
    <x v="0"/>
    <x v="0"/>
    <x v="0"/>
    <n v="2.37"/>
    <n v="36797"/>
    <n v="30.364999999999998"/>
  </r>
  <r>
    <x v="10"/>
    <x v="1"/>
    <x v="0"/>
    <x v="0"/>
    <n v="6.34"/>
    <n v="36965"/>
    <n v="30.364999999999998"/>
  </r>
  <r>
    <x v="10"/>
    <x v="2"/>
    <x v="0"/>
    <x v="0"/>
    <n v="0.2"/>
    <n v="36069"/>
    <n v="30.364999999999998"/>
  </r>
  <r>
    <x v="10"/>
    <x v="3"/>
    <x v="1"/>
    <x v="0"/>
    <n v="8.81"/>
    <n v="955"/>
    <n v="30.364999999999998"/>
  </r>
  <r>
    <x v="10"/>
    <x v="4"/>
    <x v="1"/>
    <x v="0"/>
    <n v="7.7"/>
    <n v="987"/>
    <n v="30.364999999999998"/>
  </r>
  <r>
    <x v="10"/>
    <x v="0"/>
    <x v="0"/>
    <x v="1"/>
    <n v="5.43"/>
    <n v="36628"/>
    <n v="30.364999999999998"/>
  </r>
  <r>
    <x v="10"/>
    <x v="1"/>
    <x v="0"/>
    <x v="1"/>
    <n v="1.35"/>
    <n v="35384"/>
    <n v="30.364999999999998"/>
  </r>
  <r>
    <x v="10"/>
    <x v="2"/>
    <x v="0"/>
    <x v="1"/>
    <n v="6.82"/>
    <n v="35378"/>
    <n v="30.364999999999998"/>
  </r>
  <r>
    <x v="10"/>
    <x v="3"/>
    <x v="1"/>
    <x v="1"/>
    <n v="4.57"/>
    <n v="958"/>
    <n v="30.364999999999998"/>
  </r>
  <r>
    <x v="10"/>
    <x v="4"/>
    <x v="1"/>
    <x v="1"/>
    <n v="8.8699999999999992"/>
    <n v="962"/>
    <n v="30.364999999999998"/>
  </r>
  <r>
    <x v="10"/>
    <x v="0"/>
    <x v="0"/>
    <x v="2"/>
    <n v="5.7"/>
    <n v="35520"/>
    <n v="30.364999999999998"/>
  </r>
  <r>
    <x v="10"/>
    <x v="1"/>
    <x v="0"/>
    <x v="2"/>
    <n v="5.29"/>
    <n v="35567"/>
    <n v="30.364999999999998"/>
  </r>
  <r>
    <x v="10"/>
    <x v="2"/>
    <x v="0"/>
    <x v="2"/>
    <n v="6.71"/>
    <n v="35486"/>
    <n v="30.364999999999998"/>
  </r>
  <r>
    <x v="10"/>
    <x v="3"/>
    <x v="1"/>
    <x v="2"/>
    <n v="3.54"/>
    <n v="996"/>
    <n v="30.364999999999998"/>
  </r>
  <r>
    <x v="10"/>
    <x v="4"/>
    <x v="1"/>
    <x v="2"/>
    <n v="2.23"/>
    <n v="993"/>
    <n v="30.364999999999998"/>
  </r>
  <r>
    <x v="11"/>
    <x v="0"/>
    <x v="0"/>
    <x v="0"/>
    <n v="8.92"/>
    <n v="36797"/>
    <n v="30.253699999999998"/>
  </r>
  <r>
    <x v="11"/>
    <x v="1"/>
    <x v="0"/>
    <x v="0"/>
    <n v="8.02"/>
    <n v="36965"/>
    <n v="30.253699999999998"/>
  </r>
  <r>
    <x v="11"/>
    <x v="2"/>
    <x v="0"/>
    <x v="0"/>
    <n v="9.34"/>
    <n v="36069"/>
    <n v="30.253699999999998"/>
  </r>
  <r>
    <x v="11"/>
    <x v="3"/>
    <x v="1"/>
    <x v="0"/>
    <n v="4.6500000000000004"/>
    <n v="955"/>
    <n v="30.253699999999998"/>
  </r>
  <r>
    <x v="11"/>
    <x v="4"/>
    <x v="1"/>
    <x v="0"/>
    <n v="2.4300000000000002"/>
    <n v="987"/>
    <n v="30.253699999999998"/>
  </r>
  <r>
    <x v="11"/>
    <x v="0"/>
    <x v="0"/>
    <x v="1"/>
    <n v="1.05"/>
    <n v="36628"/>
    <n v="30.253699999999998"/>
  </r>
  <r>
    <x v="11"/>
    <x v="1"/>
    <x v="0"/>
    <x v="1"/>
    <n v="6.11"/>
    <n v="35384"/>
    <n v="30.253699999999998"/>
  </r>
  <r>
    <x v="11"/>
    <x v="2"/>
    <x v="0"/>
    <x v="1"/>
    <n v="3.04"/>
    <n v="35378"/>
    <n v="30.253699999999998"/>
  </r>
  <r>
    <x v="11"/>
    <x v="3"/>
    <x v="1"/>
    <x v="1"/>
    <n v="5.95"/>
    <n v="958"/>
    <n v="30.253699999999998"/>
  </r>
  <r>
    <x v="11"/>
    <x v="4"/>
    <x v="1"/>
    <x v="1"/>
    <n v="2.25"/>
    <n v="962"/>
    <n v="30.253699999999998"/>
  </r>
  <r>
    <x v="11"/>
    <x v="0"/>
    <x v="0"/>
    <x v="2"/>
    <n v="8.59"/>
    <n v="35520"/>
    <n v="30.253699999999998"/>
  </r>
  <r>
    <x v="11"/>
    <x v="1"/>
    <x v="0"/>
    <x v="2"/>
    <n v="1.41"/>
    <n v="35567"/>
    <n v="30.253699999999998"/>
  </r>
  <r>
    <x v="11"/>
    <x v="2"/>
    <x v="0"/>
    <x v="2"/>
    <n v="9.2100000000000009"/>
    <n v="35486"/>
    <n v="30.253699999999998"/>
  </r>
  <r>
    <x v="11"/>
    <x v="3"/>
    <x v="1"/>
    <x v="2"/>
    <n v="3.78"/>
    <n v="996"/>
    <n v="30.253699999999998"/>
  </r>
  <r>
    <x v="11"/>
    <x v="4"/>
    <x v="1"/>
    <x v="2"/>
    <n v="1.72"/>
    <n v="993"/>
    <n v="30.253699999999998"/>
  </r>
  <r>
    <x v="12"/>
    <x v="0"/>
    <x v="0"/>
    <x v="0"/>
    <n v="7.21"/>
    <n v="36797"/>
    <n v="30.253699999999998"/>
  </r>
  <r>
    <x v="12"/>
    <x v="1"/>
    <x v="0"/>
    <x v="0"/>
    <n v="1.34"/>
    <n v="36965"/>
    <n v="30.253699999999998"/>
  </r>
  <r>
    <x v="12"/>
    <x v="2"/>
    <x v="0"/>
    <x v="0"/>
    <n v="6.65"/>
    <n v="36069"/>
    <n v="30.253699999999998"/>
  </r>
  <r>
    <x v="12"/>
    <x v="3"/>
    <x v="1"/>
    <x v="0"/>
    <n v="5.66"/>
    <n v="955"/>
    <n v="30.253699999999998"/>
  </r>
  <r>
    <x v="12"/>
    <x v="4"/>
    <x v="1"/>
    <x v="0"/>
    <n v="6.31"/>
    <n v="987"/>
    <n v="30.253699999999998"/>
  </r>
  <r>
    <x v="12"/>
    <x v="0"/>
    <x v="0"/>
    <x v="1"/>
    <n v="3.41"/>
    <n v="36628"/>
    <n v="30.253699999999998"/>
  </r>
  <r>
    <x v="12"/>
    <x v="1"/>
    <x v="0"/>
    <x v="1"/>
    <n v="1.3"/>
    <n v="35384"/>
    <n v="30.253699999999998"/>
  </r>
  <r>
    <x v="12"/>
    <x v="2"/>
    <x v="0"/>
    <x v="1"/>
    <n v="7.15"/>
    <n v="35378"/>
    <n v="30.253699999999998"/>
  </r>
  <r>
    <x v="12"/>
    <x v="3"/>
    <x v="1"/>
    <x v="1"/>
    <n v="2.25"/>
    <n v="958"/>
    <n v="30.253699999999998"/>
  </r>
  <r>
    <x v="12"/>
    <x v="4"/>
    <x v="1"/>
    <x v="1"/>
    <n v="2.7"/>
    <n v="962"/>
    <n v="30.253699999999998"/>
  </r>
  <r>
    <x v="12"/>
    <x v="0"/>
    <x v="0"/>
    <x v="2"/>
    <n v="6.55"/>
    <n v="35520"/>
    <n v="30.253699999999998"/>
  </r>
  <r>
    <x v="12"/>
    <x v="1"/>
    <x v="0"/>
    <x v="2"/>
    <n v="6.24"/>
    <n v="35567"/>
    <n v="30.253699999999998"/>
  </r>
  <r>
    <x v="12"/>
    <x v="2"/>
    <x v="0"/>
    <x v="2"/>
    <n v="2.8"/>
    <n v="35486"/>
    <n v="30.253699999999998"/>
  </r>
  <r>
    <x v="12"/>
    <x v="3"/>
    <x v="1"/>
    <x v="2"/>
    <n v="4.29"/>
    <n v="996"/>
    <n v="30.253699999999998"/>
  </r>
  <r>
    <x v="12"/>
    <x v="4"/>
    <x v="1"/>
    <x v="2"/>
    <n v="3.64"/>
    <n v="993"/>
    <n v="30.253699999999998"/>
  </r>
  <r>
    <x v="13"/>
    <x v="0"/>
    <x v="0"/>
    <x v="0"/>
    <n v="0.97"/>
    <n v="36797"/>
    <n v="30.253699999999998"/>
  </r>
  <r>
    <x v="13"/>
    <x v="1"/>
    <x v="0"/>
    <x v="0"/>
    <n v="5.8"/>
    <n v="36965"/>
    <n v="30.253699999999998"/>
  </r>
  <r>
    <x v="13"/>
    <x v="2"/>
    <x v="0"/>
    <x v="0"/>
    <n v="0.39"/>
    <n v="36069"/>
    <n v="30.253699999999998"/>
  </r>
  <r>
    <x v="13"/>
    <x v="3"/>
    <x v="1"/>
    <x v="0"/>
    <n v="1.65"/>
    <n v="955"/>
    <n v="30.253699999999998"/>
  </r>
  <r>
    <x v="13"/>
    <x v="4"/>
    <x v="1"/>
    <x v="0"/>
    <n v="1.72"/>
    <n v="987"/>
    <n v="30.253699999999998"/>
  </r>
  <r>
    <x v="13"/>
    <x v="0"/>
    <x v="0"/>
    <x v="1"/>
    <n v="0.68"/>
    <n v="36628"/>
    <n v="30.253699999999998"/>
  </r>
  <r>
    <x v="13"/>
    <x v="1"/>
    <x v="0"/>
    <x v="1"/>
    <n v="1.38"/>
    <n v="35384"/>
    <n v="30.253699999999998"/>
  </r>
  <r>
    <x v="13"/>
    <x v="2"/>
    <x v="0"/>
    <x v="1"/>
    <n v="3.89"/>
    <n v="35378"/>
    <n v="30.253699999999998"/>
  </r>
  <r>
    <x v="13"/>
    <x v="3"/>
    <x v="1"/>
    <x v="1"/>
    <n v="2.63"/>
    <n v="958"/>
    <n v="30.253699999999998"/>
  </r>
  <r>
    <x v="13"/>
    <x v="4"/>
    <x v="1"/>
    <x v="1"/>
    <n v="0.71"/>
    <n v="962"/>
    <n v="30.253699999999998"/>
  </r>
  <r>
    <x v="13"/>
    <x v="0"/>
    <x v="0"/>
    <x v="2"/>
    <n v="5.83"/>
    <n v="35520"/>
    <n v="30.253699999999998"/>
  </r>
  <r>
    <x v="13"/>
    <x v="1"/>
    <x v="0"/>
    <x v="2"/>
    <n v="5.77"/>
    <n v="35567"/>
    <n v="30.253699999999998"/>
  </r>
  <r>
    <x v="13"/>
    <x v="2"/>
    <x v="0"/>
    <x v="2"/>
    <n v="7.06"/>
    <n v="35486"/>
    <n v="30.253699999999998"/>
  </r>
  <r>
    <x v="13"/>
    <x v="3"/>
    <x v="1"/>
    <x v="2"/>
    <n v="1.4"/>
    <n v="996"/>
    <n v="30.253699999999998"/>
  </r>
  <r>
    <x v="13"/>
    <x v="4"/>
    <x v="1"/>
    <x v="2"/>
    <n v="5.74"/>
    <n v="993"/>
    <n v="30.253699999999998"/>
  </r>
  <r>
    <x v="14"/>
    <x v="0"/>
    <x v="0"/>
    <x v="0"/>
    <n v="2.82"/>
    <n v="36797"/>
    <n v="30.2607"/>
  </r>
  <r>
    <x v="14"/>
    <x v="1"/>
    <x v="0"/>
    <x v="0"/>
    <n v="1.66"/>
    <n v="36965"/>
    <n v="30.2607"/>
  </r>
  <r>
    <x v="14"/>
    <x v="2"/>
    <x v="0"/>
    <x v="0"/>
    <n v="5.26"/>
    <n v="36069"/>
    <n v="30.2607"/>
  </r>
  <r>
    <x v="14"/>
    <x v="3"/>
    <x v="1"/>
    <x v="0"/>
    <n v="2.58"/>
    <n v="955"/>
    <n v="30.2607"/>
  </r>
  <r>
    <x v="14"/>
    <x v="4"/>
    <x v="1"/>
    <x v="0"/>
    <n v="5.21"/>
    <n v="987"/>
    <n v="30.2607"/>
  </r>
  <r>
    <x v="14"/>
    <x v="0"/>
    <x v="0"/>
    <x v="1"/>
    <n v="9.25"/>
    <n v="36628"/>
    <n v="30.2607"/>
  </r>
  <r>
    <x v="14"/>
    <x v="1"/>
    <x v="0"/>
    <x v="1"/>
    <n v="6.1"/>
    <n v="35384"/>
    <n v="30.2607"/>
  </r>
  <r>
    <x v="14"/>
    <x v="2"/>
    <x v="0"/>
    <x v="1"/>
    <n v="1.21"/>
    <n v="35378"/>
    <n v="30.2607"/>
  </r>
  <r>
    <x v="14"/>
    <x v="3"/>
    <x v="1"/>
    <x v="1"/>
    <n v="7.15"/>
    <n v="958"/>
    <n v="30.2607"/>
  </r>
  <r>
    <x v="14"/>
    <x v="4"/>
    <x v="1"/>
    <x v="1"/>
    <n v="0.27"/>
    <n v="962"/>
    <n v="30.2607"/>
  </r>
  <r>
    <x v="14"/>
    <x v="0"/>
    <x v="0"/>
    <x v="2"/>
    <n v="5.2"/>
    <n v="35520"/>
    <n v="30.2607"/>
  </r>
  <r>
    <x v="14"/>
    <x v="1"/>
    <x v="0"/>
    <x v="2"/>
    <n v="0.18"/>
    <n v="35567"/>
    <n v="30.2607"/>
  </r>
  <r>
    <x v="14"/>
    <x v="2"/>
    <x v="0"/>
    <x v="2"/>
    <n v="9.52"/>
    <n v="35486"/>
    <n v="30.2607"/>
  </r>
  <r>
    <x v="14"/>
    <x v="3"/>
    <x v="1"/>
    <x v="2"/>
    <n v="2.58"/>
    <n v="996"/>
    <n v="30.2607"/>
  </r>
  <r>
    <x v="14"/>
    <x v="4"/>
    <x v="1"/>
    <x v="2"/>
    <n v="7.77"/>
    <n v="993"/>
    <n v="30.2607"/>
  </r>
  <r>
    <x v="15"/>
    <x v="0"/>
    <x v="0"/>
    <x v="0"/>
    <n v="8.7100000000000009"/>
    <n v="36797"/>
    <n v="30.255600000000001"/>
  </r>
  <r>
    <x v="15"/>
    <x v="1"/>
    <x v="0"/>
    <x v="0"/>
    <n v="9.69"/>
    <n v="36965"/>
    <n v="30.255600000000001"/>
  </r>
  <r>
    <x v="15"/>
    <x v="2"/>
    <x v="0"/>
    <x v="0"/>
    <n v="6.47"/>
    <n v="36069"/>
    <n v="30.255600000000001"/>
  </r>
  <r>
    <x v="15"/>
    <x v="3"/>
    <x v="1"/>
    <x v="0"/>
    <n v="5.59"/>
    <n v="955"/>
    <n v="30.255600000000001"/>
  </r>
  <r>
    <x v="15"/>
    <x v="4"/>
    <x v="1"/>
    <x v="0"/>
    <n v="4.9000000000000004"/>
    <n v="987"/>
    <n v="30.255600000000001"/>
  </r>
  <r>
    <x v="15"/>
    <x v="0"/>
    <x v="0"/>
    <x v="1"/>
    <n v="9.3800000000000008"/>
    <n v="36628"/>
    <n v="30.255600000000001"/>
  </r>
  <r>
    <x v="15"/>
    <x v="1"/>
    <x v="0"/>
    <x v="1"/>
    <n v="9.64"/>
    <n v="35384"/>
    <n v="30.255600000000001"/>
  </r>
  <r>
    <x v="15"/>
    <x v="2"/>
    <x v="0"/>
    <x v="1"/>
    <n v="4.6100000000000003"/>
    <n v="35378"/>
    <n v="30.255600000000001"/>
  </r>
  <r>
    <x v="15"/>
    <x v="3"/>
    <x v="1"/>
    <x v="1"/>
    <n v="2.69"/>
    <n v="958"/>
    <n v="30.255600000000001"/>
  </r>
  <r>
    <x v="15"/>
    <x v="4"/>
    <x v="1"/>
    <x v="1"/>
    <n v="9.9499999999999993"/>
    <n v="962"/>
    <n v="30.255600000000001"/>
  </r>
  <r>
    <x v="15"/>
    <x v="0"/>
    <x v="0"/>
    <x v="2"/>
    <n v="9.24"/>
    <n v="35520"/>
    <n v="30.255600000000001"/>
  </r>
  <r>
    <x v="15"/>
    <x v="1"/>
    <x v="0"/>
    <x v="2"/>
    <n v="7.56"/>
    <n v="35567"/>
    <n v="30.255600000000001"/>
  </r>
  <r>
    <x v="15"/>
    <x v="2"/>
    <x v="0"/>
    <x v="2"/>
    <n v="9.8699999999999992"/>
    <n v="35486"/>
    <n v="30.255600000000001"/>
  </r>
  <r>
    <x v="15"/>
    <x v="3"/>
    <x v="1"/>
    <x v="2"/>
    <n v="1.82"/>
    <n v="996"/>
    <n v="30.255600000000001"/>
  </r>
  <r>
    <x v="15"/>
    <x v="4"/>
    <x v="1"/>
    <x v="2"/>
    <n v="4.3600000000000003"/>
    <n v="993"/>
    <n v="30.255600000000001"/>
  </r>
  <r>
    <x v="16"/>
    <x v="0"/>
    <x v="0"/>
    <x v="0"/>
    <n v="6.91"/>
    <n v="36797"/>
    <n v="30.3399"/>
  </r>
  <r>
    <x v="16"/>
    <x v="1"/>
    <x v="0"/>
    <x v="0"/>
    <n v="3.46"/>
    <n v="36965"/>
    <n v="30.3399"/>
  </r>
  <r>
    <x v="16"/>
    <x v="2"/>
    <x v="0"/>
    <x v="0"/>
    <n v="2.13"/>
    <n v="36069"/>
    <n v="30.3399"/>
  </r>
  <r>
    <x v="16"/>
    <x v="3"/>
    <x v="1"/>
    <x v="0"/>
    <n v="9.98"/>
    <n v="955"/>
    <n v="30.3399"/>
  </r>
  <r>
    <x v="16"/>
    <x v="4"/>
    <x v="1"/>
    <x v="0"/>
    <n v="1.44"/>
    <n v="987"/>
    <n v="30.3399"/>
  </r>
  <r>
    <x v="16"/>
    <x v="0"/>
    <x v="0"/>
    <x v="1"/>
    <n v="0.78"/>
    <n v="36628"/>
    <n v="30.3399"/>
  </r>
  <r>
    <x v="16"/>
    <x v="1"/>
    <x v="0"/>
    <x v="1"/>
    <n v="4.63"/>
    <n v="35384"/>
    <n v="30.3399"/>
  </r>
  <r>
    <x v="16"/>
    <x v="2"/>
    <x v="0"/>
    <x v="1"/>
    <n v="7.05"/>
    <n v="35378"/>
    <n v="30.3399"/>
  </r>
  <r>
    <x v="16"/>
    <x v="3"/>
    <x v="1"/>
    <x v="1"/>
    <n v="3.51"/>
    <n v="958"/>
    <n v="30.3399"/>
  </r>
  <r>
    <x v="16"/>
    <x v="4"/>
    <x v="1"/>
    <x v="1"/>
    <n v="3.21"/>
    <n v="962"/>
    <n v="30.3399"/>
  </r>
  <r>
    <x v="16"/>
    <x v="0"/>
    <x v="0"/>
    <x v="2"/>
    <n v="9.89"/>
    <n v="35520"/>
    <n v="30.3399"/>
  </r>
  <r>
    <x v="16"/>
    <x v="1"/>
    <x v="0"/>
    <x v="2"/>
    <n v="0.59"/>
    <n v="35567"/>
    <n v="30.3399"/>
  </r>
  <r>
    <x v="16"/>
    <x v="2"/>
    <x v="0"/>
    <x v="2"/>
    <n v="8.98"/>
    <n v="35486"/>
    <n v="30.3399"/>
  </r>
  <r>
    <x v="16"/>
    <x v="3"/>
    <x v="1"/>
    <x v="2"/>
    <n v="1.58"/>
    <n v="996"/>
    <n v="30.3399"/>
  </r>
  <r>
    <x v="16"/>
    <x v="4"/>
    <x v="1"/>
    <x v="2"/>
    <n v="9.86"/>
    <n v="993"/>
    <n v="30.3399"/>
  </r>
  <r>
    <x v="17"/>
    <x v="0"/>
    <x v="0"/>
    <x v="0"/>
    <n v="6.37"/>
    <n v="36797"/>
    <n v="30.3431"/>
  </r>
  <r>
    <x v="17"/>
    <x v="1"/>
    <x v="0"/>
    <x v="0"/>
    <n v="4.04"/>
    <n v="36965"/>
    <n v="30.3431"/>
  </r>
  <r>
    <x v="17"/>
    <x v="2"/>
    <x v="0"/>
    <x v="0"/>
    <n v="7.85"/>
    <n v="36069"/>
    <n v="30.3431"/>
  </r>
  <r>
    <x v="17"/>
    <x v="3"/>
    <x v="1"/>
    <x v="0"/>
    <n v="1.35"/>
    <n v="955"/>
    <n v="30.3431"/>
  </r>
  <r>
    <x v="17"/>
    <x v="4"/>
    <x v="1"/>
    <x v="0"/>
    <n v="1.96"/>
    <n v="987"/>
    <n v="30.3431"/>
  </r>
  <r>
    <x v="17"/>
    <x v="0"/>
    <x v="0"/>
    <x v="1"/>
    <n v="4.71"/>
    <n v="36628"/>
    <n v="30.3431"/>
  </r>
  <r>
    <x v="17"/>
    <x v="1"/>
    <x v="0"/>
    <x v="1"/>
    <n v="2.12"/>
    <n v="35384"/>
    <n v="30.3431"/>
  </r>
  <r>
    <x v="17"/>
    <x v="2"/>
    <x v="0"/>
    <x v="1"/>
    <n v="4.78"/>
    <n v="35378"/>
    <n v="30.3431"/>
  </r>
  <r>
    <x v="17"/>
    <x v="3"/>
    <x v="1"/>
    <x v="1"/>
    <n v="5.7"/>
    <n v="958"/>
    <n v="30.3431"/>
  </r>
  <r>
    <x v="17"/>
    <x v="4"/>
    <x v="1"/>
    <x v="1"/>
    <n v="6.45"/>
    <n v="962"/>
    <n v="30.3431"/>
  </r>
  <r>
    <x v="17"/>
    <x v="0"/>
    <x v="0"/>
    <x v="2"/>
    <n v="9.4700000000000006"/>
    <n v="35520"/>
    <n v="30.3431"/>
  </r>
  <r>
    <x v="17"/>
    <x v="1"/>
    <x v="0"/>
    <x v="2"/>
    <n v="1.24"/>
    <n v="35567"/>
    <n v="30.3431"/>
  </r>
  <r>
    <x v="17"/>
    <x v="2"/>
    <x v="0"/>
    <x v="2"/>
    <n v="9.48"/>
    <n v="35486"/>
    <n v="30.3431"/>
  </r>
  <r>
    <x v="17"/>
    <x v="3"/>
    <x v="1"/>
    <x v="2"/>
    <n v="7.79"/>
    <n v="996"/>
    <n v="30.3431"/>
  </r>
  <r>
    <x v="17"/>
    <x v="4"/>
    <x v="1"/>
    <x v="2"/>
    <n v="9.1300000000000008"/>
    <n v="993"/>
    <n v="30.3431"/>
  </r>
  <r>
    <x v="18"/>
    <x v="0"/>
    <x v="0"/>
    <x v="0"/>
    <n v="8.64"/>
    <n v="36797"/>
    <n v="30.206499999999998"/>
  </r>
  <r>
    <x v="18"/>
    <x v="1"/>
    <x v="0"/>
    <x v="0"/>
    <n v="9.2100000000000009"/>
    <n v="36965"/>
    <n v="30.206499999999998"/>
  </r>
  <r>
    <x v="18"/>
    <x v="2"/>
    <x v="0"/>
    <x v="0"/>
    <n v="2.2999999999999998"/>
    <n v="36069"/>
    <n v="30.206499999999998"/>
  </r>
  <r>
    <x v="18"/>
    <x v="3"/>
    <x v="1"/>
    <x v="0"/>
    <n v="4.43"/>
    <n v="955"/>
    <n v="30.206499999999998"/>
  </r>
  <r>
    <x v="18"/>
    <x v="4"/>
    <x v="1"/>
    <x v="0"/>
    <n v="7.08"/>
    <n v="987"/>
    <n v="30.206499999999998"/>
  </r>
  <r>
    <x v="18"/>
    <x v="0"/>
    <x v="0"/>
    <x v="1"/>
    <n v="2.91"/>
    <n v="36628"/>
    <n v="30.206499999999998"/>
  </r>
  <r>
    <x v="18"/>
    <x v="1"/>
    <x v="0"/>
    <x v="1"/>
    <n v="9.9700000000000006"/>
    <n v="35384"/>
    <n v="30.206499999999998"/>
  </r>
  <r>
    <x v="18"/>
    <x v="2"/>
    <x v="0"/>
    <x v="1"/>
    <n v="1.89"/>
    <n v="35378"/>
    <n v="30.206499999999998"/>
  </r>
  <r>
    <x v="18"/>
    <x v="3"/>
    <x v="1"/>
    <x v="1"/>
    <n v="2.5299999999999998"/>
    <n v="958"/>
    <n v="30.206499999999998"/>
  </r>
  <r>
    <x v="18"/>
    <x v="4"/>
    <x v="1"/>
    <x v="1"/>
    <n v="2.7"/>
    <n v="962"/>
    <n v="30.206499999999998"/>
  </r>
  <r>
    <x v="18"/>
    <x v="0"/>
    <x v="0"/>
    <x v="2"/>
    <n v="1.26"/>
    <n v="35520"/>
    <n v="30.206499999999998"/>
  </r>
  <r>
    <x v="18"/>
    <x v="1"/>
    <x v="0"/>
    <x v="2"/>
    <n v="3.73"/>
    <n v="35567"/>
    <n v="30.206499999999998"/>
  </r>
  <r>
    <x v="18"/>
    <x v="2"/>
    <x v="0"/>
    <x v="2"/>
    <n v="1.9"/>
    <n v="35486"/>
    <n v="30.206499999999998"/>
  </r>
  <r>
    <x v="18"/>
    <x v="3"/>
    <x v="1"/>
    <x v="2"/>
    <n v="3.01"/>
    <n v="996"/>
    <n v="30.206499999999998"/>
  </r>
  <r>
    <x v="18"/>
    <x v="4"/>
    <x v="1"/>
    <x v="2"/>
    <n v="5.83"/>
    <n v="993"/>
    <n v="30.206499999999998"/>
  </r>
  <r>
    <x v="19"/>
    <x v="0"/>
    <x v="0"/>
    <x v="0"/>
    <n v="9.69"/>
    <n v="36797"/>
    <n v="30.206499999999998"/>
  </r>
  <r>
    <x v="19"/>
    <x v="1"/>
    <x v="0"/>
    <x v="0"/>
    <n v="5.41"/>
    <n v="36965"/>
    <n v="30.206499999999998"/>
  </r>
  <r>
    <x v="19"/>
    <x v="2"/>
    <x v="0"/>
    <x v="0"/>
    <n v="4.78"/>
    <n v="36069"/>
    <n v="30.206499999999998"/>
  </r>
  <r>
    <x v="19"/>
    <x v="3"/>
    <x v="1"/>
    <x v="0"/>
    <n v="6.04"/>
    <n v="955"/>
    <n v="30.206499999999998"/>
  </r>
  <r>
    <x v="19"/>
    <x v="4"/>
    <x v="1"/>
    <x v="0"/>
    <n v="9.9499999999999993"/>
    <n v="987"/>
    <n v="30.206499999999998"/>
  </r>
  <r>
    <x v="19"/>
    <x v="0"/>
    <x v="0"/>
    <x v="1"/>
    <n v="0.52"/>
    <n v="36628"/>
    <n v="30.206499999999998"/>
  </r>
  <r>
    <x v="19"/>
    <x v="1"/>
    <x v="0"/>
    <x v="1"/>
    <n v="2.14"/>
    <n v="35384"/>
    <n v="30.206499999999998"/>
  </r>
  <r>
    <x v="19"/>
    <x v="2"/>
    <x v="0"/>
    <x v="1"/>
    <n v="9.93"/>
    <n v="35378"/>
    <n v="30.206499999999998"/>
  </r>
  <r>
    <x v="19"/>
    <x v="3"/>
    <x v="1"/>
    <x v="1"/>
    <n v="6.16"/>
    <n v="958"/>
    <n v="30.206499999999998"/>
  </r>
  <r>
    <x v="19"/>
    <x v="4"/>
    <x v="1"/>
    <x v="1"/>
    <n v="0.43"/>
    <n v="962"/>
    <n v="30.206499999999998"/>
  </r>
  <r>
    <x v="19"/>
    <x v="0"/>
    <x v="0"/>
    <x v="2"/>
    <n v="7.45"/>
    <n v="35520"/>
    <n v="30.206499999999998"/>
  </r>
  <r>
    <x v="19"/>
    <x v="1"/>
    <x v="0"/>
    <x v="2"/>
    <n v="9.52"/>
    <n v="35567"/>
    <n v="30.206499999999998"/>
  </r>
  <r>
    <x v="19"/>
    <x v="2"/>
    <x v="0"/>
    <x v="2"/>
    <n v="5.37"/>
    <n v="35486"/>
    <n v="30.206499999999998"/>
  </r>
  <r>
    <x v="19"/>
    <x v="3"/>
    <x v="1"/>
    <x v="2"/>
    <n v="7.2"/>
    <n v="996"/>
    <n v="30.206499999999998"/>
  </r>
  <r>
    <x v="19"/>
    <x v="4"/>
    <x v="1"/>
    <x v="2"/>
    <n v="0.41"/>
    <n v="993"/>
    <n v="30.206499999999998"/>
  </r>
  <r>
    <x v="20"/>
    <x v="0"/>
    <x v="0"/>
    <x v="0"/>
    <n v="8.69"/>
    <n v="36797"/>
    <n v="30.206499999999998"/>
  </r>
  <r>
    <x v="20"/>
    <x v="1"/>
    <x v="0"/>
    <x v="0"/>
    <n v="2.21"/>
    <n v="36965"/>
    <n v="30.206499999999998"/>
  </r>
  <r>
    <x v="20"/>
    <x v="2"/>
    <x v="0"/>
    <x v="0"/>
    <n v="5.65"/>
    <n v="36069"/>
    <n v="30.206499999999998"/>
  </r>
  <r>
    <x v="20"/>
    <x v="3"/>
    <x v="1"/>
    <x v="0"/>
    <n v="0.08"/>
    <n v="955"/>
    <n v="30.206499999999998"/>
  </r>
  <r>
    <x v="20"/>
    <x v="4"/>
    <x v="1"/>
    <x v="0"/>
    <n v="4.9400000000000004"/>
    <n v="987"/>
    <n v="30.206499999999998"/>
  </r>
  <r>
    <x v="20"/>
    <x v="0"/>
    <x v="0"/>
    <x v="1"/>
    <n v="4.42"/>
    <n v="36628"/>
    <n v="30.206499999999998"/>
  </r>
  <r>
    <x v="20"/>
    <x v="1"/>
    <x v="0"/>
    <x v="1"/>
    <n v="7.22"/>
    <n v="35384"/>
    <n v="30.206499999999998"/>
  </r>
  <r>
    <x v="20"/>
    <x v="2"/>
    <x v="0"/>
    <x v="1"/>
    <n v="0.93"/>
    <n v="35378"/>
    <n v="30.206499999999998"/>
  </r>
  <r>
    <x v="20"/>
    <x v="3"/>
    <x v="1"/>
    <x v="1"/>
    <n v="3.71"/>
    <n v="958"/>
    <n v="30.206499999999998"/>
  </r>
  <r>
    <x v="20"/>
    <x v="4"/>
    <x v="1"/>
    <x v="1"/>
    <n v="9.76"/>
    <n v="962"/>
    <n v="30.206499999999998"/>
  </r>
  <r>
    <x v="20"/>
    <x v="0"/>
    <x v="0"/>
    <x v="2"/>
    <n v="9.66"/>
    <n v="35520"/>
    <n v="30.206499999999998"/>
  </r>
  <r>
    <x v="20"/>
    <x v="1"/>
    <x v="0"/>
    <x v="2"/>
    <n v="7.12"/>
    <n v="35567"/>
    <n v="30.206499999999998"/>
  </r>
  <r>
    <x v="20"/>
    <x v="2"/>
    <x v="0"/>
    <x v="2"/>
    <n v="8.77"/>
    <n v="35486"/>
    <n v="30.206499999999998"/>
  </r>
  <r>
    <x v="20"/>
    <x v="3"/>
    <x v="1"/>
    <x v="2"/>
    <n v="0"/>
    <n v="996"/>
    <n v="30.206499999999998"/>
  </r>
  <r>
    <x v="20"/>
    <x v="4"/>
    <x v="1"/>
    <x v="2"/>
    <n v="4.57"/>
    <n v="993"/>
    <n v="30.206499999999998"/>
  </r>
  <r>
    <x v="21"/>
    <x v="0"/>
    <x v="0"/>
    <x v="0"/>
    <n v="8.94"/>
    <n v="36797"/>
    <n v="30.297000000000001"/>
  </r>
  <r>
    <x v="21"/>
    <x v="1"/>
    <x v="0"/>
    <x v="0"/>
    <n v="4.2300000000000004"/>
    <n v="36965"/>
    <n v="30.297000000000001"/>
  </r>
  <r>
    <x v="21"/>
    <x v="2"/>
    <x v="0"/>
    <x v="0"/>
    <n v="6.71"/>
    <n v="36069"/>
    <n v="30.297000000000001"/>
  </r>
  <r>
    <x v="21"/>
    <x v="3"/>
    <x v="1"/>
    <x v="0"/>
    <n v="2.85"/>
    <n v="955"/>
    <n v="30.297000000000001"/>
  </r>
  <r>
    <x v="21"/>
    <x v="4"/>
    <x v="1"/>
    <x v="0"/>
    <n v="0.16"/>
    <n v="987"/>
    <n v="30.297000000000001"/>
  </r>
  <r>
    <x v="21"/>
    <x v="0"/>
    <x v="0"/>
    <x v="1"/>
    <n v="8.17"/>
    <n v="36628"/>
    <n v="30.297000000000001"/>
  </r>
  <r>
    <x v="21"/>
    <x v="1"/>
    <x v="0"/>
    <x v="1"/>
    <n v="6.8"/>
    <n v="35384"/>
    <n v="30.297000000000001"/>
  </r>
  <r>
    <x v="21"/>
    <x v="2"/>
    <x v="0"/>
    <x v="1"/>
    <n v="9.9"/>
    <n v="35378"/>
    <n v="30.297000000000001"/>
  </r>
  <r>
    <x v="21"/>
    <x v="3"/>
    <x v="1"/>
    <x v="1"/>
    <n v="9.4700000000000006"/>
    <n v="958"/>
    <n v="30.297000000000001"/>
  </r>
  <r>
    <x v="21"/>
    <x v="4"/>
    <x v="1"/>
    <x v="1"/>
    <n v="7.87"/>
    <n v="962"/>
    <n v="30.297000000000001"/>
  </r>
  <r>
    <x v="21"/>
    <x v="0"/>
    <x v="0"/>
    <x v="2"/>
    <n v="8.82"/>
    <n v="35520"/>
    <n v="30.297000000000001"/>
  </r>
  <r>
    <x v="21"/>
    <x v="1"/>
    <x v="0"/>
    <x v="2"/>
    <n v="5.12"/>
    <n v="35567"/>
    <n v="30.297000000000001"/>
  </r>
  <r>
    <x v="21"/>
    <x v="2"/>
    <x v="0"/>
    <x v="2"/>
    <n v="2.02"/>
    <n v="35486"/>
    <n v="30.297000000000001"/>
  </r>
  <r>
    <x v="21"/>
    <x v="3"/>
    <x v="1"/>
    <x v="2"/>
    <n v="1.77"/>
    <n v="996"/>
    <n v="30.297000000000001"/>
  </r>
  <r>
    <x v="21"/>
    <x v="4"/>
    <x v="1"/>
    <x v="2"/>
    <n v="5.96"/>
    <n v="993"/>
    <n v="30.297000000000001"/>
  </r>
  <r>
    <x v="22"/>
    <x v="0"/>
    <x v="0"/>
    <x v="0"/>
    <n v="4.21"/>
    <n v="36797"/>
    <n v="30.195"/>
  </r>
  <r>
    <x v="22"/>
    <x v="1"/>
    <x v="0"/>
    <x v="0"/>
    <n v="3.53"/>
    <n v="36965"/>
    <n v="30.195"/>
  </r>
  <r>
    <x v="22"/>
    <x v="2"/>
    <x v="0"/>
    <x v="0"/>
    <n v="5.33"/>
    <n v="36069"/>
    <n v="30.195"/>
  </r>
  <r>
    <x v="22"/>
    <x v="3"/>
    <x v="1"/>
    <x v="0"/>
    <n v="0.83"/>
    <n v="955"/>
    <n v="30.195"/>
  </r>
  <r>
    <x v="22"/>
    <x v="4"/>
    <x v="1"/>
    <x v="0"/>
    <n v="3.86"/>
    <n v="987"/>
    <n v="30.195"/>
  </r>
  <r>
    <x v="22"/>
    <x v="0"/>
    <x v="0"/>
    <x v="1"/>
    <n v="1.59"/>
    <n v="36628"/>
    <n v="30.195"/>
  </r>
  <r>
    <x v="22"/>
    <x v="1"/>
    <x v="0"/>
    <x v="1"/>
    <n v="6.21"/>
    <n v="35384"/>
    <n v="30.195"/>
  </r>
  <r>
    <x v="22"/>
    <x v="2"/>
    <x v="0"/>
    <x v="1"/>
    <n v="1.43"/>
    <n v="35378"/>
    <n v="30.195"/>
  </r>
  <r>
    <x v="22"/>
    <x v="3"/>
    <x v="1"/>
    <x v="1"/>
    <n v="1.5"/>
    <n v="958"/>
    <n v="30.195"/>
  </r>
  <r>
    <x v="22"/>
    <x v="4"/>
    <x v="1"/>
    <x v="1"/>
    <n v="3.7"/>
    <n v="962"/>
    <n v="30.195"/>
  </r>
  <r>
    <x v="22"/>
    <x v="0"/>
    <x v="0"/>
    <x v="2"/>
    <n v="8.11"/>
    <n v="35520"/>
    <n v="30.195"/>
  </r>
  <r>
    <x v="22"/>
    <x v="1"/>
    <x v="0"/>
    <x v="2"/>
    <n v="4.12"/>
    <n v="35567"/>
    <n v="30.195"/>
  </r>
  <r>
    <x v="22"/>
    <x v="2"/>
    <x v="0"/>
    <x v="2"/>
    <n v="9.5"/>
    <n v="35486"/>
    <n v="30.195"/>
  </r>
  <r>
    <x v="22"/>
    <x v="3"/>
    <x v="1"/>
    <x v="2"/>
    <n v="8.19"/>
    <n v="996"/>
    <n v="30.195"/>
  </r>
  <r>
    <x v="22"/>
    <x v="4"/>
    <x v="1"/>
    <x v="2"/>
    <n v="6.31"/>
    <n v="993"/>
    <n v="30.195"/>
  </r>
  <r>
    <x v="23"/>
    <x v="0"/>
    <x v="0"/>
    <x v="0"/>
    <n v="5.99"/>
    <n v="36797"/>
    <n v="30.229199999999999"/>
  </r>
  <r>
    <x v="23"/>
    <x v="1"/>
    <x v="0"/>
    <x v="0"/>
    <n v="4.68"/>
    <n v="36965"/>
    <n v="30.229199999999999"/>
  </r>
  <r>
    <x v="23"/>
    <x v="2"/>
    <x v="0"/>
    <x v="0"/>
    <n v="8.56"/>
    <n v="36069"/>
    <n v="30.229199999999999"/>
  </r>
  <r>
    <x v="23"/>
    <x v="3"/>
    <x v="1"/>
    <x v="0"/>
    <n v="6.95"/>
    <n v="955"/>
    <n v="30.229199999999999"/>
  </r>
  <r>
    <x v="23"/>
    <x v="4"/>
    <x v="1"/>
    <x v="0"/>
    <n v="8.59"/>
    <n v="987"/>
    <n v="30.229199999999999"/>
  </r>
  <r>
    <x v="23"/>
    <x v="0"/>
    <x v="0"/>
    <x v="1"/>
    <n v="8.75"/>
    <n v="36628"/>
    <n v="30.229199999999999"/>
  </r>
  <r>
    <x v="23"/>
    <x v="1"/>
    <x v="0"/>
    <x v="1"/>
    <n v="0.76"/>
    <n v="35384"/>
    <n v="30.229199999999999"/>
  </r>
  <r>
    <x v="23"/>
    <x v="2"/>
    <x v="0"/>
    <x v="1"/>
    <n v="0.82"/>
    <n v="35378"/>
    <n v="30.229199999999999"/>
  </r>
  <r>
    <x v="23"/>
    <x v="3"/>
    <x v="1"/>
    <x v="1"/>
    <n v="5.46"/>
    <n v="958"/>
    <n v="30.229199999999999"/>
  </r>
  <r>
    <x v="23"/>
    <x v="4"/>
    <x v="1"/>
    <x v="1"/>
    <n v="0.93"/>
    <n v="962"/>
    <n v="30.229199999999999"/>
  </r>
  <r>
    <x v="23"/>
    <x v="0"/>
    <x v="0"/>
    <x v="2"/>
    <n v="9.68"/>
    <n v="35520"/>
    <n v="30.229199999999999"/>
  </r>
  <r>
    <x v="23"/>
    <x v="1"/>
    <x v="0"/>
    <x v="2"/>
    <n v="1.7"/>
    <n v="35567"/>
    <n v="30.229199999999999"/>
  </r>
  <r>
    <x v="23"/>
    <x v="2"/>
    <x v="0"/>
    <x v="2"/>
    <n v="1.56"/>
    <n v="35486"/>
    <n v="30.229199999999999"/>
  </r>
  <r>
    <x v="23"/>
    <x v="3"/>
    <x v="1"/>
    <x v="2"/>
    <n v="8.5"/>
    <n v="996"/>
    <n v="30.229199999999999"/>
  </r>
  <r>
    <x v="23"/>
    <x v="4"/>
    <x v="1"/>
    <x v="2"/>
    <n v="4.43"/>
    <n v="993"/>
    <n v="30.229199999999999"/>
  </r>
  <r>
    <x v="24"/>
    <x v="0"/>
    <x v="0"/>
    <x v="0"/>
    <n v="6.72"/>
    <n v="36797"/>
    <n v="30.1648"/>
  </r>
  <r>
    <x v="24"/>
    <x v="1"/>
    <x v="0"/>
    <x v="0"/>
    <n v="6.42"/>
    <n v="36965"/>
    <n v="30.1648"/>
  </r>
  <r>
    <x v="24"/>
    <x v="2"/>
    <x v="0"/>
    <x v="0"/>
    <n v="4.9000000000000004"/>
    <n v="36069"/>
    <n v="30.1648"/>
  </r>
  <r>
    <x v="24"/>
    <x v="3"/>
    <x v="1"/>
    <x v="0"/>
    <n v="1.49"/>
    <n v="955"/>
    <n v="30.1648"/>
  </r>
  <r>
    <x v="24"/>
    <x v="4"/>
    <x v="1"/>
    <x v="0"/>
    <n v="0.68"/>
    <n v="987"/>
    <n v="30.1648"/>
  </r>
  <r>
    <x v="24"/>
    <x v="0"/>
    <x v="0"/>
    <x v="1"/>
    <n v="0.62"/>
    <n v="36628"/>
    <n v="30.1648"/>
  </r>
  <r>
    <x v="24"/>
    <x v="1"/>
    <x v="0"/>
    <x v="1"/>
    <n v="3.18"/>
    <n v="35384"/>
    <n v="30.1648"/>
  </r>
  <r>
    <x v="24"/>
    <x v="2"/>
    <x v="0"/>
    <x v="1"/>
    <n v="3.34"/>
    <n v="35378"/>
    <n v="30.1648"/>
  </r>
  <r>
    <x v="24"/>
    <x v="3"/>
    <x v="1"/>
    <x v="1"/>
    <n v="1.96"/>
    <n v="958"/>
    <n v="30.1648"/>
  </r>
  <r>
    <x v="24"/>
    <x v="4"/>
    <x v="1"/>
    <x v="1"/>
    <n v="5.09"/>
    <n v="962"/>
    <n v="30.1648"/>
  </r>
  <r>
    <x v="24"/>
    <x v="0"/>
    <x v="0"/>
    <x v="2"/>
    <n v="0.5"/>
    <n v="35520"/>
    <n v="30.1648"/>
  </r>
  <r>
    <x v="24"/>
    <x v="1"/>
    <x v="0"/>
    <x v="2"/>
    <n v="4.21"/>
    <n v="35567"/>
    <n v="30.1648"/>
  </r>
  <r>
    <x v="24"/>
    <x v="2"/>
    <x v="0"/>
    <x v="2"/>
    <n v="5.53"/>
    <n v="35486"/>
    <n v="30.1648"/>
  </r>
  <r>
    <x v="24"/>
    <x v="3"/>
    <x v="1"/>
    <x v="2"/>
    <n v="4.4000000000000004"/>
    <n v="996"/>
    <n v="30.1648"/>
  </r>
  <r>
    <x v="24"/>
    <x v="4"/>
    <x v="1"/>
    <x v="2"/>
    <n v="7.55"/>
    <n v="993"/>
    <n v="30.1648"/>
  </r>
  <r>
    <x v="25"/>
    <x v="0"/>
    <x v="0"/>
    <x v="0"/>
    <n v="8.1199999999999992"/>
    <n v="36797"/>
    <n v="30.045100000000001"/>
  </r>
  <r>
    <x v="25"/>
    <x v="1"/>
    <x v="0"/>
    <x v="0"/>
    <n v="5.44"/>
    <n v="36965"/>
    <n v="30.045100000000001"/>
  </r>
  <r>
    <x v="25"/>
    <x v="2"/>
    <x v="0"/>
    <x v="0"/>
    <n v="10"/>
    <n v="36069"/>
    <n v="30.045100000000001"/>
  </r>
  <r>
    <x v="25"/>
    <x v="3"/>
    <x v="1"/>
    <x v="0"/>
    <n v="9.26"/>
    <n v="955"/>
    <n v="30.045100000000001"/>
  </r>
  <r>
    <x v="25"/>
    <x v="4"/>
    <x v="1"/>
    <x v="0"/>
    <n v="2.92"/>
    <n v="987"/>
    <n v="30.045100000000001"/>
  </r>
  <r>
    <x v="25"/>
    <x v="0"/>
    <x v="0"/>
    <x v="1"/>
    <n v="9.1300000000000008"/>
    <n v="36628"/>
    <n v="30.045100000000001"/>
  </r>
  <r>
    <x v="25"/>
    <x v="1"/>
    <x v="0"/>
    <x v="1"/>
    <n v="8.23"/>
    <n v="35384"/>
    <n v="30.045100000000001"/>
  </r>
  <r>
    <x v="25"/>
    <x v="2"/>
    <x v="0"/>
    <x v="1"/>
    <n v="4.7"/>
    <n v="35378"/>
    <n v="30.045100000000001"/>
  </r>
  <r>
    <x v="25"/>
    <x v="3"/>
    <x v="1"/>
    <x v="1"/>
    <n v="9.3699999999999992"/>
    <n v="958"/>
    <n v="30.045100000000001"/>
  </r>
  <r>
    <x v="25"/>
    <x v="4"/>
    <x v="1"/>
    <x v="1"/>
    <n v="7.62"/>
    <n v="962"/>
    <n v="30.045100000000001"/>
  </r>
  <r>
    <x v="25"/>
    <x v="0"/>
    <x v="0"/>
    <x v="2"/>
    <n v="9.76"/>
    <n v="35520"/>
    <n v="30.045100000000001"/>
  </r>
  <r>
    <x v="25"/>
    <x v="1"/>
    <x v="0"/>
    <x v="2"/>
    <n v="6.35"/>
    <n v="35567"/>
    <n v="30.045100000000001"/>
  </r>
  <r>
    <x v="25"/>
    <x v="2"/>
    <x v="0"/>
    <x v="2"/>
    <n v="1.3"/>
    <n v="35486"/>
    <n v="30.045100000000001"/>
  </r>
  <r>
    <x v="25"/>
    <x v="3"/>
    <x v="1"/>
    <x v="2"/>
    <n v="7"/>
    <n v="996"/>
    <n v="30.045100000000001"/>
  </r>
  <r>
    <x v="25"/>
    <x v="4"/>
    <x v="1"/>
    <x v="2"/>
    <n v="4.2699999999999996"/>
    <n v="993"/>
    <n v="30.045100000000001"/>
  </r>
  <r>
    <x v="26"/>
    <x v="0"/>
    <x v="0"/>
    <x v="0"/>
    <n v="2.96"/>
    <n v="36797"/>
    <n v="30.045100000000001"/>
  </r>
  <r>
    <x v="26"/>
    <x v="1"/>
    <x v="0"/>
    <x v="0"/>
    <n v="9.99"/>
    <n v="36965"/>
    <n v="30.045100000000001"/>
  </r>
  <r>
    <x v="26"/>
    <x v="2"/>
    <x v="0"/>
    <x v="0"/>
    <n v="5.78"/>
    <n v="36069"/>
    <n v="30.045100000000001"/>
  </r>
  <r>
    <x v="26"/>
    <x v="3"/>
    <x v="1"/>
    <x v="0"/>
    <n v="6.64"/>
    <n v="955"/>
    <n v="30.045100000000001"/>
  </r>
  <r>
    <x v="26"/>
    <x v="4"/>
    <x v="1"/>
    <x v="0"/>
    <n v="2.4700000000000002"/>
    <n v="987"/>
    <n v="30.045100000000001"/>
  </r>
  <r>
    <x v="26"/>
    <x v="0"/>
    <x v="0"/>
    <x v="1"/>
    <n v="9.23"/>
    <n v="36628"/>
    <n v="30.045100000000001"/>
  </r>
  <r>
    <x v="26"/>
    <x v="1"/>
    <x v="0"/>
    <x v="1"/>
    <n v="1.1200000000000001"/>
    <n v="35384"/>
    <n v="30.045100000000001"/>
  </r>
  <r>
    <x v="26"/>
    <x v="2"/>
    <x v="0"/>
    <x v="1"/>
    <n v="3.94"/>
    <n v="35378"/>
    <n v="30.045100000000001"/>
  </r>
  <r>
    <x v="26"/>
    <x v="3"/>
    <x v="1"/>
    <x v="1"/>
    <n v="9.5"/>
    <n v="958"/>
    <n v="30.045100000000001"/>
  </r>
  <r>
    <x v="26"/>
    <x v="4"/>
    <x v="1"/>
    <x v="1"/>
    <n v="0.33"/>
    <n v="962"/>
    <n v="30.045100000000001"/>
  </r>
  <r>
    <x v="26"/>
    <x v="0"/>
    <x v="0"/>
    <x v="2"/>
    <n v="6.13"/>
    <n v="35520"/>
    <n v="30.045100000000001"/>
  </r>
  <r>
    <x v="26"/>
    <x v="1"/>
    <x v="0"/>
    <x v="2"/>
    <n v="7.12"/>
    <n v="35567"/>
    <n v="30.045100000000001"/>
  </r>
  <r>
    <x v="26"/>
    <x v="2"/>
    <x v="0"/>
    <x v="2"/>
    <n v="5.3"/>
    <n v="35486"/>
    <n v="30.045100000000001"/>
  </r>
  <r>
    <x v="26"/>
    <x v="3"/>
    <x v="1"/>
    <x v="2"/>
    <n v="9.33"/>
    <n v="996"/>
    <n v="30.045100000000001"/>
  </r>
  <r>
    <x v="26"/>
    <x v="4"/>
    <x v="1"/>
    <x v="2"/>
    <n v="1.96"/>
    <n v="993"/>
    <n v="30.045100000000001"/>
  </r>
  <r>
    <x v="27"/>
    <x v="0"/>
    <x v="0"/>
    <x v="0"/>
    <n v="2.2000000000000002"/>
    <n v="36797"/>
    <n v="30.045100000000001"/>
  </r>
  <r>
    <x v="27"/>
    <x v="1"/>
    <x v="0"/>
    <x v="0"/>
    <n v="3.31"/>
    <n v="36965"/>
    <n v="30.045100000000001"/>
  </r>
  <r>
    <x v="27"/>
    <x v="2"/>
    <x v="0"/>
    <x v="0"/>
    <n v="1.02"/>
    <n v="36069"/>
    <n v="30.045100000000001"/>
  </r>
  <r>
    <x v="27"/>
    <x v="3"/>
    <x v="1"/>
    <x v="0"/>
    <n v="3.52"/>
    <n v="955"/>
    <n v="30.045100000000001"/>
  </r>
  <r>
    <x v="27"/>
    <x v="4"/>
    <x v="1"/>
    <x v="0"/>
    <n v="9.4"/>
    <n v="987"/>
    <n v="30.045100000000001"/>
  </r>
  <r>
    <x v="27"/>
    <x v="0"/>
    <x v="0"/>
    <x v="1"/>
    <n v="1.04"/>
    <n v="36628"/>
    <n v="30.045100000000001"/>
  </r>
  <r>
    <x v="27"/>
    <x v="1"/>
    <x v="0"/>
    <x v="1"/>
    <n v="6.45"/>
    <n v="35384"/>
    <n v="30.045100000000001"/>
  </r>
  <r>
    <x v="27"/>
    <x v="2"/>
    <x v="0"/>
    <x v="1"/>
    <n v="5.65"/>
    <n v="35378"/>
    <n v="30.045100000000001"/>
  </r>
  <r>
    <x v="27"/>
    <x v="3"/>
    <x v="1"/>
    <x v="1"/>
    <n v="5.19"/>
    <n v="958"/>
    <n v="30.045100000000001"/>
  </r>
  <r>
    <x v="27"/>
    <x v="4"/>
    <x v="1"/>
    <x v="1"/>
    <n v="0.49"/>
    <n v="962"/>
    <n v="30.045100000000001"/>
  </r>
  <r>
    <x v="27"/>
    <x v="0"/>
    <x v="0"/>
    <x v="2"/>
    <n v="4.79"/>
    <n v="35520"/>
    <n v="30.045100000000001"/>
  </r>
  <r>
    <x v="27"/>
    <x v="1"/>
    <x v="0"/>
    <x v="2"/>
    <n v="6.95"/>
    <n v="35567"/>
    <n v="30.045100000000001"/>
  </r>
  <r>
    <x v="27"/>
    <x v="2"/>
    <x v="0"/>
    <x v="2"/>
    <n v="0.17"/>
    <n v="35486"/>
    <n v="30.045100000000001"/>
  </r>
  <r>
    <x v="27"/>
    <x v="3"/>
    <x v="1"/>
    <x v="2"/>
    <n v="1.32"/>
    <n v="996"/>
    <n v="30.045100000000001"/>
  </r>
  <r>
    <x v="27"/>
    <x v="4"/>
    <x v="1"/>
    <x v="2"/>
    <n v="6.33"/>
    <n v="993"/>
    <n v="30.045100000000001"/>
  </r>
  <r>
    <x v="28"/>
    <x v="0"/>
    <x v="0"/>
    <x v="0"/>
    <n v="4.08"/>
    <n v="36797"/>
    <n v="30.078199999999999"/>
  </r>
  <r>
    <x v="28"/>
    <x v="1"/>
    <x v="0"/>
    <x v="0"/>
    <n v="4.32"/>
    <n v="36965"/>
    <n v="30.078199999999999"/>
  </r>
  <r>
    <x v="28"/>
    <x v="2"/>
    <x v="0"/>
    <x v="0"/>
    <n v="1.86"/>
    <n v="36069"/>
    <n v="30.078199999999999"/>
  </r>
  <r>
    <x v="28"/>
    <x v="3"/>
    <x v="1"/>
    <x v="0"/>
    <n v="6.38"/>
    <n v="955"/>
    <n v="30.078199999999999"/>
  </r>
  <r>
    <x v="28"/>
    <x v="4"/>
    <x v="1"/>
    <x v="0"/>
    <n v="2.93"/>
    <n v="987"/>
    <n v="30.078199999999999"/>
  </r>
  <r>
    <x v="28"/>
    <x v="0"/>
    <x v="0"/>
    <x v="1"/>
    <n v="5.49"/>
    <n v="36628"/>
    <n v="30.078199999999999"/>
  </r>
  <r>
    <x v="28"/>
    <x v="1"/>
    <x v="0"/>
    <x v="1"/>
    <n v="2.97"/>
    <n v="35384"/>
    <n v="30.078199999999999"/>
  </r>
  <r>
    <x v="28"/>
    <x v="2"/>
    <x v="0"/>
    <x v="1"/>
    <n v="4.4800000000000004"/>
    <n v="35378"/>
    <n v="30.078199999999999"/>
  </r>
  <r>
    <x v="28"/>
    <x v="3"/>
    <x v="1"/>
    <x v="1"/>
    <n v="0.43"/>
    <n v="958"/>
    <n v="30.078199999999999"/>
  </r>
  <r>
    <x v="28"/>
    <x v="4"/>
    <x v="1"/>
    <x v="1"/>
    <n v="5.16"/>
    <n v="962"/>
    <n v="30.078199999999999"/>
  </r>
  <r>
    <x v="28"/>
    <x v="0"/>
    <x v="0"/>
    <x v="2"/>
    <n v="7.76"/>
    <n v="35520"/>
    <n v="30.078199999999999"/>
  </r>
  <r>
    <x v="28"/>
    <x v="1"/>
    <x v="0"/>
    <x v="2"/>
    <n v="5.19"/>
    <n v="35567"/>
    <n v="30.078199999999999"/>
  </r>
  <r>
    <x v="28"/>
    <x v="2"/>
    <x v="0"/>
    <x v="2"/>
    <n v="7.41"/>
    <n v="35486"/>
    <n v="30.078199999999999"/>
  </r>
  <r>
    <x v="28"/>
    <x v="3"/>
    <x v="1"/>
    <x v="2"/>
    <n v="8.34"/>
    <n v="996"/>
    <n v="30.078199999999999"/>
  </r>
  <r>
    <x v="28"/>
    <x v="4"/>
    <x v="1"/>
    <x v="2"/>
    <n v="6.98"/>
    <n v="993"/>
    <n v="30.078199999999999"/>
  </r>
  <r>
    <x v="29"/>
    <x v="0"/>
    <x v="0"/>
    <x v="0"/>
    <n v="2.83"/>
    <n v="36797"/>
    <n v="30.151299999999999"/>
  </r>
  <r>
    <x v="29"/>
    <x v="1"/>
    <x v="0"/>
    <x v="0"/>
    <n v="7.7"/>
    <n v="36965"/>
    <n v="30.151299999999999"/>
  </r>
  <r>
    <x v="29"/>
    <x v="2"/>
    <x v="0"/>
    <x v="0"/>
    <n v="5.47"/>
    <n v="36069"/>
    <n v="30.151299999999999"/>
  </r>
  <r>
    <x v="29"/>
    <x v="3"/>
    <x v="1"/>
    <x v="0"/>
    <n v="3.1"/>
    <n v="955"/>
    <n v="30.151299999999999"/>
  </r>
  <r>
    <x v="29"/>
    <x v="4"/>
    <x v="1"/>
    <x v="0"/>
    <n v="6.92"/>
    <n v="987"/>
    <n v="30.151299999999999"/>
  </r>
  <r>
    <x v="29"/>
    <x v="0"/>
    <x v="0"/>
    <x v="1"/>
    <n v="5.21"/>
    <n v="36628"/>
    <n v="30.151299999999999"/>
  </r>
  <r>
    <x v="29"/>
    <x v="1"/>
    <x v="0"/>
    <x v="1"/>
    <n v="2.34"/>
    <n v="35384"/>
    <n v="30.151299999999999"/>
  </r>
  <r>
    <x v="29"/>
    <x v="2"/>
    <x v="0"/>
    <x v="1"/>
    <n v="2.2000000000000002"/>
    <n v="35378"/>
    <n v="30.151299999999999"/>
  </r>
  <r>
    <x v="29"/>
    <x v="3"/>
    <x v="1"/>
    <x v="1"/>
    <n v="1.61"/>
    <n v="958"/>
    <n v="30.151299999999999"/>
  </r>
  <r>
    <x v="29"/>
    <x v="4"/>
    <x v="1"/>
    <x v="1"/>
    <n v="4.6399999999999997"/>
    <n v="962"/>
    <n v="30.151299999999999"/>
  </r>
  <r>
    <x v="29"/>
    <x v="0"/>
    <x v="0"/>
    <x v="2"/>
    <n v="2"/>
    <n v="35520"/>
    <n v="30.151299999999999"/>
  </r>
  <r>
    <x v="29"/>
    <x v="1"/>
    <x v="0"/>
    <x v="2"/>
    <n v="2.62"/>
    <n v="35567"/>
    <n v="30.151299999999999"/>
  </r>
  <r>
    <x v="29"/>
    <x v="2"/>
    <x v="0"/>
    <x v="2"/>
    <n v="0.04"/>
    <n v="35486"/>
    <n v="30.151299999999999"/>
  </r>
  <r>
    <x v="29"/>
    <x v="3"/>
    <x v="1"/>
    <x v="2"/>
    <n v="9.2899999999999991"/>
    <n v="996"/>
    <n v="30.151299999999999"/>
  </r>
  <r>
    <x v="29"/>
    <x v="4"/>
    <x v="1"/>
    <x v="2"/>
    <n v="7.41"/>
    <n v="993"/>
    <n v="30.151299999999999"/>
  </r>
  <r>
    <x v="30"/>
    <x v="0"/>
    <x v="0"/>
    <x v="0"/>
    <n v="3.1"/>
    <n v="36797"/>
    <n v="30.027699999999999"/>
  </r>
  <r>
    <x v="30"/>
    <x v="1"/>
    <x v="0"/>
    <x v="0"/>
    <n v="3.64"/>
    <n v="36965"/>
    <n v="30.027699999999999"/>
  </r>
  <r>
    <x v="30"/>
    <x v="2"/>
    <x v="0"/>
    <x v="0"/>
    <n v="3.26"/>
    <n v="36069"/>
    <n v="30.027699999999999"/>
  </r>
  <r>
    <x v="30"/>
    <x v="3"/>
    <x v="1"/>
    <x v="0"/>
    <n v="9.11"/>
    <n v="955"/>
    <n v="30.027699999999999"/>
  </r>
  <r>
    <x v="30"/>
    <x v="4"/>
    <x v="1"/>
    <x v="0"/>
    <n v="6.55"/>
    <n v="987"/>
    <n v="30.027699999999999"/>
  </r>
  <r>
    <x v="30"/>
    <x v="0"/>
    <x v="0"/>
    <x v="1"/>
    <n v="3.81"/>
    <n v="36628"/>
    <n v="30.027699999999999"/>
  </r>
  <r>
    <x v="30"/>
    <x v="1"/>
    <x v="0"/>
    <x v="1"/>
    <n v="2.42"/>
    <n v="35384"/>
    <n v="30.027699999999999"/>
  </r>
  <r>
    <x v="30"/>
    <x v="2"/>
    <x v="0"/>
    <x v="1"/>
    <n v="2.99"/>
    <n v="35378"/>
    <n v="30.027699999999999"/>
  </r>
  <r>
    <x v="30"/>
    <x v="3"/>
    <x v="1"/>
    <x v="1"/>
    <n v="3.79"/>
    <n v="958"/>
    <n v="30.027699999999999"/>
  </r>
  <r>
    <x v="30"/>
    <x v="4"/>
    <x v="1"/>
    <x v="1"/>
    <n v="1.36"/>
    <n v="962"/>
    <n v="30.027699999999999"/>
  </r>
  <r>
    <x v="30"/>
    <x v="0"/>
    <x v="0"/>
    <x v="2"/>
    <n v="4.2300000000000004"/>
    <n v="35520"/>
    <n v="30.027699999999999"/>
  </r>
  <r>
    <x v="30"/>
    <x v="1"/>
    <x v="0"/>
    <x v="2"/>
    <n v="0.66"/>
    <n v="35567"/>
    <n v="30.027699999999999"/>
  </r>
  <r>
    <x v="30"/>
    <x v="2"/>
    <x v="0"/>
    <x v="2"/>
    <n v="8.01"/>
    <n v="35486"/>
    <n v="30.027699999999999"/>
  </r>
  <r>
    <x v="30"/>
    <x v="3"/>
    <x v="1"/>
    <x v="2"/>
    <n v="8.8000000000000007"/>
    <n v="996"/>
    <n v="30.027699999999999"/>
  </r>
  <r>
    <x v="30"/>
    <x v="4"/>
    <x v="1"/>
    <x v="2"/>
    <n v="1.2"/>
    <n v="993"/>
    <n v="30.027699999999999"/>
  </r>
  <r>
    <x v="31"/>
    <x v="0"/>
    <x v="0"/>
    <x v="0"/>
    <n v="1.64"/>
    <n v="35257"/>
    <n v="32.816899999999997"/>
  </r>
  <r>
    <x v="31"/>
    <x v="1"/>
    <x v="0"/>
    <x v="0"/>
    <n v="4.62"/>
    <n v="36991"/>
    <n v="32.816899999999997"/>
  </r>
  <r>
    <x v="31"/>
    <x v="2"/>
    <x v="0"/>
    <x v="0"/>
    <n v="8.52"/>
    <n v="35110"/>
    <n v="32.816899999999997"/>
  </r>
  <r>
    <x v="31"/>
    <x v="3"/>
    <x v="1"/>
    <x v="0"/>
    <n v="1.4"/>
    <n v="996"/>
    <n v="32.816899999999997"/>
  </r>
  <r>
    <x v="31"/>
    <x v="4"/>
    <x v="1"/>
    <x v="0"/>
    <n v="8.51"/>
    <n v="976"/>
    <n v="32.816899999999997"/>
  </r>
  <r>
    <x v="31"/>
    <x v="0"/>
    <x v="0"/>
    <x v="1"/>
    <n v="5.07"/>
    <n v="35290"/>
    <n v="32.816899999999997"/>
  </r>
  <r>
    <x v="31"/>
    <x v="1"/>
    <x v="0"/>
    <x v="1"/>
    <n v="5.49"/>
    <n v="36033"/>
    <n v="32.816899999999997"/>
  </r>
  <r>
    <x v="31"/>
    <x v="2"/>
    <x v="0"/>
    <x v="1"/>
    <n v="2.25"/>
    <n v="36544"/>
    <n v="32.816899999999997"/>
  </r>
  <r>
    <x v="31"/>
    <x v="3"/>
    <x v="1"/>
    <x v="1"/>
    <n v="3.61"/>
    <n v="958"/>
    <n v="32.816899999999997"/>
  </r>
  <r>
    <x v="31"/>
    <x v="4"/>
    <x v="1"/>
    <x v="1"/>
    <n v="1.1399999999999999"/>
    <n v="989"/>
    <n v="32.816899999999997"/>
  </r>
  <r>
    <x v="31"/>
    <x v="0"/>
    <x v="0"/>
    <x v="2"/>
    <n v="2.65"/>
    <n v="35195"/>
    <n v="32.816899999999997"/>
  </r>
  <r>
    <x v="31"/>
    <x v="1"/>
    <x v="0"/>
    <x v="2"/>
    <n v="0.19"/>
    <n v="35522"/>
    <n v="32.816899999999997"/>
  </r>
  <r>
    <x v="31"/>
    <x v="2"/>
    <x v="0"/>
    <x v="2"/>
    <n v="6.23"/>
    <n v="35479"/>
    <n v="32.816899999999997"/>
  </r>
  <r>
    <x v="31"/>
    <x v="3"/>
    <x v="1"/>
    <x v="2"/>
    <n v="4.62"/>
    <n v="957"/>
    <n v="32.816899999999997"/>
  </r>
  <r>
    <x v="31"/>
    <x v="4"/>
    <x v="1"/>
    <x v="2"/>
    <n v="7.56"/>
    <n v="994"/>
    <n v="32.816899999999997"/>
  </r>
  <r>
    <x v="32"/>
    <x v="0"/>
    <x v="0"/>
    <x v="0"/>
    <n v="9.3800000000000008"/>
    <n v="35257"/>
    <n v="32.851700000000001"/>
  </r>
  <r>
    <x v="32"/>
    <x v="1"/>
    <x v="0"/>
    <x v="0"/>
    <n v="4.13"/>
    <n v="36991"/>
    <n v="32.851700000000001"/>
  </r>
  <r>
    <x v="32"/>
    <x v="2"/>
    <x v="0"/>
    <x v="0"/>
    <n v="5.68"/>
    <n v="35110"/>
    <n v="32.851700000000001"/>
  </r>
  <r>
    <x v="32"/>
    <x v="3"/>
    <x v="1"/>
    <x v="0"/>
    <n v="5.37"/>
    <n v="996"/>
    <n v="32.851700000000001"/>
  </r>
  <r>
    <x v="32"/>
    <x v="4"/>
    <x v="1"/>
    <x v="0"/>
    <n v="0.53"/>
    <n v="976"/>
    <n v="32.851700000000001"/>
  </r>
  <r>
    <x v="32"/>
    <x v="0"/>
    <x v="0"/>
    <x v="1"/>
    <n v="3.94"/>
    <n v="35290"/>
    <n v="32.851700000000001"/>
  </r>
  <r>
    <x v="32"/>
    <x v="1"/>
    <x v="0"/>
    <x v="1"/>
    <n v="0.57999999999999996"/>
    <n v="36033"/>
    <n v="32.851700000000001"/>
  </r>
  <r>
    <x v="32"/>
    <x v="2"/>
    <x v="0"/>
    <x v="1"/>
    <n v="4.88"/>
    <n v="36544"/>
    <n v="32.851700000000001"/>
  </r>
  <r>
    <x v="32"/>
    <x v="3"/>
    <x v="1"/>
    <x v="1"/>
    <n v="2.5299999999999998"/>
    <n v="958"/>
    <n v="32.851700000000001"/>
  </r>
  <r>
    <x v="32"/>
    <x v="4"/>
    <x v="1"/>
    <x v="1"/>
    <n v="1.73"/>
    <n v="989"/>
    <n v="32.851700000000001"/>
  </r>
  <r>
    <x v="32"/>
    <x v="0"/>
    <x v="0"/>
    <x v="2"/>
    <n v="0.51"/>
    <n v="35195"/>
    <n v="32.851700000000001"/>
  </r>
  <r>
    <x v="32"/>
    <x v="1"/>
    <x v="0"/>
    <x v="2"/>
    <n v="7.86"/>
    <n v="35522"/>
    <n v="32.851700000000001"/>
  </r>
  <r>
    <x v="32"/>
    <x v="2"/>
    <x v="0"/>
    <x v="2"/>
    <n v="6.81"/>
    <n v="35479"/>
    <n v="32.851700000000001"/>
  </r>
  <r>
    <x v="32"/>
    <x v="3"/>
    <x v="1"/>
    <x v="2"/>
    <n v="1.01"/>
    <n v="957"/>
    <n v="32.851700000000001"/>
  </r>
  <r>
    <x v="32"/>
    <x v="4"/>
    <x v="1"/>
    <x v="2"/>
    <n v="9.0299999999999994"/>
    <n v="994"/>
    <n v="32.851700000000001"/>
  </r>
  <r>
    <x v="33"/>
    <x v="0"/>
    <x v="0"/>
    <x v="0"/>
    <n v="2.56"/>
    <n v="35257"/>
    <n v="32.947499999999998"/>
  </r>
  <r>
    <x v="33"/>
    <x v="1"/>
    <x v="0"/>
    <x v="0"/>
    <n v="3.98"/>
    <n v="36991"/>
    <n v="32.947499999999998"/>
  </r>
  <r>
    <x v="33"/>
    <x v="2"/>
    <x v="0"/>
    <x v="0"/>
    <n v="8.3000000000000007"/>
    <n v="35110"/>
    <n v="32.947499999999998"/>
  </r>
  <r>
    <x v="33"/>
    <x v="3"/>
    <x v="1"/>
    <x v="0"/>
    <n v="5.7"/>
    <n v="996"/>
    <n v="32.947499999999998"/>
  </r>
  <r>
    <x v="33"/>
    <x v="4"/>
    <x v="1"/>
    <x v="0"/>
    <n v="4.34"/>
    <n v="976"/>
    <n v="32.947499999999998"/>
  </r>
  <r>
    <x v="33"/>
    <x v="0"/>
    <x v="0"/>
    <x v="1"/>
    <n v="6.27"/>
    <n v="35290"/>
    <n v="32.947499999999998"/>
  </r>
  <r>
    <x v="33"/>
    <x v="1"/>
    <x v="0"/>
    <x v="1"/>
    <n v="7.84"/>
    <n v="36033"/>
    <n v="32.947499999999998"/>
  </r>
  <r>
    <x v="33"/>
    <x v="2"/>
    <x v="0"/>
    <x v="1"/>
    <n v="6.61"/>
    <n v="36544"/>
    <n v="32.947499999999998"/>
  </r>
  <r>
    <x v="33"/>
    <x v="3"/>
    <x v="1"/>
    <x v="1"/>
    <n v="5.77"/>
    <n v="958"/>
    <n v="32.947499999999998"/>
  </r>
  <r>
    <x v="33"/>
    <x v="4"/>
    <x v="1"/>
    <x v="1"/>
    <n v="1.25"/>
    <n v="989"/>
    <n v="32.947499999999998"/>
  </r>
  <r>
    <x v="33"/>
    <x v="0"/>
    <x v="0"/>
    <x v="2"/>
    <n v="2.23"/>
    <n v="35195"/>
    <n v="32.947499999999998"/>
  </r>
  <r>
    <x v="33"/>
    <x v="1"/>
    <x v="0"/>
    <x v="2"/>
    <n v="0.28000000000000003"/>
    <n v="35522"/>
    <n v="32.947499999999998"/>
  </r>
  <r>
    <x v="33"/>
    <x v="2"/>
    <x v="0"/>
    <x v="2"/>
    <n v="6.22"/>
    <n v="35479"/>
    <n v="32.947499999999998"/>
  </r>
  <r>
    <x v="33"/>
    <x v="3"/>
    <x v="1"/>
    <x v="2"/>
    <n v="8.92"/>
    <n v="957"/>
    <n v="32.947499999999998"/>
  </r>
  <r>
    <x v="33"/>
    <x v="4"/>
    <x v="1"/>
    <x v="2"/>
    <n v="4.51"/>
    <n v="994"/>
    <n v="32.947499999999998"/>
  </r>
  <r>
    <x v="34"/>
    <x v="0"/>
    <x v="0"/>
    <x v="0"/>
    <n v="8.0500000000000007"/>
    <n v="35257"/>
    <n v="33.220399999999998"/>
  </r>
  <r>
    <x v="34"/>
    <x v="1"/>
    <x v="0"/>
    <x v="0"/>
    <n v="6.09"/>
    <n v="36991"/>
    <n v="33.220399999999998"/>
  </r>
  <r>
    <x v="34"/>
    <x v="2"/>
    <x v="0"/>
    <x v="0"/>
    <n v="8.76"/>
    <n v="35110"/>
    <n v="33.220399999999998"/>
  </r>
  <r>
    <x v="34"/>
    <x v="3"/>
    <x v="1"/>
    <x v="0"/>
    <n v="8.35"/>
    <n v="996"/>
    <n v="33.220399999999998"/>
  </r>
  <r>
    <x v="34"/>
    <x v="4"/>
    <x v="1"/>
    <x v="0"/>
    <n v="0.78"/>
    <n v="976"/>
    <n v="33.220399999999998"/>
  </r>
  <r>
    <x v="34"/>
    <x v="0"/>
    <x v="0"/>
    <x v="1"/>
    <n v="4.6900000000000004"/>
    <n v="35290"/>
    <n v="33.220399999999998"/>
  </r>
  <r>
    <x v="34"/>
    <x v="1"/>
    <x v="0"/>
    <x v="1"/>
    <n v="1.39"/>
    <n v="36033"/>
    <n v="33.220399999999998"/>
  </r>
  <r>
    <x v="34"/>
    <x v="2"/>
    <x v="0"/>
    <x v="1"/>
    <n v="8.1199999999999992"/>
    <n v="36544"/>
    <n v="33.220399999999998"/>
  </r>
  <r>
    <x v="34"/>
    <x v="3"/>
    <x v="1"/>
    <x v="1"/>
    <n v="3.85"/>
    <n v="958"/>
    <n v="33.220399999999998"/>
  </r>
  <r>
    <x v="34"/>
    <x v="4"/>
    <x v="1"/>
    <x v="1"/>
    <n v="2.75"/>
    <n v="989"/>
    <n v="33.220399999999998"/>
  </r>
  <r>
    <x v="34"/>
    <x v="0"/>
    <x v="0"/>
    <x v="2"/>
    <n v="3.08"/>
    <n v="35195"/>
    <n v="33.220399999999998"/>
  </r>
  <r>
    <x v="34"/>
    <x v="1"/>
    <x v="0"/>
    <x v="2"/>
    <n v="7.04"/>
    <n v="35522"/>
    <n v="33.220399999999998"/>
  </r>
  <r>
    <x v="34"/>
    <x v="2"/>
    <x v="0"/>
    <x v="2"/>
    <n v="7.16"/>
    <n v="35479"/>
    <n v="33.220399999999998"/>
  </r>
  <r>
    <x v="34"/>
    <x v="3"/>
    <x v="1"/>
    <x v="2"/>
    <n v="0.23"/>
    <n v="957"/>
    <n v="33.220399999999998"/>
  </r>
  <r>
    <x v="34"/>
    <x v="4"/>
    <x v="1"/>
    <x v="2"/>
    <n v="4.21"/>
    <n v="994"/>
    <n v="33.220399999999998"/>
  </r>
  <r>
    <x v="35"/>
    <x v="0"/>
    <x v="0"/>
    <x v="0"/>
    <n v="9.5299999999999994"/>
    <n v="35257"/>
    <n v="33.160499999999999"/>
  </r>
  <r>
    <x v="35"/>
    <x v="1"/>
    <x v="0"/>
    <x v="0"/>
    <n v="2.48"/>
    <n v="36991"/>
    <n v="33.160499999999999"/>
  </r>
  <r>
    <x v="35"/>
    <x v="2"/>
    <x v="0"/>
    <x v="0"/>
    <n v="9.11"/>
    <n v="35110"/>
    <n v="33.160499999999999"/>
  </r>
  <r>
    <x v="35"/>
    <x v="3"/>
    <x v="1"/>
    <x v="0"/>
    <n v="2.1"/>
    <n v="996"/>
    <n v="33.160499999999999"/>
  </r>
  <r>
    <x v="35"/>
    <x v="4"/>
    <x v="1"/>
    <x v="0"/>
    <n v="4.26"/>
    <n v="976"/>
    <n v="33.160499999999999"/>
  </r>
  <r>
    <x v="35"/>
    <x v="0"/>
    <x v="0"/>
    <x v="1"/>
    <n v="2.54"/>
    <n v="35290"/>
    <n v="33.160499999999999"/>
  </r>
  <r>
    <x v="35"/>
    <x v="1"/>
    <x v="0"/>
    <x v="1"/>
    <n v="4.96"/>
    <n v="36033"/>
    <n v="33.160499999999999"/>
  </r>
  <r>
    <x v="35"/>
    <x v="2"/>
    <x v="0"/>
    <x v="1"/>
    <n v="9.1199999999999992"/>
    <n v="36544"/>
    <n v="33.160499999999999"/>
  </r>
  <r>
    <x v="35"/>
    <x v="3"/>
    <x v="1"/>
    <x v="1"/>
    <n v="8.81"/>
    <n v="958"/>
    <n v="33.160499999999999"/>
  </r>
  <r>
    <x v="35"/>
    <x v="4"/>
    <x v="1"/>
    <x v="1"/>
    <n v="3.14"/>
    <n v="989"/>
    <n v="33.160499999999999"/>
  </r>
  <r>
    <x v="35"/>
    <x v="0"/>
    <x v="0"/>
    <x v="2"/>
    <n v="0.04"/>
    <n v="35195"/>
    <n v="33.160499999999999"/>
  </r>
  <r>
    <x v="35"/>
    <x v="1"/>
    <x v="0"/>
    <x v="2"/>
    <n v="1.17"/>
    <n v="35522"/>
    <n v="33.160499999999999"/>
  </r>
  <r>
    <x v="35"/>
    <x v="2"/>
    <x v="0"/>
    <x v="2"/>
    <n v="5.33"/>
    <n v="35479"/>
    <n v="33.160499999999999"/>
  </r>
  <r>
    <x v="35"/>
    <x v="3"/>
    <x v="1"/>
    <x v="2"/>
    <n v="9.6999999999999993"/>
    <n v="957"/>
    <n v="33.160499999999999"/>
  </r>
  <r>
    <x v="35"/>
    <x v="4"/>
    <x v="1"/>
    <x v="2"/>
    <n v="5.4"/>
    <n v="994"/>
    <n v="33.160499999999999"/>
  </r>
  <r>
    <x v="36"/>
    <x v="0"/>
    <x v="0"/>
    <x v="0"/>
    <n v="7.46"/>
    <n v="35257"/>
    <n v="33.224699999999999"/>
  </r>
  <r>
    <x v="36"/>
    <x v="1"/>
    <x v="0"/>
    <x v="0"/>
    <n v="1.47"/>
    <n v="36991"/>
    <n v="33.224699999999999"/>
  </r>
  <r>
    <x v="36"/>
    <x v="2"/>
    <x v="0"/>
    <x v="0"/>
    <n v="1.63"/>
    <n v="35110"/>
    <n v="33.224699999999999"/>
  </r>
  <r>
    <x v="36"/>
    <x v="3"/>
    <x v="1"/>
    <x v="0"/>
    <n v="0.96"/>
    <n v="996"/>
    <n v="33.224699999999999"/>
  </r>
  <r>
    <x v="36"/>
    <x v="4"/>
    <x v="1"/>
    <x v="0"/>
    <n v="1.95"/>
    <n v="976"/>
    <n v="33.224699999999999"/>
  </r>
  <r>
    <x v="36"/>
    <x v="0"/>
    <x v="0"/>
    <x v="1"/>
    <n v="6.04"/>
    <n v="35290"/>
    <n v="33.224699999999999"/>
  </r>
  <r>
    <x v="36"/>
    <x v="1"/>
    <x v="0"/>
    <x v="1"/>
    <n v="4.3099999999999996"/>
    <n v="36033"/>
    <n v="33.224699999999999"/>
  </r>
  <r>
    <x v="36"/>
    <x v="2"/>
    <x v="0"/>
    <x v="1"/>
    <n v="9.7100000000000009"/>
    <n v="36544"/>
    <n v="33.224699999999999"/>
  </r>
  <r>
    <x v="36"/>
    <x v="3"/>
    <x v="1"/>
    <x v="1"/>
    <n v="9.11"/>
    <n v="958"/>
    <n v="33.224699999999999"/>
  </r>
  <r>
    <x v="36"/>
    <x v="4"/>
    <x v="1"/>
    <x v="1"/>
    <n v="5.4"/>
    <n v="989"/>
    <n v="33.224699999999999"/>
  </r>
  <r>
    <x v="36"/>
    <x v="0"/>
    <x v="0"/>
    <x v="2"/>
    <n v="7.27"/>
    <n v="35195"/>
    <n v="33.224699999999999"/>
  </r>
  <r>
    <x v="36"/>
    <x v="1"/>
    <x v="0"/>
    <x v="2"/>
    <n v="3.5"/>
    <n v="35522"/>
    <n v="33.224699999999999"/>
  </r>
  <r>
    <x v="36"/>
    <x v="2"/>
    <x v="0"/>
    <x v="2"/>
    <n v="7.3"/>
    <n v="35479"/>
    <n v="33.224699999999999"/>
  </r>
  <r>
    <x v="36"/>
    <x v="3"/>
    <x v="1"/>
    <x v="2"/>
    <n v="6.81"/>
    <n v="957"/>
    <n v="33.224699999999999"/>
  </r>
  <r>
    <x v="36"/>
    <x v="4"/>
    <x v="1"/>
    <x v="2"/>
    <n v="3.1"/>
    <n v="994"/>
    <n v="33.224699999999999"/>
  </r>
  <r>
    <x v="37"/>
    <x v="0"/>
    <x v="0"/>
    <x v="0"/>
    <n v="6.4"/>
    <n v="35257"/>
    <n v="33.224699999999999"/>
  </r>
  <r>
    <x v="37"/>
    <x v="1"/>
    <x v="0"/>
    <x v="0"/>
    <n v="3.34"/>
    <n v="36991"/>
    <n v="33.224699999999999"/>
  </r>
  <r>
    <x v="37"/>
    <x v="2"/>
    <x v="0"/>
    <x v="0"/>
    <n v="1.34"/>
    <n v="35110"/>
    <n v="33.224699999999999"/>
  </r>
  <r>
    <x v="37"/>
    <x v="3"/>
    <x v="1"/>
    <x v="0"/>
    <n v="9.02"/>
    <n v="996"/>
    <n v="33.224699999999999"/>
  </r>
  <r>
    <x v="37"/>
    <x v="4"/>
    <x v="1"/>
    <x v="0"/>
    <n v="7.72"/>
    <n v="976"/>
    <n v="33.224699999999999"/>
  </r>
  <r>
    <x v="37"/>
    <x v="0"/>
    <x v="0"/>
    <x v="1"/>
    <n v="7.23"/>
    <n v="35290"/>
    <n v="33.224699999999999"/>
  </r>
  <r>
    <x v="37"/>
    <x v="1"/>
    <x v="0"/>
    <x v="1"/>
    <n v="6.77"/>
    <n v="36033"/>
    <n v="33.224699999999999"/>
  </r>
  <r>
    <x v="37"/>
    <x v="2"/>
    <x v="0"/>
    <x v="1"/>
    <n v="9.1"/>
    <n v="36544"/>
    <n v="33.224699999999999"/>
  </r>
  <r>
    <x v="37"/>
    <x v="3"/>
    <x v="1"/>
    <x v="1"/>
    <n v="1.62"/>
    <n v="958"/>
    <n v="33.224699999999999"/>
  </r>
  <r>
    <x v="37"/>
    <x v="4"/>
    <x v="1"/>
    <x v="1"/>
    <n v="6.09"/>
    <n v="989"/>
    <n v="33.224699999999999"/>
  </r>
  <r>
    <x v="37"/>
    <x v="0"/>
    <x v="0"/>
    <x v="2"/>
    <n v="5.04"/>
    <n v="35195"/>
    <n v="33.224699999999999"/>
  </r>
  <r>
    <x v="37"/>
    <x v="1"/>
    <x v="0"/>
    <x v="2"/>
    <n v="9.49"/>
    <n v="35522"/>
    <n v="33.224699999999999"/>
  </r>
  <r>
    <x v="37"/>
    <x v="2"/>
    <x v="0"/>
    <x v="2"/>
    <n v="9.2899999999999991"/>
    <n v="35479"/>
    <n v="33.224699999999999"/>
  </r>
  <r>
    <x v="37"/>
    <x v="3"/>
    <x v="1"/>
    <x v="2"/>
    <n v="5.96"/>
    <n v="957"/>
    <n v="33.224699999999999"/>
  </r>
  <r>
    <x v="37"/>
    <x v="4"/>
    <x v="1"/>
    <x v="2"/>
    <n v="3.52"/>
    <n v="994"/>
    <n v="33.224699999999999"/>
  </r>
  <r>
    <x v="38"/>
    <x v="0"/>
    <x v="0"/>
    <x v="0"/>
    <n v="2.7"/>
    <n v="35257"/>
    <n v="33.224699999999999"/>
  </r>
  <r>
    <x v="38"/>
    <x v="1"/>
    <x v="0"/>
    <x v="0"/>
    <n v="9.48"/>
    <n v="36991"/>
    <n v="33.224699999999999"/>
  </r>
  <r>
    <x v="38"/>
    <x v="2"/>
    <x v="0"/>
    <x v="0"/>
    <n v="6.76"/>
    <n v="35110"/>
    <n v="33.224699999999999"/>
  </r>
  <r>
    <x v="38"/>
    <x v="3"/>
    <x v="1"/>
    <x v="0"/>
    <n v="7.56"/>
    <n v="996"/>
    <n v="33.224699999999999"/>
  </r>
  <r>
    <x v="38"/>
    <x v="4"/>
    <x v="1"/>
    <x v="0"/>
    <n v="6.5"/>
    <n v="976"/>
    <n v="33.224699999999999"/>
  </r>
  <r>
    <x v="38"/>
    <x v="0"/>
    <x v="0"/>
    <x v="1"/>
    <n v="3.08"/>
    <n v="35290"/>
    <n v="33.224699999999999"/>
  </r>
  <r>
    <x v="38"/>
    <x v="1"/>
    <x v="0"/>
    <x v="1"/>
    <n v="8.7200000000000006"/>
    <n v="36033"/>
    <n v="33.224699999999999"/>
  </r>
  <r>
    <x v="38"/>
    <x v="2"/>
    <x v="0"/>
    <x v="1"/>
    <n v="6.14"/>
    <n v="36544"/>
    <n v="33.224699999999999"/>
  </r>
  <r>
    <x v="38"/>
    <x v="3"/>
    <x v="1"/>
    <x v="1"/>
    <n v="3.14"/>
    <n v="958"/>
    <n v="33.224699999999999"/>
  </r>
  <r>
    <x v="38"/>
    <x v="4"/>
    <x v="1"/>
    <x v="1"/>
    <n v="7.8"/>
    <n v="989"/>
    <n v="33.224699999999999"/>
  </r>
  <r>
    <x v="38"/>
    <x v="0"/>
    <x v="0"/>
    <x v="2"/>
    <n v="4.6500000000000004"/>
    <n v="35195"/>
    <n v="33.224699999999999"/>
  </r>
  <r>
    <x v="38"/>
    <x v="1"/>
    <x v="0"/>
    <x v="2"/>
    <n v="1.93"/>
    <n v="35522"/>
    <n v="33.224699999999999"/>
  </r>
  <r>
    <x v="38"/>
    <x v="2"/>
    <x v="0"/>
    <x v="2"/>
    <n v="1.08"/>
    <n v="35479"/>
    <n v="33.224699999999999"/>
  </r>
  <r>
    <x v="38"/>
    <x v="3"/>
    <x v="1"/>
    <x v="2"/>
    <n v="2.88"/>
    <n v="957"/>
    <n v="33.224699999999999"/>
  </r>
  <r>
    <x v="38"/>
    <x v="4"/>
    <x v="1"/>
    <x v="2"/>
    <n v="8.77"/>
    <n v="994"/>
    <n v="33.224699999999999"/>
  </r>
  <r>
    <x v="39"/>
    <x v="0"/>
    <x v="0"/>
    <x v="0"/>
    <n v="7.06"/>
    <n v="35257"/>
    <n v="33.320999999999998"/>
  </r>
  <r>
    <x v="39"/>
    <x v="1"/>
    <x v="0"/>
    <x v="0"/>
    <n v="9.9499999999999993"/>
    <n v="36991"/>
    <n v="33.320999999999998"/>
  </r>
  <r>
    <x v="39"/>
    <x v="2"/>
    <x v="0"/>
    <x v="0"/>
    <n v="3.09"/>
    <n v="35110"/>
    <n v="33.320999999999998"/>
  </r>
  <r>
    <x v="39"/>
    <x v="3"/>
    <x v="1"/>
    <x v="0"/>
    <n v="5.81"/>
    <n v="996"/>
    <n v="33.320999999999998"/>
  </r>
  <r>
    <x v="39"/>
    <x v="4"/>
    <x v="1"/>
    <x v="0"/>
    <n v="2.73"/>
    <n v="976"/>
    <n v="33.320999999999998"/>
  </r>
  <r>
    <x v="39"/>
    <x v="0"/>
    <x v="0"/>
    <x v="1"/>
    <n v="6.42"/>
    <n v="35290"/>
    <n v="33.320999999999998"/>
  </r>
  <r>
    <x v="39"/>
    <x v="1"/>
    <x v="0"/>
    <x v="1"/>
    <n v="8.75"/>
    <n v="36033"/>
    <n v="33.320999999999998"/>
  </r>
  <r>
    <x v="39"/>
    <x v="2"/>
    <x v="0"/>
    <x v="1"/>
    <n v="9.9600000000000009"/>
    <n v="36544"/>
    <n v="33.320999999999998"/>
  </r>
  <r>
    <x v="39"/>
    <x v="3"/>
    <x v="1"/>
    <x v="1"/>
    <n v="9.1199999999999992"/>
    <n v="958"/>
    <n v="33.320999999999998"/>
  </r>
  <r>
    <x v="39"/>
    <x v="4"/>
    <x v="1"/>
    <x v="1"/>
    <n v="0.34"/>
    <n v="989"/>
    <n v="33.320999999999998"/>
  </r>
  <r>
    <x v="39"/>
    <x v="0"/>
    <x v="0"/>
    <x v="2"/>
    <n v="9.1300000000000008"/>
    <n v="35195"/>
    <n v="33.320999999999998"/>
  </r>
  <r>
    <x v="39"/>
    <x v="1"/>
    <x v="0"/>
    <x v="2"/>
    <n v="9.98"/>
    <n v="35522"/>
    <n v="33.320999999999998"/>
  </r>
  <r>
    <x v="39"/>
    <x v="2"/>
    <x v="0"/>
    <x v="2"/>
    <n v="5.05"/>
    <n v="35479"/>
    <n v="33.320999999999998"/>
  </r>
  <r>
    <x v="39"/>
    <x v="3"/>
    <x v="1"/>
    <x v="2"/>
    <n v="0.17"/>
    <n v="957"/>
    <n v="33.320999999999998"/>
  </r>
  <r>
    <x v="39"/>
    <x v="4"/>
    <x v="1"/>
    <x v="2"/>
    <n v="4.33"/>
    <n v="994"/>
    <n v="33.320999999999998"/>
  </r>
  <r>
    <x v="40"/>
    <x v="0"/>
    <x v="0"/>
    <x v="0"/>
    <n v="1.71"/>
    <n v="35257"/>
    <n v="33.084200000000003"/>
  </r>
  <r>
    <x v="40"/>
    <x v="1"/>
    <x v="0"/>
    <x v="0"/>
    <n v="6.27"/>
    <n v="36991"/>
    <n v="33.084200000000003"/>
  </r>
  <r>
    <x v="40"/>
    <x v="2"/>
    <x v="0"/>
    <x v="0"/>
    <n v="9.69"/>
    <n v="35110"/>
    <n v="33.084200000000003"/>
  </r>
  <r>
    <x v="40"/>
    <x v="3"/>
    <x v="1"/>
    <x v="0"/>
    <n v="2.97"/>
    <n v="996"/>
    <n v="33.084200000000003"/>
  </r>
  <r>
    <x v="40"/>
    <x v="4"/>
    <x v="1"/>
    <x v="0"/>
    <n v="4.93"/>
    <n v="976"/>
    <n v="33.084200000000003"/>
  </r>
  <r>
    <x v="40"/>
    <x v="0"/>
    <x v="0"/>
    <x v="1"/>
    <n v="9.4600000000000009"/>
    <n v="35290"/>
    <n v="33.084200000000003"/>
  </r>
  <r>
    <x v="40"/>
    <x v="1"/>
    <x v="0"/>
    <x v="1"/>
    <n v="0.81"/>
    <n v="36033"/>
    <n v="33.084200000000003"/>
  </r>
  <r>
    <x v="40"/>
    <x v="2"/>
    <x v="0"/>
    <x v="1"/>
    <n v="0.45"/>
    <n v="36544"/>
    <n v="33.084200000000003"/>
  </r>
  <r>
    <x v="40"/>
    <x v="3"/>
    <x v="1"/>
    <x v="1"/>
    <n v="5.04"/>
    <n v="958"/>
    <n v="33.084200000000003"/>
  </r>
  <r>
    <x v="40"/>
    <x v="4"/>
    <x v="1"/>
    <x v="1"/>
    <n v="7.14"/>
    <n v="989"/>
    <n v="33.084200000000003"/>
  </r>
  <r>
    <x v="40"/>
    <x v="0"/>
    <x v="0"/>
    <x v="2"/>
    <n v="2.0099999999999998"/>
    <n v="35195"/>
    <n v="33.084200000000003"/>
  </r>
  <r>
    <x v="40"/>
    <x v="1"/>
    <x v="0"/>
    <x v="2"/>
    <n v="4.13"/>
    <n v="35522"/>
    <n v="33.084200000000003"/>
  </r>
  <r>
    <x v="40"/>
    <x v="2"/>
    <x v="0"/>
    <x v="2"/>
    <n v="9.64"/>
    <n v="35479"/>
    <n v="33.084200000000003"/>
  </r>
  <r>
    <x v="40"/>
    <x v="3"/>
    <x v="1"/>
    <x v="2"/>
    <n v="2.36"/>
    <n v="957"/>
    <n v="33.084200000000003"/>
  </r>
  <r>
    <x v="40"/>
    <x v="4"/>
    <x v="1"/>
    <x v="2"/>
    <n v="5.71"/>
    <n v="994"/>
    <n v="33.084200000000003"/>
  </r>
  <r>
    <x v="41"/>
    <x v="0"/>
    <x v="0"/>
    <x v="0"/>
    <n v="4.08"/>
    <n v="35257"/>
    <n v="32.911200000000001"/>
  </r>
  <r>
    <x v="41"/>
    <x v="1"/>
    <x v="0"/>
    <x v="0"/>
    <n v="1.86"/>
    <n v="36991"/>
    <n v="32.911200000000001"/>
  </r>
  <r>
    <x v="41"/>
    <x v="2"/>
    <x v="0"/>
    <x v="0"/>
    <n v="5.69"/>
    <n v="35110"/>
    <n v="32.911200000000001"/>
  </r>
  <r>
    <x v="41"/>
    <x v="3"/>
    <x v="1"/>
    <x v="0"/>
    <n v="5.84"/>
    <n v="996"/>
    <n v="32.911200000000001"/>
  </r>
  <r>
    <x v="41"/>
    <x v="4"/>
    <x v="1"/>
    <x v="0"/>
    <n v="5.45"/>
    <n v="976"/>
    <n v="32.911200000000001"/>
  </r>
  <r>
    <x v="41"/>
    <x v="0"/>
    <x v="0"/>
    <x v="1"/>
    <n v="1.51"/>
    <n v="35290"/>
    <n v="32.911200000000001"/>
  </r>
  <r>
    <x v="41"/>
    <x v="1"/>
    <x v="0"/>
    <x v="1"/>
    <n v="9.9"/>
    <n v="36033"/>
    <n v="32.911200000000001"/>
  </r>
  <r>
    <x v="41"/>
    <x v="2"/>
    <x v="0"/>
    <x v="1"/>
    <n v="6.53"/>
    <n v="36544"/>
    <n v="32.911200000000001"/>
  </r>
  <r>
    <x v="41"/>
    <x v="3"/>
    <x v="1"/>
    <x v="1"/>
    <n v="0.17"/>
    <n v="958"/>
    <n v="32.911200000000001"/>
  </r>
  <r>
    <x v="41"/>
    <x v="4"/>
    <x v="1"/>
    <x v="1"/>
    <n v="5.58"/>
    <n v="989"/>
    <n v="32.911200000000001"/>
  </r>
  <r>
    <x v="41"/>
    <x v="0"/>
    <x v="0"/>
    <x v="2"/>
    <n v="7"/>
    <n v="35195"/>
    <n v="32.911200000000001"/>
  </r>
  <r>
    <x v="41"/>
    <x v="1"/>
    <x v="0"/>
    <x v="2"/>
    <n v="3.31"/>
    <n v="35522"/>
    <n v="32.911200000000001"/>
  </r>
  <r>
    <x v="41"/>
    <x v="2"/>
    <x v="0"/>
    <x v="2"/>
    <n v="3.54"/>
    <n v="35479"/>
    <n v="32.911200000000001"/>
  </r>
  <r>
    <x v="41"/>
    <x v="3"/>
    <x v="1"/>
    <x v="2"/>
    <n v="5.37"/>
    <n v="957"/>
    <n v="32.911200000000001"/>
  </r>
  <r>
    <x v="41"/>
    <x v="4"/>
    <x v="1"/>
    <x v="2"/>
    <n v="0.16"/>
    <n v="994"/>
    <n v="32.911200000000001"/>
  </r>
  <r>
    <x v="42"/>
    <x v="0"/>
    <x v="0"/>
    <x v="0"/>
    <n v="5.9"/>
    <n v="35257"/>
    <n v="32.5867"/>
  </r>
  <r>
    <x v="42"/>
    <x v="1"/>
    <x v="0"/>
    <x v="0"/>
    <n v="1.35"/>
    <n v="36991"/>
    <n v="32.5867"/>
  </r>
  <r>
    <x v="42"/>
    <x v="2"/>
    <x v="0"/>
    <x v="0"/>
    <n v="3.02"/>
    <n v="35110"/>
    <n v="32.5867"/>
  </r>
  <r>
    <x v="42"/>
    <x v="3"/>
    <x v="1"/>
    <x v="0"/>
    <n v="6.46"/>
    <n v="996"/>
    <n v="32.5867"/>
  </r>
  <r>
    <x v="42"/>
    <x v="4"/>
    <x v="1"/>
    <x v="0"/>
    <n v="2.39"/>
    <n v="976"/>
    <n v="32.5867"/>
  </r>
  <r>
    <x v="42"/>
    <x v="0"/>
    <x v="0"/>
    <x v="1"/>
    <n v="9.6"/>
    <n v="35290"/>
    <n v="32.5867"/>
  </r>
  <r>
    <x v="42"/>
    <x v="1"/>
    <x v="0"/>
    <x v="1"/>
    <n v="3.83"/>
    <n v="36033"/>
    <n v="32.5867"/>
  </r>
  <r>
    <x v="42"/>
    <x v="2"/>
    <x v="0"/>
    <x v="1"/>
    <n v="6.61"/>
    <n v="36544"/>
    <n v="32.5867"/>
  </r>
  <r>
    <x v="42"/>
    <x v="3"/>
    <x v="1"/>
    <x v="1"/>
    <n v="0.72"/>
    <n v="958"/>
    <n v="32.5867"/>
  </r>
  <r>
    <x v="42"/>
    <x v="4"/>
    <x v="1"/>
    <x v="1"/>
    <n v="0.28999999999999998"/>
    <n v="989"/>
    <n v="32.5867"/>
  </r>
  <r>
    <x v="42"/>
    <x v="0"/>
    <x v="0"/>
    <x v="2"/>
    <n v="4.05"/>
    <n v="35195"/>
    <n v="32.5867"/>
  </r>
  <r>
    <x v="42"/>
    <x v="1"/>
    <x v="0"/>
    <x v="2"/>
    <n v="1.61"/>
    <n v="35522"/>
    <n v="32.5867"/>
  </r>
  <r>
    <x v="42"/>
    <x v="2"/>
    <x v="0"/>
    <x v="2"/>
    <n v="8.36"/>
    <n v="35479"/>
    <n v="32.5867"/>
  </r>
  <r>
    <x v="42"/>
    <x v="3"/>
    <x v="1"/>
    <x v="2"/>
    <n v="6.28"/>
    <n v="957"/>
    <n v="32.5867"/>
  </r>
  <r>
    <x v="42"/>
    <x v="4"/>
    <x v="1"/>
    <x v="2"/>
    <n v="0.39"/>
    <n v="994"/>
    <n v="32.5867"/>
  </r>
  <r>
    <x v="43"/>
    <x v="0"/>
    <x v="0"/>
    <x v="0"/>
    <n v="7.4"/>
    <n v="35257"/>
    <n v="32.642899999999997"/>
  </r>
  <r>
    <x v="43"/>
    <x v="1"/>
    <x v="0"/>
    <x v="0"/>
    <n v="5.99"/>
    <n v="36991"/>
    <n v="32.642899999999997"/>
  </r>
  <r>
    <x v="43"/>
    <x v="2"/>
    <x v="0"/>
    <x v="0"/>
    <n v="5.42"/>
    <n v="35110"/>
    <n v="32.642899999999997"/>
  </r>
  <r>
    <x v="43"/>
    <x v="3"/>
    <x v="1"/>
    <x v="0"/>
    <n v="7.93"/>
    <n v="996"/>
    <n v="32.642899999999997"/>
  </r>
  <r>
    <x v="43"/>
    <x v="4"/>
    <x v="1"/>
    <x v="0"/>
    <n v="9.92"/>
    <n v="976"/>
    <n v="32.642899999999997"/>
  </r>
  <r>
    <x v="43"/>
    <x v="0"/>
    <x v="0"/>
    <x v="1"/>
    <n v="6.88"/>
    <n v="35290"/>
    <n v="32.642899999999997"/>
  </r>
  <r>
    <x v="43"/>
    <x v="1"/>
    <x v="0"/>
    <x v="1"/>
    <n v="0.02"/>
    <n v="36033"/>
    <n v="32.642899999999997"/>
  </r>
  <r>
    <x v="43"/>
    <x v="2"/>
    <x v="0"/>
    <x v="1"/>
    <n v="8.7200000000000006"/>
    <n v="36544"/>
    <n v="32.642899999999997"/>
  </r>
  <r>
    <x v="43"/>
    <x v="3"/>
    <x v="1"/>
    <x v="1"/>
    <n v="2.84"/>
    <n v="958"/>
    <n v="32.642899999999997"/>
  </r>
  <r>
    <x v="43"/>
    <x v="4"/>
    <x v="1"/>
    <x v="1"/>
    <n v="8.1"/>
    <n v="989"/>
    <n v="32.642899999999997"/>
  </r>
  <r>
    <x v="43"/>
    <x v="0"/>
    <x v="0"/>
    <x v="2"/>
    <n v="8.35"/>
    <n v="35195"/>
    <n v="32.642899999999997"/>
  </r>
  <r>
    <x v="43"/>
    <x v="1"/>
    <x v="0"/>
    <x v="2"/>
    <n v="6.52"/>
    <n v="35522"/>
    <n v="32.642899999999997"/>
  </r>
  <r>
    <x v="43"/>
    <x v="2"/>
    <x v="0"/>
    <x v="2"/>
    <n v="0.91"/>
    <n v="35479"/>
    <n v="32.642899999999997"/>
  </r>
  <r>
    <x v="43"/>
    <x v="3"/>
    <x v="1"/>
    <x v="2"/>
    <n v="3.43"/>
    <n v="957"/>
    <n v="32.642899999999997"/>
  </r>
  <r>
    <x v="43"/>
    <x v="4"/>
    <x v="1"/>
    <x v="2"/>
    <n v="8.2899999999999991"/>
    <n v="994"/>
    <n v="32.642899999999997"/>
  </r>
  <r>
    <x v="44"/>
    <x v="0"/>
    <x v="0"/>
    <x v="0"/>
    <n v="2.69"/>
    <n v="35257"/>
    <n v="32.642899999999997"/>
  </r>
  <r>
    <x v="44"/>
    <x v="1"/>
    <x v="0"/>
    <x v="0"/>
    <n v="0.71"/>
    <n v="36991"/>
    <n v="32.642899999999997"/>
  </r>
  <r>
    <x v="44"/>
    <x v="2"/>
    <x v="0"/>
    <x v="0"/>
    <n v="6.35"/>
    <n v="35110"/>
    <n v="32.642899999999997"/>
  </r>
  <r>
    <x v="44"/>
    <x v="3"/>
    <x v="1"/>
    <x v="0"/>
    <n v="9.7899999999999991"/>
    <n v="996"/>
    <n v="32.642899999999997"/>
  </r>
  <r>
    <x v="44"/>
    <x v="4"/>
    <x v="1"/>
    <x v="0"/>
    <n v="7.65"/>
    <n v="976"/>
    <n v="32.642899999999997"/>
  </r>
  <r>
    <x v="44"/>
    <x v="0"/>
    <x v="0"/>
    <x v="1"/>
    <n v="2.74"/>
    <n v="35290"/>
    <n v="32.642899999999997"/>
  </r>
  <r>
    <x v="44"/>
    <x v="1"/>
    <x v="0"/>
    <x v="1"/>
    <n v="1.19"/>
    <n v="36033"/>
    <n v="32.642899999999997"/>
  </r>
  <r>
    <x v="44"/>
    <x v="2"/>
    <x v="0"/>
    <x v="1"/>
    <n v="7.97"/>
    <n v="36544"/>
    <n v="32.642899999999997"/>
  </r>
  <r>
    <x v="44"/>
    <x v="3"/>
    <x v="1"/>
    <x v="1"/>
    <n v="4.29"/>
    <n v="958"/>
    <n v="32.642899999999997"/>
  </r>
  <r>
    <x v="44"/>
    <x v="4"/>
    <x v="1"/>
    <x v="1"/>
    <n v="0.28999999999999998"/>
    <n v="989"/>
    <n v="32.642899999999997"/>
  </r>
  <r>
    <x v="44"/>
    <x v="0"/>
    <x v="0"/>
    <x v="2"/>
    <n v="8.86"/>
    <n v="35195"/>
    <n v="32.642899999999997"/>
  </r>
  <r>
    <x v="44"/>
    <x v="1"/>
    <x v="0"/>
    <x v="2"/>
    <n v="7.59"/>
    <n v="35522"/>
    <n v="32.642899999999997"/>
  </r>
  <r>
    <x v="44"/>
    <x v="2"/>
    <x v="0"/>
    <x v="2"/>
    <n v="3.79"/>
    <n v="35479"/>
    <n v="32.642899999999997"/>
  </r>
  <r>
    <x v="44"/>
    <x v="3"/>
    <x v="1"/>
    <x v="2"/>
    <n v="0.96"/>
    <n v="957"/>
    <n v="32.642899999999997"/>
  </r>
  <r>
    <x v="44"/>
    <x v="4"/>
    <x v="1"/>
    <x v="2"/>
    <n v="1.34"/>
    <n v="994"/>
    <n v="32.642899999999997"/>
  </r>
  <r>
    <x v="45"/>
    <x v="0"/>
    <x v="0"/>
    <x v="0"/>
    <n v="3.74"/>
    <n v="35257"/>
    <n v="32.642899999999997"/>
  </r>
  <r>
    <x v="45"/>
    <x v="1"/>
    <x v="0"/>
    <x v="0"/>
    <n v="9.49"/>
    <n v="36991"/>
    <n v="32.642899999999997"/>
  </r>
  <r>
    <x v="45"/>
    <x v="2"/>
    <x v="0"/>
    <x v="0"/>
    <n v="7.01"/>
    <n v="35110"/>
    <n v="32.642899999999997"/>
  </r>
  <r>
    <x v="45"/>
    <x v="3"/>
    <x v="1"/>
    <x v="0"/>
    <n v="3.98"/>
    <n v="996"/>
    <n v="32.642899999999997"/>
  </r>
  <r>
    <x v="45"/>
    <x v="4"/>
    <x v="1"/>
    <x v="0"/>
    <n v="8.16"/>
    <n v="976"/>
    <n v="32.642899999999997"/>
  </r>
  <r>
    <x v="45"/>
    <x v="0"/>
    <x v="0"/>
    <x v="1"/>
    <n v="0.68"/>
    <n v="35290"/>
    <n v="32.642899999999997"/>
  </r>
  <r>
    <x v="45"/>
    <x v="1"/>
    <x v="0"/>
    <x v="1"/>
    <n v="7.38"/>
    <n v="36033"/>
    <n v="32.642899999999997"/>
  </r>
  <r>
    <x v="45"/>
    <x v="2"/>
    <x v="0"/>
    <x v="1"/>
    <n v="0.81"/>
    <n v="36544"/>
    <n v="32.642899999999997"/>
  </r>
  <r>
    <x v="45"/>
    <x v="3"/>
    <x v="1"/>
    <x v="1"/>
    <n v="7.73"/>
    <n v="958"/>
    <n v="32.642899999999997"/>
  </r>
  <r>
    <x v="45"/>
    <x v="4"/>
    <x v="1"/>
    <x v="1"/>
    <n v="3.93"/>
    <n v="989"/>
    <n v="32.642899999999997"/>
  </r>
  <r>
    <x v="45"/>
    <x v="0"/>
    <x v="0"/>
    <x v="2"/>
    <n v="5.42"/>
    <n v="35195"/>
    <n v="32.642899999999997"/>
  </r>
  <r>
    <x v="45"/>
    <x v="1"/>
    <x v="0"/>
    <x v="2"/>
    <n v="2.68"/>
    <n v="35522"/>
    <n v="32.642899999999997"/>
  </r>
  <r>
    <x v="45"/>
    <x v="2"/>
    <x v="0"/>
    <x v="2"/>
    <n v="3.43"/>
    <n v="35479"/>
    <n v="32.642899999999997"/>
  </r>
  <r>
    <x v="45"/>
    <x v="3"/>
    <x v="1"/>
    <x v="2"/>
    <n v="7.91"/>
    <n v="957"/>
    <n v="32.642899999999997"/>
  </r>
  <r>
    <x v="45"/>
    <x v="4"/>
    <x v="1"/>
    <x v="2"/>
    <n v="9.18"/>
    <n v="994"/>
    <n v="32.642899999999997"/>
  </r>
  <r>
    <x v="46"/>
    <x v="0"/>
    <x v="0"/>
    <x v="0"/>
    <n v="8"/>
    <n v="35257"/>
    <n v="32.622"/>
  </r>
  <r>
    <x v="46"/>
    <x v="1"/>
    <x v="0"/>
    <x v="0"/>
    <n v="7.92"/>
    <n v="36991"/>
    <n v="32.622"/>
  </r>
  <r>
    <x v="46"/>
    <x v="2"/>
    <x v="0"/>
    <x v="0"/>
    <n v="4.3600000000000003"/>
    <n v="35110"/>
    <n v="32.622"/>
  </r>
  <r>
    <x v="46"/>
    <x v="3"/>
    <x v="1"/>
    <x v="0"/>
    <n v="5.89"/>
    <n v="996"/>
    <n v="32.622"/>
  </r>
  <r>
    <x v="46"/>
    <x v="4"/>
    <x v="1"/>
    <x v="0"/>
    <n v="5.37"/>
    <n v="976"/>
    <n v="32.622"/>
  </r>
  <r>
    <x v="46"/>
    <x v="0"/>
    <x v="0"/>
    <x v="1"/>
    <n v="9.9"/>
    <n v="35290"/>
    <n v="32.622"/>
  </r>
  <r>
    <x v="46"/>
    <x v="1"/>
    <x v="0"/>
    <x v="1"/>
    <n v="0.2"/>
    <n v="36033"/>
    <n v="32.622"/>
  </r>
  <r>
    <x v="46"/>
    <x v="2"/>
    <x v="0"/>
    <x v="1"/>
    <n v="1.35"/>
    <n v="36544"/>
    <n v="32.622"/>
  </r>
  <r>
    <x v="46"/>
    <x v="3"/>
    <x v="1"/>
    <x v="1"/>
    <n v="9.48"/>
    <n v="958"/>
    <n v="32.622"/>
  </r>
  <r>
    <x v="46"/>
    <x v="4"/>
    <x v="1"/>
    <x v="1"/>
    <n v="3.21"/>
    <n v="989"/>
    <n v="32.622"/>
  </r>
  <r>
    <x v="46"/>
    <x v="0"/>
    <x v="0"/>
    <x v="2"/>
    <n v="5.47"/>
    <n v="35195"/>
    <n v="32.622"/>
  </r>
  <r>
    <x v="46"/>
    <x v="1"/>
    <x v="0"/>
    <x v="2"/>
    <n v="1.63"/>
    <n v="35522"/>
    <n v="32.622"/>
  </r>
  <r>
    <x v="46"/>
    <x v="2"/>
    <x v="0"/>
    <x v="2"/>
    <n v="3.84"/>
    <n v="35479"/>
    <n v="32.622"/>
  </r>
  <r>
    <x v="46"/>
    <x v="3"/>
    <x v="1"/>
    <x v="2"/>
    <n v="6.7"/>
    <n v="957"/>
    <n v="32.622"/>
  </r>
  <r>
    <x v="46"/>
    <x v="4"/>
    <x v="1"/>
    <x v="2"/>
    <n v="7.59"/>
    <n v="994"/>
    <n v="32.622"/>
  </r>
  <r>
    <x v="47"/>
    <x v="0"/>
    <x v="0"/>
    <x v="0"/>
    <n v="2.5099999999999998"/>
    <n v="35257"/>
    <n v="32.541699999999999"/>
  </r>
  <r>
    <x v="47"/>
    <x v="1"/>
    <x v="0"/>
    <x v="0"/>
    <n v="4.63"/>
    <n v="36991"/>
    <n v="32.541699999999999"/>
  </r>
  <r>
    <x v="47"/>
    <x v="2"/>
    <x v="0"/>
    <x v="0"/>
    <n v="2.1"/>
    <n v="35110"/>
    <n v="32.541699999999999"/>
  </r>
  <r>
    <x v="47"/>
    <x v="3"/>
    <x v="1"/>
    <x v="0"/>
    <n v="0.88"/>
    <n v="996"/>
    <n v="32.541699999999999"/>
  </r>
  <r>
    <x v="47"/>
    <x v="4"/>
    <x v="1"/>
    <x v="0"/>
    <n v="7.1"/>
    <n v="976"/>
    <n v="32.541699999999999"/>
  </r>
  <r>
    <x v="47"/>
    <x v="0"/>
    <x v="0"/>
    <x v="1"/>
    <n v="2.98"/>
    <n v="35290"/>
    <n v="32.541699999999999"/>
  </r>
  <r>
    <x v="47"/>
    <x v="1"/>
    <x v="0"/>
    <x v="1"/>
    <n v="2.67"/>
    <n v="36033"/>
    <n v="32.541699999999999"/>
  </r>
  <r>
    <x v="47"/>
    <x v="2"/>
    <x v="0"/>
    <x v="1"/>
    <n v="9.82"/>
    <n v="36544"/>
    <n v="32.541699999999999"/>
  </r>
  <r>
    <x v="47"/>
    <x v="3"/>
    <x v="1"/>
    <x v="1"/>
    <n v="5.43"/>
    <n v="958"/>
    <n v="32.541699999999999"/>
  </r>
  <r>
    <x v="47"/>
    <x v="4"/>
    <x v="1"/>
    <x v="1"/>
    <n v="9.44"/>
    <n v="989"/>
    <n v="32.541699999999999"/>
  </r>
  <r>
    <x v="47"/>
    <x v="0"/>
    <x v="0"/>
    <x v="2"/>
    <n v="4.05"/>
    <n v="35195"/>
    <n v="32.541699999999999"/>
  </r>
  <r>
    <x v="47"/>
    <x v="1"/>
    <x v="0"/>
    <x v="2"/>
    <n v="2.23"/>
    <n v="35522"/>
    <n v="32.541699999999999"/>
  </r>
  <r>
    <x v="47"/>
    <x v="2"/>
    <x v="0"/>
    <x v="2"/>
    <n v="3.92"/>
    <n v="35479"/>
    <n v="32.541699999999999"/>
  </r>
  <r>
    <x v="47"/>
    <x v="3"/>
    <x v="1"/>
    <x v="2"/>
    <n v="9.99"/>
    <n v="957"/>
    <n v="32.541699999999999"/>
  </r>
  <r>
    <x v="47"/>
    <x v="4"/>
    <x v="1"/>
    <x v="2"/>
    <n v="8.69"/>
    <n v="994"/>
    <n v="32.541699999999999"/>
  </r>
  <r>
    <x v="48"/>
    <x v="0"/>
    <x v="0"/>
    <x v="0"/>
    <n v="2.0499999999999998"/>
    <n v="35257"/>
    <n v="32.452599999999997"/>
  </r>
  <r>
    <x v="48"/>
    <x v="1"/>
    <x v="0"/>
    <x v="0"/>
    <n v="8.58"/>
    <n v="36991"/>
    <n v="32.452599999999997"/>
  </r>
  <r>
    <x v="48"/>
    <x v="2"/>
    <x v="0"/>
    <x v="0"/>
    <n v="6.17"/>
    <n v="35110"/>
    <n v="32.452599999999997"/>
  </r>
  <r>
    <x v="48"/>
    <x v="3"/>
    <x v="1"/>
    <x v="0"/>
    <n v="5.25"/>
    <n v="996"/>
    <n v="32.452599999999997"/>
  </r>
  <r>
    <x v="48"/>
    <x v="4"/>
    <x v="1"/>
    <x v="0"/>
    <n v="5.36"/>
    <n v="976"/>
    <n v="32.452599999999997"/>
  </r>
  <r>
    <x v="48"/>
    <x v="0"/>
    <x v="0"/>
    <x v="1"/>
    <n v="3.99"/>
    <n v="35290"/>
    <n v="32.452599999999997"/>
  </r>
  <r>
    <x v="48"/>
    <x v="1"/>
    <x v="0"/>
    <x v="1"/>
    <n v="7.34"/>
    <n v="36033"/>
    <n v="32.452599999999997"/>
  </r>
  <r>
    <x v="48"/>
    <x v="2"/>
    <x v="0"/>
    <x v="1"/>
    <n v="6.63"/>
    <n v="36544"/>
    <n v="32.452599999999997"/>
  </r>
  <r>
    <x v="48"/>
    <x v="3"/>
    <x v="1"/>
    <x v="1"/>
    <n v="5.66"/>
    <n v="958"/>
    <n v="32.452599999999997"/>
  </r>
  <r>
    <x v="48"/>
    <x v="4"/>
    <x v="1"/>
    <x v="1"/>
    <n v="3.73"/>
    <n v="989"/>
    <n v="32.452599999999997"/>
  </r>
  <r>
    <x v="48"/>
    <x v="0"/>
    <x v="0"/>
    <x v="2"/>
    <n v="4.51"/>
    <n v="35195"/>
    <n v="32.452599999999997"/>
  </r>
  <r>
    <x v="48"/>
    <x v="1"/>
    <x v="0"/>
    <x v="2"/>
    <n v="2.2200000000000002"/>
    <n v="35522"/>
    <n v="32.452599999999997"/>
  </r>
  <r>
    <x v="48"/>
    <x v="2"/>
    <x v="0"/>
    <x v="2"/>
    <n v="4.1100000000000003"/>
    <n v="35479"/>
    <n v="32.452599999999997"/>
  </r>
  <r>
    <x v="48"/>
    <x v="3"/>
    <x v="1"/>
    <x v="2"/>
    <n v="7.63"/>
    <n v="957"/>
    <n v="32.452599999999997"/>
  </r>
  <r>
    <x v="48"/>
    <x v="4"/>
    <x v="1"/>
    <x v="2"/>
    <n v="4.1500000000000004"/>
    <n v="994"/>
    <n v="32.452599999999997"/>
  </r>
  <r>
    <x v="49"/>
    <x v="0"/>
    <x v="0"/>
    <x v="0"/>
    <n v="5.54"/>
    <n v="35257"/>
    <n v="32.399799999999999"/>
  </r>
  <r>
    <x v="49"/>
    <x v="1"/>
    <x v="0"/>
    <x v="0"/>
    <n v="9.8000000000000007"/>
    <n v="36991"/>
    <n v="32.399799999999999"/>
  </r>
  <r>
    <x v="49"/>
    <x v="2"/>
    <x v="0"/>
    <x v="0"/>
    <n v="7.01"/>
    <n v="35110"/>
    <n v="32.399799999999999"/>
  </r>
  <r>
    <x v="49"/>
    <x v="3"/>
    <x v="1"/>
    <x v="0"/>
    <n v="0.56000000000000005"/>
    <n v="996"/>
    <n v="32.399799999999999"/>
  </r>
  <r>
    <x v="49"/>
    <x v="4"/>
    <x v="1"/>
    <x v="0"/>
    <n v="5.81"/>
    <n v="976"/>
    <n v="32.399799999999999"/>
  </r>
  <r>
    <x v="49"/>
    <x v="0"/>
    <x v="0"/>
    <x v="1"/>
    <n v="4.88"/>
    <n v="35290"/>
    <n v="32.399799999999999"/>
  </r>
  <r>
    <x v="49"/>
    <x v="1"/>
    <x v="0"/>
    <x v="1"/>
    <n v="6.93"/>
    <n v="36033"/>
    <n v="32.399799999999999"/>
  </r>
  <r>
    <x v="49"/>
    <x v="2"/>
    <x v="0"/>
    <x v="1"/>
    <n v="4.22"/>
    <n v="36544"/>
    <n v="32.399799999999999"/>
  </r>
  <r>
    <x v="49"/>
    <x v="3"/>
    <x v="1"/>
    <x v="1"/>
    <n v="4.63"/>
    <n v="958"/>
    <n v="32.399799999999999"/>
  </r>
  <r>
    <x v="49"/>
    <x v="4"/>
    <x v="1"/>
    <x v="1"/>
    <n v="5.51"/>
    <n v="989"/>
    <n v="32.399799999999999"/>
  </r>
  <r>
    <x v="49"/>
    <x v="0"/>
    <x v="0"/>
    <x v="2"/>
    <n v="4.47"/>
    <n v="35195"/>
    <n v="32.399799999999999"/>
  </r>
  <r>
    <x v="49"/>
    <x v="1"/>
    <x v="0"/>
    <x v="2"/>
    <n v="0.83"/>
    <n v="35522"/>
    <n v="32.399799999999999"/>
  </r>
  <r>
    <x v="49"/>
    <x v="2"/>
    <x v="0"/>
    <x v="2"/>
    <n v="6.79"/>
    <n v="35479"/>
    <n v="32.399799999999999"/>
  </r>
  <r>
    <x v="49"/>
    <x v="3"/>
    <x v="1"/>
    <x v="2"/>
    <n v="6.73"/>
    <n v="957"/>
    <n v="32.399799999999999"/>
  </r>
  <r>
    <x v="49"/>
    <x v="4"/>
    <x v="1"/>
    <x v="2"/>
    <n v="1.96"/>
    <n v="994"/>
    <n v="32.399799999999999"/>
  </r>
  <r>
    <x v="50"/>
    <x v="0"/>
    <x v="0"/>
    <x v="0"/>
    <n v="1.82"/>
    <n v="35257"/>
    <n v="32.428800000000003"/>
  </r>
  <r>
    <x v="50"/>
    <x v="1"/>
    <x v="0"/>
    <x v="0"/>
    <n v="4.12"/>
    <n v="36991"/>
    <n v="32.428800000000003"/>
  </r>
  <r>
    <x v="50"/>
    <x v="2"/>
    <x v="0"/>
    <x v="0"/>
    <n v="2.14"/>
    <n v="35110"/>
    <n v="32.428800000000003"/>
  </r>
  <r>
    <x v="50"/>
    <x v="3"/>
    <x v="1"/>
    <x v="0"/>
    <n v="4.32"/>
    <n v="996"/>
    <n v="32.428800000000003"/>
  </r>
  <r>
    <x v="50"/>
    <x v="4"/>
    <x v="1"/>
    <x v="0"/>
    <n v="4.9800000000000004"/>
    <n v="976"/>
    <n v="32.428800000000003"/>
  </r>
  <r>
    <x v="50"/>
    <x v="0"/>
    <x v="0"/>
    <x v="1"/>
    <n v="9.74"/>
    <n v="35290"/>
    <n v="32.428800000000003"/>
  </r>
  <r>
    <x v="50"/>
    <x v="1"/>
    <x v="0"/>
    <x v="1"/>
    <n v="5"/>
    <n v="36033"/>
    <n v="32.428800000000003"/>
  </r>
  <r>
    <x v="50"/>
    <x v="2"/>
    <x v="0"/>
    <x v="1"/>
    <n v="6.23"/>
    <n v="36544"/>
    <n v="32.428800000000003"/>
  </r>
  <r>
    <x v="50"/>
    <x v="3"/>
    <x v="1"/>
    <x v="1"/>
    <n v="1.1399999999999999"/>
    <n v="958"/>
    <n v="32.428800000000003"/>
  </r>
  <r>
    <x v="50"/>
    <x v="4"/>
    <x v="1"/>
    <x v="1"/>
    <n v="0.27"/>
    <n v="989"/>
    <n v="32.428800000000003"/>
  </r>
  <r>
    <x v="50"/>
    <x v="0"/>
    <x v="0"/>
    <x v="2"/>
    <n v="0.21"/>
    <n v="35195"/>
    <n v="32.428800000000003"/>
  </r>
  <r>
    <x v="50"/>
    <x v="1"/>
    <x v="0"/>
    <x v="2"/>
    <n v="8.98"/>
    <n v="35522"/>
    <n v="32.428800000000003"/>
  </r>
  <r>
    <x v="50"/>
    <x v="2"/>
    <x v="0"/>
    <x v="2"/>
    <n v="0.84"/>
    <n v="35479"/>
    <n v="32.428800000000003"/>
  </r>
  <r>
    <x v="50"/>
    <x v="3"/>
    <x v="1"/>
    <x v="2"/>
    <n v="6.28"/>
    <n v="957"/>
    <n v="32.428800000000003"/>
  </r>
  <r>
    <x v="50"/>
    <x v="4"/>
    <x v="1"/>
    <x v="2"/>
    <n v="7.59"/>
    <n v="994"/>
    <n v="32.428800000000003"/>
  </r>
  <r>
    <x v="51"/>
    <x v="0"/>
    <x v="0"/>
    <x v="0"/>
    <n v="0.8"/>
    <n v="35257"/>
    <n v="32.428800000000003"/>
  </r>
  <r>
    <x v="51"/>
    <x v="1"/>
    <x v="0"/>
    <x v="0"/>
    <n v="8.1999999999999993"/>
    <n v="36991"/>
    <n v="32.428800000000003"/>
  </r>
  <r>
    <x v="51"/>
    <x v="2"/>
    <x v="0"/>
    <x v="0"/>
    <n v="6.58"/>
    <n v="35110"/>
    <n v="32.428800000000003"/>
  </r>
  <r>
    <x v="51"/>
    <x v="3"/>
    <x v="1"/>
    <x v="0"/>
    <n v="9.1"/>
    <n v="996"/>
    <n v="32.428800000000003"/>
  </r>
  <r>
    <x v="51"/>
    <x v="4"/>
    <x v="1"/>
    <x v="0"/>
    <n v="9.7100000000000009"/>
    <n v="976"/>
    <n v="32.428800000000003"/>
  </r>
  <r>
    <x v="51"/>
    <x v="0"/>
    <x v="0"/>
    <x v="1"/>
    <n v="0.21"/>
    <n v="35290"/>
    <n v="32.428800000000003"/>
  </r>
  <r>
    <x v="51"/>
    <x v="1"/>
    <x v="0"/>
    <x v="1"/>
    <n v="0.14000000000000001"/>
    <n v="36033"/>
    <n v="32.428800000000003"/>
  </r>
  <r>
    <x v="51"/>
    <x v="2"/>
    <x v="0"/>
    <x v="1"/>
    <n v="2.0299999999999998"/>
    <n v="36544"/>
    <n v="32.428800000000003"/>
  </r>
  <r>
    <x v="51"/>
    <x v="3"/>
    <x v="1"/>
    <x v="1"/>
    <n v="1.36"/>
    <n v="958"/>
    <n v="32.428800000000003"/>
  </r>
  <r>
    <x v="51"/>
    <x v="4"/>
    <x v="1"/>
    <x v="1"/>
    <n v="3.54"/>
    <n v="989"/>
    <n v="32.428800000000003"/>
  </r>
  <r>
    <x v="51"/>
    <x v="0"/>
    <x v="0"/>
    <x v="2"/>
    <n v="5.97"/>
    <n v="35195"/>
    <n v="32.428800000000003"/>
  </r>
  <r>
    <x v="51"/>
    <x v="1"/>
    <x v="0"/>
    <x v="2"/>
    <n v="6.81"/>
    <n v="35522"/>
    <n v="32.428800000000003"/>
  </r>
  <r>
    <x v="51"/>
    <x v="2"/>
    <x v="0"/>
    <x v="2"/>
    <n v="8.36"/>
    <n v="35479"/>
    <n v="32.428800000000003"/>
  </r>
  <r>
    <x v="51"/>
    <x v="3"/>
    <x v="1"/>
    <x v="2"/>
    <n v="6.32"/>
    <n v="957"/>
    <n v="32.428800000000003"/>
  </r>
  <r>
    <x v="51"/>
    <x v="4"/>
    <x v="1"/>
    <x v="2"/>
    <n v="2.0299999999999998"/>
    <n v="994"/>
    <n v="32.428800000000003"/>
  </r>
  <r>
    <x v="52"/>
    <x v="0"/>
    <x v="0"/>
    <x v="0"/>
    <n v="9.2799999999999994"/>
    <n v="35257"/>
    <n v="32.428800000000003"/>
  </r>
  <r>
    <x v="52"/>
    <x v="1"/>
    <x v="0"/>
    <x v="0"/>
    <n v="0.68"/>
    <n v="36991"/>
    <n v="32.428800000000003"/>
  </r>
  <r>
    <x v="52"/>
    <x v="2"/>
    <x v="0"/>
    <x v="0"/>
    <n v="2.2599999999999998"/>
    <n v="35110"/>
    <n v="32.428800000000003"/>
  </r>
  <r>
    <x v="52"/>
    <x v="3"/>
    <x v="1"/>
    <x v="0"/>
    <n v="4.03"/>
    <n v="996"/>
    <n v="32.428800000000003"/>
  </r>
  <r>
    <x v="52"/>
    <x v="4"/>
    <x v="1"/>
    <x v="0"/>
    <n v="1.56"/>
    <n v="976"/>
    <n v="32.428800000000003"/>
  </r>
  <r>
    <x v="52"/>
    <x v="0"/>
    <x v="0"/>
    <x v="1"/>
    <n v="6.72"/>
    <n v="35290"/>
    <n v="32.428800000000003"/>
  </r>
  <r>
    <x v="52"/>
    <x v="1"/>
    <x v="0"/>
    <x v="1"/>
    <n v="8.35"/>
    <n v="36033"/>
    <n v="32.428800000000003"/>
  </r>
  <r>
    <x v="52"/>
    <x v="2"/>
    <x v="0"/>
    <x v="1"/>
    <n v="8.7899999999999991"/>
    <n v="36544"/>
    <n v="32.428800000000003"/>
  </r>
  <r>
    <x v="52"/>
    <x v="3"/>
    <x v="1"/>
    <x v="1"/>
    <n v="7.07"/>
    <n v="958"/>
    <n v="32.428800000000003"/>
  </r>
  <r>
    <x v="52"/>
    <x v="4"/>
    <x v="1"/>
    <x v="1"/>
    <n v="8.61"/>
    <n v="989"/>
    <n v="32.428800000000003"/>
  </r>
  <r>
    <x v="52"/>
    <x v="0"/>
    <x v="0"/>
    <x v="2"/>
    <n v="3.77"/>
    <n v="35195"/>
    <n v="32.428800000000003"/>
  </r>
  <r>
    <x v="52"/>
    <x v="1"/>
    <x v="0"/>
    <x v="2"/>
    <n v="9.06"/>
    <n v="35522"/>
    <n v="32.428800000000003"/>
  </r>
  <r>
    <x v="52"/>
    <x v="2"/>
    <x v="0"/>
    <x v="2"/>
    <n v="4.4400000000000004"/>
    <n v="35479"/>
    <n v="32.428800000000003"/>
  </r>
  <r>
    <x v="52"/>
    <x v="3"/>
    <x v="1"/>
    <x v="2"/>
    <n v="8.2799999999999994"/>
    <n v="957"/>
    <n v="32.428800000000003"/>
  </r>
  <r>
    <x v="52"/>
    <x v="4"/>
    <x v="1"/>
    <x v="2"/>
    <n v="4.76"/>
    <n v="994"/>
    <n v="32.428800000000003"/>
  </r>
  <r>
    <x v="53"/>
    <x v="0"/>
    <x v="0"/>
    <x v="0"/>
    <n v="4.79"/>
    <n v="35257"/>
    <n v="32.323599999999999"/>
  </r>
  <r>
    <x v="53"/>
    <x v="1"/>
    <x v="0"/>
    <x v="0"/>
    <n v="6.67"/>
    <n v="36991"/>
    <n v="32.323599999999999"/>
  </r>
  <r>
    <x v="53"/>
    <x v="2"/>
    <x v="0"/>
    <x v="0"/>
    <n v="0.03"/>
    <n v="35110"/>
    <n v="32.323599999999999"/>
  </r>
  <r>
    <x v="53"/>
    <x v="3"/>
    <x v="1"/>
    <x v="0"/>
    <n v="7.0000000000000007E-2"/>
    <n v="996"/>
    <n v="32.323599999999999"/>
  </r>
  <r>
    <x v="53"/>
    <x v="4"/>
    <x v="1"/>
    <x v="0"/>
    <n v="8.8000000000000007"/>
    <n v="976"/>
    <n v="32.323599999999999"/>
  </r>
  <r>
    <x v="53"/>
    <x v="0"/>
    <x v="0"/>
    <x v="1"/>
    <n v="4.83"/>
    <n v="35290"/>
    <n v="32.323599999999999"/>
  </r>
  <r>
    <x v="53"/>
    <x v="1"/>
    <x v="0"/>
    <x v="1"/>
    <n v="1.23"/>
    <n v="36033"/>
    <n v="32.323599999999999"/>
  </r>
  <r>
    <x v="53"/>
    <x v="2"/>
    <x v="0"/>
    <x v="1"/>
    <n v="7.73"/>
    <n v="36544"/>
    <n v="32.323599999999999"/>
  </r>
  <r>
    <x v="53"/>
    <x v="3"/>
    <x v="1"/>
    <x v="1"/>
    <n v="3.52"/>
    <n v="958"/>
    <n v="32.323599999999999"/>
  </r>
  <r>
    <x v="53"/>
    <x v="4"/>
    <x v="1"/>
    <x v="1"/>
    <n v="9.66"/>
    <n v="989"/>
    <n v="32.323599999999999"/>
  </r>
  <r>
    <x v="53"/>
    <x v="0"/>
    <x v="0"/>
    <x v="2"/>
    <n v="3"/>
    <n v="35195"/>
    <n v="32.323599999999999"/>
  </r>
  <r>
    <x v="53"/>
    <x v="1"/>
    <x v="0"/>
    <x v="2"/>
    <n v="0.21"/>
    <n v="35522"/>
    <n v="32.323599999999999"/>
  </r>
  <r>
    <x v="53"/>
    <x v="2"/>
    <x v="0"/>
    <x v="2"/>
    <n v="8.41"/>
    <n v="35479"/>
    <n v="32.323599999999999"/>
  </r>
  <r>
    <x v="53"/>
    <x v="3"/>
    <x v="1"/>
    <x v="2"/>
    <n v="3.1"/>
    <n v="957"/>
    <n v="32.323599999999999"/>
  </r>
  <r>
    <x v="53"/>
    <x v="4"/>
    <x v="1"/>
    <x v="2"/>
    <n v="7.45"/>
    <n v="994"/>
    <n v="32.323599999999999"/>
  </r>
  <r>
    <x v="54"/>
    <x v="0"/>
    <x v="0"/>
    <x v="0"/>
    <n v="1.61"/>
    <n v="35257"/>
    <n v="32.310600000000001"/>
  </r>
  <r>
    <x v="54"/>
    <x v="1"/>
    <x v="0"/>
    <x v="0"/>
    <n v="6.69"/>
    <n v="36991"/>
    <n v="32.310600000000001"/>
  </r>
  <r>
    <x v="54"/>
    <x v="2"/>
    <x v="0"/>
    <x v="0"/>
    <n v="2.02"/>
    <n v="35110"/>
    <n v="32.310600000000001"/>
  </r>
  <r>
    <x v="54"/>
    <x v="3"/>
    <x v="1"/>
    <x v="0"/>
    <n v="6.84"/>
    <n v="996"/>
    <n v="32.310600000000001"/>
  </r>
  <r>
    <x v="54"/>
    <x v="4"/>
    <x v="1"/>
    <x v="0"/>
    <n v="4.55"/>
    <n v="976"/>
    <n v="32.310600000000001"/>
  </r>
  <r>
    <x v="54"/>
    <x v="0"/>
    <x v="0"/>
    <x v="1"/>
    <n v="2.61"/>
    <n v="35290"/>
    <n v="32.310600000000001"/>
  </r>
  <r>
    <x v="54"/>
    <x v="1"/>
    <x v="0"/>
    <x v="1"/>
    <n v="9.35"/>
    <n v="36033"/>
    <n v="32.310600000000001"/>
  </r>
  <r>
    <x v="54"/>
    <x v="2"/>
    <x v="0"/>
    <x v="1"/>
    <n v="6.74"/>
    <n v="36544"/>
    <n v="32.310600000000001"/>
  </r>
  <r>
    <x v="54"/>
    <x v="3"/>
    <x v="1"/>
    <x v="1"/>
    <n v="1.96"/>
    <n v="958"/>
    <n v="32.310600000000001"/>
  </r>
  <r>
    <x v="54"/>
    <x v="4"/>
    <x v="1"/>
    <x v="1"/>
    <n v="7.71"/>
    <n v="989"/>
    <n v="32.310600000000001"/>
  </r>
  <r>
    <x v="54"/>
    <x v="0"/>
    <x v="0"/>
    <x v="2"/>
    <n v="8.92"/>
    <n v="35195"/>
    <n v="32.310600000000001"/>
  </r>
  <r>
    <x v="54"/>
    <x v="1"/>
    <x v="0"/>
    <x v="2"/>
    <n v="5.26"/>
    <n v="35522"/>
    <n v="32.310600000000001"/>
  </r>
  <r>
    <x v="54"/>
    <x v="2"/>
    <x v="0"/>
    <x v="2"/>
    <n v="3.9"/>
    <n v="35479"/>
    <n v="32.310600000000001"/>
  </r>
  <r>
    <x v="54"/>
    <x v="3"/>
    <x v="1"/>
    <x v="2"/>
    <n v="5.25"/>
    <n v="957"/>
    <n v="32.310600000000001"/>
  </r>
  <r>
    <x v="54"/>
    <x v="4"/>
    <x v="1"/>
    <x v="2"/>
    <n v="8.35"/>
    <n v="994"/>
    <n v="32.310600000000001"/>
  </r>
  <r>
    <x v="55"/>
    <x v="0"/>
    <x v="0"/>
    <x v="0"/>
    <n v="5.37"/>
    <n v="35257"/>
    <n v="32.346200000000003"/>
  </r>
  <r>
    <x v="55"/>
    <x v="1"/>
    <x v="0"/>
    <x v="0"/>
    <n v="2.4700000000000002"/>
    <n v="36991"/>
    <n v="32.346200000000003"/>
  </r>
  <r>
    <x v="55"/>
    <x v="2"/>
    <x v="0"/>
    <x v="0"/>
    <n v="4.97"/>
    <n v="35110"/>
    <n v="32.346200000000003"/>
  </r>
  <r>
    <x v="55"/>
    <x v="3"/>
    <x v="1"/>
    <x v="0"/>
    <n v="1.5"/>
    <n v="996"/>
    <n v="32.346200000000003"/>
  </r>
  <r>
    <x v="55"/>
    <x v="4"/>
    <x v="1"/>
    <x v="0"/>
    <n v="6.41"/>
    <n v="976"/>
    <n v="32.346200000000003"/>
  </r>
  <r>
    <x v="55"/>
    <x v="0"/>
    <x v="0"/>
    <x v="1"/>
    <n v="5.58"/>
    <n v="35290"/>
    <n v="32.346200000000003"/>
  </r>
  <r>
    <x v="55"/>
    <x v="1"/>
    <x v="0"/>
    <x v="1"/>
    <n v="4.96"/>
    <n v="36033"/>
    <n v="32.346200000000003"/>
  </r>
  <r>
    <x v="55"/>
    <x v="2"/>
    <x v="0"/>
    <x v="1"/>
    <n v="2.31"/>
    <n v="36544"/>
    <n v="32.346200000000003"/>
  </r>
  <r>
    <x v="55"/>
    <x v="3"/>
    <x v="1"/>
    <x v="1"/>
    <n v="2.0699999999999998"/>
    <n v="958"/>
    <n v="32.346200000000003"/>
  </r>
  <r>
    <x v="55"/>
    <x v="4"/>
    <x v="1"/>
    <x v="1"/>
    <n v="2.54"/>
    <n v="989"/>
    <n v="32.346200000000003"/>
  </r>
  <r>
    <x v="55"/>
    <x v="0"/>
    <x v="0"/>
    <x v="2"/>
    <n v="0.33"/>
    <n v="35195"/>
    <n v="32.346200000000003"/>
  </r>
  <r>
    <x v="55"/>
    <x v="1"/>
    <x v="0"/>
    <x v="2"/>
    <n v="5.33"/>
    <n v="35522"/>
    <n v="32.346200000000003"/>
  </r>
  <r>
    <x v="55"/>
    <x v="2"/>
    <x v="0"/>
    <x v="2"/>
    <n v="6.64"/>
    <n v="35479"/>
    <n v="32.346200000000003"/>
  </r>
  <r>
    <x v="55"/>
    <x v="3"/>
    <x v="1"/>
    <x v="2"/>
    <n v="2.42"/>
    <n v="957"/>
    <n v="32.346200000000003"/>
  </r>
  <r>
    <x v="55"/>
    <x v="4"/>
    <x v="1"/>
    <x v="2"/>
    <n v="8.33"/>
    <n v="994"/>
    <n v="32.346200000000003"/>
  </r>
  <r>
    <x v="56"/>
    <x v="0"/>
    <x v="0"/>
    <x v="0"/>
    <n v="1.6"/>
    <n v="35257"/>
    <n v="32.537599999999998"/>
  </r>
  <r>
    <x v="56"/>
    <x v="1"/>
    <x v="0"/>
    <x v="0"/>
    <n v="2.83"/>
    <n v="36991"/>
    <n v="32.537599999999998"/>
  </r>
  <r>
    <x v="56"/>
    <x v="2"/>
    <x v="0"/>
    <x v="0"/>
    <n v="5.52"/>
    <n v="35110"/>
    <n v="32.537599999999998"/>
  </r>
  <r>
    <x v="56"/>
    <x v="3"/>
    <x v="1"/>
    <x v="0"/>
    <n v="3.25"/>
    <n v="996"/>
    <n v="32.537599999999998"/>
  </r>
  <r>
    <x v="56"/>
    <x v="4"/>
    <x v="1"/>
    <x v="0"/>
    <n v="1.38"/>
    <n v="976"/>
    <n v="32.537599999999998"/>
  </r>
  <r>
    <x v="56"/>
    <x v="0"/>
    <x v="0"/>
    <x v="1"/>
    <n v="6.84"/>
    <n v="35290"/>
    <n v="32.537599999999998"/>
  </r>
  <r>
    <x v="56"/>
    <x v="1"/>
    <x v="0"/>
    <x v="1"/>
    <n v="6.6"/>
    <n v="36033"/>
    <n v="32.537599999999998"/>
  </r>
  <r>
    <x v="56"/>
    <x v="2"/>
    <x v="0"/>
    <x v="1"/>
    <n v="8.15"/>
    <n v="36544"/>
    <n v="32.537599999999998"/>
  </r>
  <r>
    <x v="56"/>
    <x v="3"/>
    <x v="1"/>
    <x v="1"/>
    <n v="7.6"/>
    <n v="958"/>
    <n v="32.537599999999998"/>
  </r>
  <r>
    <x v="56"/>
    <x v="4"/>
    <x v="1"/>
    <x v="1"/>
    <n v="6.94"/>
    <n v="989"/>
    <n v="32.537599999999998"/>
  </r>
  <r>
    <x v="56"/>
    <x v="0"/>
    <x v="0"/>
    <x v="2"/>
    <n v="6.06"/>
    <n v="35195"/>
    <n v="32.537599999999998"/>
  </r>
  <r>
    <x v="56"/>
    <x v="1"/>
    <x v="0"/>
    <x v="2"/>
    <n v="2.56"/>
    <n v="35522"/>
    <n v="32.537599999999998"/>
  </r>
  <r>
    <x v="56"/>
    <x v="2"/>
    <x v="0"/>
    <x v="2"/>
    <n v="0.96"/>
    <n v="35479"/>
    <n v="32.537599999999998"/>
  </r>
  <r>
    <x v="56"/>
    <x v="3"/>
    <x v="1"/>
    <x v="2"/>
    <n v="2.9"/>
    <n v="957"/>
    <n v="32.537599999999998"/>
  </r>
  <r>
    <x v="56"/>
    <x v="4"/>
    <x v="1"/>
    <x v="2"/>
    <n v="3.94"/>
    <n v="994"/>
    <n v="32.537599999999998"/>
  </r>
  <r>
    <x v="57"/>
    <x v="0"/>
    <x v="0"/>
    <x v="0"/>
    <n v="3.76"/>
    <n v="35257"/>
    <n v="32.637099999999997"/>
  </r>
  <r>
    <x v="57"/>
    <x v="1"/>
    <x v="0"/>
    <x v="0"/>
    <n v="5.78"/>
    <n v="36991"/>
    <n v="32.637099999999997"/>
  </r>
  <r>
    <x v="57"/>
    <x v="2"/>
    <x v="0"/>
    <x v="0"/>
    <n v="8.32"/>
    <n v="35110"/>
    <n v="32.637099999999997"/>
  </r>
  <r>
    <x v="57"/>
    <x v="3"/>
    <x v="1"/>
    <x v="0"/>
    <n v="7.6"/>
    <n v="996"/>
    <n v="32.637099999999997"/>
  </r>
  <r>
    <x v="57"/>
    <x v="4"/>
    <x v="1"/>
    <x v="0"/>
    <n v="9.74"/>
    <n v="976"/>
    <n v="32.637099999999997"/>
  </r>
  <r>
    <x v="57"/>
    <x v="0"/>
    <x v="0"/>
    <x v="1"/>
    <n v="0.31"/>
    <n v="35290"/>
    <n v="32.637099999999997"/>
  </r>
  <r>
    <x v="57"/>
    <x v="1"/>
    <x v="0"/>
    <x v="1"/>
    <n v="0.74"/>
    <n v="36033"/>
    <n v="32.637099999999997"/>
  </r>
  <r>
    <x v="57"/>
    <x v="2"/>
    <x v="0"/>
    <x v="1"/>
    <n v="1.44"/>
    <n v="36544"/>
    <n v="32.637099999999997"/>
  </r>
  <r>
    <x v="57"/>
    <x v="3"/>
    <x v="1"/>
    <x v="1"/>
    <n v="4.26"/>
    <n v="958"/>
    <n v="32.637099999999997"/>
  </r>
  <r>
    <x v="57"/>
    <x v="4"/>
    <x v="1"/>
    <x v="1"/>
    <n v="5.45"/>
    <n v="989"/>
    <n v="32.637099999999997"/>
  </r>
  <r>
    <x v="57"/>
    <x v="0"/>
    <x v="0"/>
    <x v="2"/>
    <n v="1.63"/>
    <n v="35195"/>
    <n v="32.637099999999997"/>
  </r>
  <r>
    <x v="57"/>
    <x v="1"/>
    <x v="0"/>
    <x v="2"/>
    <n v="4.7"/>
    <n v="35522"/>
    <n v="32.637099999999997"/>
  </r>
  <r>
    <x v="57"/>
    <x v="2"/>
    <x v="0"/>
    <x v="2"/>
    <n v="5.94"/>
    <n v="35479"/>
    <n v="32.637099999999997"/>
  </r>
  <r>
    <x v="57"/>
    <x v="3"/>
    <x v="1"/>
    <x v="2"/>
    <n v="3.63"/>
    <n v="957"/>
    <n v="32.637099999999997"/>
  </r>
  <r>
    <x v="57"/>
    <x v="4"/>
    <x v="1"/>
    <x v="2"/>
    <n v="7.54"/>
    <n v="994"/>
    <n v="32.637099999999997"/>
  </r>
  <r>
    <x v="58"/>
    <x v="0"/>
    <x v="0"/>
    <x v="0"/>
    <n v="8.65"/>
    <n v="35257"/>
    <n v="32.637099999999997"/>
  </r>
  <r>
    <x v="58"/>
    <x v="1"/>
    <x v="0"/>
    <x v="0"/>
    <n v="6.17"/>
    <n v="36991"/>
    <n v="32.637099999999997"/>
  </r>
  <r>
    <x v="58"/>
    <x v="2"/>
    <x v="0"/>
    <x v="0"/>
    <n v="3.81"/>
    <n v="35110"/>
    <n v="32.637099999999997"/>
  </r>
  <r>
    <x v="58"/>
    <x v="3"/>
    <x v="1"/>
    <x v="0"/>
    <n v="6.28"/>
    <n v="996"/>
    <n v="32.637099999999997"/>
  </r>
  <r>
    <x v="58"/>
    <x v="4"/>
    <x v="1"/>
    <x v="0"/>
    <n v="8.14"/>
    <n v="976"/>
    <n v="32.637099999999997"/>
  </r>
  <r>
    <x v="58"/>
    <x v="0"/>
    <x v="0"/>
    <x v="1"/>
    <n v="1.91"/>
    <n v="35290"/>
    <n v="32.637099999999997"/>
  </r>
  <r>
    <x v="58"/>
    <x v="1"/>
    <x v="0"/>
    <x v="1"/>
    <n v="8.43"/>
    <n v="36033"/>
    <n v="32.637099999999997"/>
  </r>
  <r>
    <x v="58"/>
    <x v="2"/>
    <x v="0"/>
    <x v="1"/>
    <n v="6.69"/>
    <n v="36544"/>
    <n v="32.637099999999997"/>
  </r>
  <r>
    <x v="58"/>
    <x v="3"/>
    <x v="1"/>
    <x v="1"/>
    <n v="4.7"/>
    <n v="958"/>
    <n v="32.637099999999997"/>
  </r>
  <r>
    <x v="58"/>
    <x v="4"/>
    <x v="1"/>
    <x v="1"/>
    <n v="0.68"/>
    <n v="989"/>
    <n v="32.637099999999997"/>
  </r>
  <r>
    <x v="58"/>
    <x v="0"/>
    <x v="0"/>
    <x v="2"/>
    <n v="6.94"/>
    <n v="35195"/>
    <n v="32.637099999999997"/>
  </r>
  <r>
    <x v="58"/>
    <x v="1"/>
    <x v="0"/>
    <x v="2"/>
    <n v="8.66"/>
    <n v="35522"/>
    <n v="32.637099999999997"/>
  </r>
  <r>
    <x v="58"/>
    <x v="2"/>
    <x v="0"/>
    <x v="2"/>
    <n v="7.67"/>
    <n v="35479"/>
    <n v="32.637099999999997"/>
  </r>
  <r>
    <x v="58"/>
    <x v="3"/>
    <x v="1"/>
    <x v="2"/>
    <n v="7.04"/>
    <n v="957"/>
    <n v="32.637099999999997"/>
  </r>
  <r>
    <x v="58"/>
    <x v="4"/>
    <x v="1"/>
    <x v="2"/>
    <n v="5.35"/>
    <n v="994"/>
    <n v="32.637099999999997"/>
  </r>
  <r>
    <x v="59"/>
    <x v="0"/>
    <x v="0"/>
    <x v="0"/>
    <n v="3.62"/>
    <n v="35257"/>
    <n v="32.637099999999997"/>
  </r>
  <r>
    <x v="59"/>
    <x v="1"/>
    <x v="0"/>
    <x v="0"/>
    <n v="6.06"/>
    <n v="36991"/>
    <n v="32.637099999999997"/>
  </r>
  <r>
    <x v="59"/>
    <x v="2"/>
    <x v="0"/>
    <x v="0"/>
    <n v="6.03"/>
    <n v="35110"/>
    <n v="32.637099999999997"/>
  </r>
  <r>
    <x v="59"/>
    <x v="3"/>
    <x v="1"/>
    <x v="0"/>
    <n v="5.1100000000000003"/>
    <n v="996"/>
    <n v="32.637099999999997"/>
  </r>
  <r>
    <x v="59"/>
    <x v="4"/>
    <x v="1"/>
    <x v="0"/>
    <n v="2.0699999999999998"/>
    <n v="976"/>
    <n v="32.637099999999997"/>
  </r>
  <r>
    <x v="59"/>
    <x v="0"/>
    <x v="0"/>
    <x v="1"/>
    <n v="5.31"/>
    <n v="35290"/>
    <n v="32.637099999999997"/>
  </r>
  <r>
    <x v="59"/>
    <x v="1"/>
    <x v="0"/>
    <x v="1"/>
    <n v="8.2100000000000009"/>
    <n v="36033"/>
    <n v="32.637099999999997"/>
  </r>
  <r>
    <x v="59"/>
    <x v="2"/>
    <x v="0"/>
    <x v="1"/>
    <n v="2.89"/>
    <n v="36544"/>
    <n v="32.637099999999997"/>
  </r>
  <r>
    <x v="59"/>
    <x v="3"/>
    <x v="1"/>
    <x v="1"/>
    <n v="9.34"/>
    <n v="958"/>
    <n v="32.637099999999997"/>
  </r>
  <r>
    <x v="59"/>
    <x v="4"/>
    <x v="1"/>
    <x v="1"/>
    <n v="8.7200000000000006"/>
    <n v="989"/>
    <n v="32.637099999999997"/>
  </r>
  <r>
    <x v="59"/>
    <x v="0"/>
    <x v="0"/>
    <x v="2"/>
    <n v="7.63"/>
    <n v="35195"/>
    <n v="32.637099999999997"/>
  </r>
  <r>
    <x v="59"/>
    <x v="1"/>
    <x v="0"/>
    <x v="2"/>
    <n v="8.74"/>
    <n v="35522"/>
    <n v="32.637099999999997"/>
  </r>
  <r>
    <x v="59"/>
    <x v="2"/>
    <x v="0"/>
    <x v="2"/>
    <n v="2.65"/>
    <n v="35479"/>
    <n v="32.637099999999997"/>
  </r>
  <r>
    <x v="59"/>
    <x v="3"/>
    <x v="1"/>
    <x v="2"/>
    <n v="4.6900000000000004"/>
    <n v="957"/>
    <n v="32.637099999999997"/>
  </r>
  <r>
    <x v="59"/>
    <x v="4"/>
    <x v="1"/>
    <x v="2"/>
    <n v="7.29"/>
    <n v="994"/>
    <n v="32.637099999999997"/>
  </r>
  <r>
    <x v="60"/>
    <x v="0"/>
    <x v="0"/>
    <x v="0"/>
    <n v="0.56000000000000005"/>
    <n v="35257"/>
    <n v="32.855600000000003"/>
  </r>
  <r>
    <x v="60"/>
    <x v="1"/>
    <x v="0"/>
    <x v="0"/>
    <n v="6.27"/>
    <n v="36991"/>
    <n v="32.855600000000003"/>
  </r>
  <r>
    <x v="60"/>
    <x v="2"/>
    <x v="0"/>
    <x v="0"/>
    <n v="8.2799999999999994"/>
    <n v="35110"/>
    <n v="32.855600000000003"/>
  </r>
  <r>
    <x v="60"/>
    <x v="3"/>
    <x v="1"/>
    <x v="0"/>
    <n v="6.47"/>
    <n v="996"/>
    <n v="32.855600000000003"/>
  </r>
  <r>
    <x v="60"/>
    <x v="4"/>
    <x v="1"/>
    <x v="0"/>
    <n v="5.28"/>
    <n v="976"/>
    <n v="32.855600000000003"/>
  </r>
  <r>
    <x v="60"/>
    <x v="0"/>
    <x v="0"/>
    <x v="1"/>
    <n v="1.51"/>
    <n v="35290"/>
    <n v="32.855600000000003"/>
  </r>
  <r>
    <x v="60"/>
    <x v="1"/>
    <x v="0"/>
    <x v="1"/>
    <n v="2.73"/>
    <n v="36033"/>
    <n v="32.855600000000003"/>
  </r>
  <r>
    <x v="60"/>
    <x v="2"/>
    <x v="0"/>
    <x v="1"/>
    <n v="3.19"/>
    <n v="36544"/>
    <n v="32.855600000000003"/>
  </r>
  <r>
    <x v="60"/>
    <x v="3"/>
    <x v="1"/>
    <x v="1"/>
    <n v="4.3099999999999996"/>
    <n v="958"/>
    <n v="32.855600000000003"/>
  </r>
  <r>
    <x v="60"/>
    <x v="4"/>
    <x v="1"/>
    <x v="1"/>
    <n v="1.51"/>
    <n v="989"/>
    <n v="32.855600000000003"/>
  </r>
  <r>
    <x v="60"/>
    <x v="0"/>
    <x v="0"/>
    <x v="2"/>
    <n v="3.22"/>
    <n v="35195"/>
    <n v="32.855600000000003"/>
  </r>
  <r>
    <x v="60"/>
    <x v="1"/>
    <x v="0"/>
    <x v="2"/>
    <n v="3.4"/>
    <n v="35522"/>
    <n v="32.855600000000003"/>
  </r>
  <r>
    <x v="60"/>
    <x v="2"/>
    <x v="0"/>
    <x v="2"/>
    <n v="6.86"/>
    <n v="35479"/>
    <n v="32.855600000000003"/>
  </r>
  <r>
    <x v="60"/>
    <x v="3"/>
    <x v="1"/>
    <x v="2"/>
    <n v="7.95"/>
    <n v="957"/>
    <n v="32.855600000000003"/>
  </r>
  <r>
    <x v="60"/>
    <x v="4"/>
    <x v="1"/>
    <x v="2"/>
    <n v="2.0499999999999998"/>
    <n v="994"/>
    <n v="32.855600000000003"/>
  </r>
  <r>
    <x v="61"/>
    <x v="0"/>
    <x v="0"/>
    <x v="0"/>
    <n v="4.08"/>
    <n v="35257"/>
    <n v="32.890099999999997"/>
  </r>
  <r>
    <x v="61"/>
    <x v="1"/>
    <x v="0"/>
    <x v="0"/>
    <n v="3.34"/>
    <n v="36991"/>
    <n v="32.890099999999997"/>
  </r>
  <r>
    <x v="61"/>
    <x v="2"/>
    <x v="0"/>
    <x v="0"/>
    <n v="4.87"/>
    <n v="35110"/>
    <n v="32.890099999999997"/>
  </r>
  <r>
    <x v="61"/>
    <x v="3"/>
    <x v="1"/>
    <x v="0"/>
    <n v="2.4700000000000002"/>
    <n v="996"/>
    <n v="32.890099999999997"/>
  </r>
  <r>
    <x v="61"/>
    <x v="4"/>
    <x v="1"/>
    <x v="0"/>
    <n v="4.1500000000000004"/>
    <n v="976"/>
    <n v="32.890099999999997"/>
  </r>
  <r>
    <x v="61"/>
    <x v="0"/>
    <x v="0"/>
    <x v="1"/>
    <n v="1.1499999999999999"/>
    <n v="35290"/>
    <n v="32.890099999999997"/>
  </r>
  <r>
    <x v="61"/>
    <x v="1"/>
    <x v="0"/>
    <x v="1"/>
    <n v="8.52"/>
    <n v="36033"/>
    <n v="32.890099999999997"/>
  </r>
  <r>
    <x v="61"/>
    <x v="2"/>
    <x v="0"/>
    <x v="1"/>
    <n v="0.41"/>
    <n v="36544"/>
    <n v="32.890099999999997"/>
  </r>
  <r>
    <x v="61"/>
    <x v="3"/>
    <x v="1"/>
    <x v="1"/>
    <n v="2.83"/>
    <n v="958"/>
    <n v="32.890099999999997"/>
  </r>
  <r>
    <x v="61"/>
    <x v="4"/>
    <x v="1"/>
    <x v="1"/>
    <n v="7.2"/>
    <n v="989"/>
    <n v="32.890099999999997"/>
  </r>
  <r>
    <x v="61"/>
    <x v="0"/>
    <x v="0"/>
    <x v="2"/>
    <n v="0.92"/>
    <n v="35195"/>
    <n v="32.890099999999997"/>
  </r>
  <r>
    <x v="61"/>
    <x v="1"/>
    <x v="0"/>
    <x v="2"/>
    <n v="4.34"/>
    <n v="35522"/>
    <n v="32.890099999999997"/>
  </r>
  <r>
    <x v="61"/>
    <x v="2"/>
    <x v="0"/>
    <x v="2"/>
    <n v="6.05"/>
    <n v="35479"/>
    <n v="32.890099999999997"/>
  </r>
  <r>
    <x v="61"/>
    <x v="3"/>
    <x v="1"/>
    <x v="2"/>
    <n v="9.74"/>
    <n v="957"/>
    <n v="32.890099999999997"/>
  </r>
  <r>
    <x v="61"/>
    <x v="4"/>
    <x v="1"/>
    <x v="2"/>
    <n v="5.65"/>
    <n v="994"/>
    <n v="32.890099999999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22456C-56DC-40D6-83E6-BFA01FCCCE73}" name="Сводная таблица2" cacheId="1" applyNumberFormats="0" applyBorderFormats="0" applyFontFormats="0" applyPatternFormats="0" applyAlignmentFormats="0" applyWidthHeightFormats="1" dataCaption="Значения" updatedVersion="7" minRefreshableVersion="3" useAutoFormatting="1" colGrandTotals="0" itemPrintTitles="1" createdVersion="7" indent="0" outline="1" outlineData="1" multipleFieldFilters="0" rowHeaderCaption="Аэропорта" colHeaderCaption="месяца">
  <location ref="K39:M44" firstHeaderRow="1" firstDataRow="2" firstDataCol="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multipleItemSelectionAllowed="1" showAll="0"/>
    <pivotField axis="axisRow" multipleItemSelectionAllowed="1" showAll="0">
      <items count="4">
        <item x="2"/>
        <item x="1"/>
        <item x="0"/>
        <item t="default"/>
      </items>
    </pivotField>
    <pivotField dataField="1"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4">
    <i>
      <x/>
    </i>
    <i>
      <x v="1"/>
    </i>
    <i>
      <x v="2"/>
    </i>
    <i t="grand">
      <x/>
    </i>
  </rowItems>
  <colFields count="1">
    <field x="7"/>
  </colFields>
  <colItems count="2">
    <i>
      <x v="1"/>
    </i>
    <i>
      <x v="7"/>
    </i>
  </colItems>
  <dataFields count="1">
    <dataField name="3.3.2." fld="4" baseField="3" baseItem="0" numFmtId="3"/>
  </dataFields>
  <formats count="11">
    <format dxfId="47">
      <pivotArea type="all" dataOnly="0" outline="0" fieldPosition="0"/>
    </format>
    <format dxfId="46">
      <pivotArea outline="0" collapsedLevelsAreSubtotals="1" fieldPosition="0"/>
    </format>
    <format dxfId="45">
      <pivotArea type="origin" dataOnly="0" labelOnly="1" outline="0" fieldPosition="0"/>
    </format>
    <format dxfId="44">
      <pivotArea field="7" type="button" dataOnly="0" labelOnly="1" outline="0" axis="axisCol" fieldPosition="0"/>
    </format>
    <format dxfId="43">
      <pivotArea type="topRight" dataOnly="0" labelOnly="1" outline="0" fieldPosition="0"/>
    </format>
    <format dxfId="42">
      <pivotArea field="3" type="button" dataOnly="0" labelOnly="1" outline="0" axis="axisRow" fieldPosition="0"/>
    </format>
    <format dxfId="41">
      <pivotArea dataOnly="0" labelOnly="1" fieldPosition="0">
        <references count="1">
          <reference field="3" count="0"/>
        </references>
      </pivotArea>
    </format>
    <format dxfId="40">
      <pivotArea dataOnly="0" labelOnly="1" grandRow="1" outline="0" fieldPosition="0"/>
    </format>
    <format dxfId="39">
      <pivotArea dataOnly="0" labelOnly="1" fieldPosition="0">
        <references count="1">
          <reference field="7" count="2">
            <x v="1"/>
            <x v="7"/>
          </reference>
        </references>
      </pivotArea>
    </format>
    <format dxfId="38">
      <pivotArea dataOnly="0" labelOnly="1" grandCol="1" outline="0" fieldPosition="0"/>
    </format>
    <format dxfId="37">
      <pivotArea outline="0" fieldPosition="0">
        <references count="1">
          <reference field="4294967294" count="1">
            <x v="0"/>
          </reference>
        </references>
      </pivotArea>
    </format>
  </formats>
  <conditionalFormats count="1">
    <conditionalFormat priority="4">
      <pivotAreas count="1">
        <pivotArea type="data" collapsedLevelsAreSubtotals="1" fieldPosition="0">
          <references count="2">
            <reference field="4294967294" count="1" selected="0">
              <x v="0"/>
            </reference>
            <reference field="3"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54A60B-B51B-476A-9299-F595731E9E32}" name="Сводная таблица1" cacheId="1" applyNumberFormats="0" applyBorderFormats="0" applyFontFormats="0" applyPatternFormats="0" applyAlignmentFormats="0" applyWidthHeightFormats="1" dataCaption="Значения" updatedVersion="7" minRefreshableVersion="3" useAutoFormatting="1" colGrandTotals="0" itemPrintTitles="1" createdVersion="7" indent="0" outline="1" outlineData="1" multipleFieldFilters="0" rowHeaderCaption="Авиакомпания" colHeaderCaption="месяца">
  <location ref="F41:H45" firstHeaderRow="1" firstDataRow="2" firstDataCol="1" rowPageCount="1" colPageCount="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x="4"/>
        <item x="0"/>
        <item x="2"/>
        <item x="1"/>
        <item t="default"/>
      </items>
    </pivotField>
    <pivotField axis="axisRow" multipleItemSelectionAllowed="1" showAll="0">
      <items count="3">
        <item x="1"/>
        <item x="0"/>
        <item t="default"/>
      </items>
    </pivotField>
    <pivotField axis="axisPage" multipleItemSelectionAllowed="1" showAll="0">
      <items count="4">
        <item x="2"/>
        <item h="1" x="1"/>
        <item h="1" x="0"/>
        <item t="default"/>
      </items>
    </pivotField>
    <pivotField dataField="1"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3">
    <i>
      <x/>
    </i>
    <i>
      <x v="1"/>
    </i>
    <i t="grand">
      <x/>
    </i>
  </rowItems>
  <colFields count="1">
    <field x="7"/>
  </colFields>
  <colItems count="2">
    <i>
      <x v="1"/>
    </i>
    <i>
      <x v="7"/>
    </i>
  </colItems>
  <pageFields count="1">
    <pageField fld="3" hier="-1"/>
  </pageFields>
  <dataFields count="1">
    <dataField name="3.3.1." fld="4" baseField="2" baseItem="0" numFmtId="3"/>
  </dataFields>
  <formats count="12">
    <format dxfId="59">
      <pivotArea type="all" dataOnly="0" outline="0" fieldPosition="0"/>
    </format>
    <format dxfId="58">
      <pivotArea outline="0" fieldPosition="0">
        <references count="1">
          <reference field="4294967294" count="1">
            <x v="0"/>
          </reference>
        </references>
      </pivotArea>
    </format>
    <format dxfId="57">
      <pivotArea type="all" dataOnly="0" outline="0" fieldPosition="0"/>
    </format>
    <format dxfId="56">
      <pivotArea outline="0" collapsedLevelsAreSubtotals="1" fieldPosition="0"/>
    </format>
    <format dxfId="55">
      <pivotArea type="origin" dataOnly="0" labelOnly="1" outline="0" fieldPosition="0"/>
    </format>
    <format dxfId="54">
      <pivotArea field="7" type="button" dataOnly="0" labelOnly="1" outline="0" axis="axisCol" fieldPosition="0"/>
    </format>
    <format dxfId="53">
      <pivotArea type="topRight" dataOnly="0" labelOnly="1" outline="0" fieldPosition="0"/>
    </format>
    <format dxfId="52">
      <pivotArea field="2" type="button" dataOnly="0" labelOnly="1" outline="0" axis="axisRow" fieldPosition="0"/>
    </format>
    <format dxfId="51">
      <pivotArea dataOnly="0" labelOnly="1" fieldPosition="0">
        <references count="1">
          <reference field="2" count="0"/>
        </references>
      </pivotArea>
    </format>
    <format dxfId="50">
      <pivotArea dataOnly="0" labelOnly="1" grandRow="1" outline="0" fieldPosition="0"/>
    </format>
    <format dxfId="49">
      <pivotArea dataOnly="0" labelOnly="1" fieldPosition="0">
        <references count="1">
          <reference field="7" count="2">
            <x v="1"/>
            <x v="7"/>
          </reference>
        </references>
      </pivotArea>
    </format>
    <format dxfId="48">
      <pivotArea dataOnly="0" labelOnly="1" grandCol="1" outline="0" fieldPosition="0"/>
    </format>
  </formats>
  <conditionalFormats count="1">
    <conditionalFormat priority="1">
      <pivotAreas count="1">
        <pivotArea type="data" collapsedLevelsAreSubtotals="1" fieldPosition="0">
          <references count="2">
            <reference field="4294967294" count="1" selected="0">
              <x v="0"/>
            </reference>
            <reference field="2" count="2">
              <x v="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AD5B0D-3542-4B43-A7A7-D88294C9B3F9}" name="Сводная таблица4" cacheId="1" applyNumberFormats="0" applyBorderFormats="0" applyFontFormats="0" applyPatternFormats="0" applyAlignmentFormats="0" applyWidthHeightFormats="1" dataCaption="Значения" updatedVersion="7" minRefreshableVersion="3" useAutoFormatting="1" colGrandTotals="0" itemPrintTitles="1" createdVersion="7" indent="0" outline="1" outlineData="1" multipleFieldFilters="0" rowHeaderCaption="Аэропорта" colHeaderCaption="месяца">
  <location ref="P41:R45" firstHeaderRow="1" firstDataRow="2" firstDataCol="1" rowPageCount="1" colPageCount="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multipleItemSelectionAllowed="1" showAll="0">
      <items count="3">
        <item x="1"/>
        <item x="0"/>
        <item t="default"/>
      </items>
    </pivotField>
    <pivotField axis="axisPage" multipleItemSelectionAllowed="1" showAll="0">
      <items count="4">
        <item h="1" x="2"/>
        <item x="1"/>
        <item h="1" x="0"/>
        <item t="default"/>
      </items>
    </pivotField>
    <pivotField dataField="1"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3">
    <i>
      <x/>
    </i>
    <i>
      <x v="1"/>
    </i>
    <i t="grand">
      <x/>
    </i>
  </rowItems>
  <colFields count="1">
    <field x="7"/>
  </colFields>
  <colItems count="2">
    <i>
      <x v="1"/>
    </i>
    <i>
      <x v="7"/>
    </i>
  </colItems>
  <pageFields count="1">
    <pageField fld="3" hier="-1"/>
  </pageFields>
  <dataFields count="1">
    <dataField name="3.3.3." fld="4" showDataAs="percentOfTotal" baseField="2" baseItem="0" numFmtId="9"/>
  </dataFields>
  <formats count="10">
    <format dxfId="69">
      <pivotArea type="all" dataOnly="0" outline="0" fieldPosition="0"/>
    </format>
    <format dxfId="68">
      <pivotArea outline="0" collapsedLevelsAreSubtotals="1" fieldPosition="0"/>
    </format>
    <format dxfId="67">
      <pivotArea type="origin" dataOnly="0" labelOnly="1" outline="0" fieldPosition="0"/>
    </format>
    <format dxfId="66">
      <pivotArea field="7" type="button" dataOnly="0" labelOnly="1" outline="0" axis="axisCol" fieldPosition="0"/>
    </format>
    <format dxfId="65">
      <pivotArea type="topRight" dataOnly="0" labelOnly="1" outline="0" fieldPosition="0"/>
    </format>
    <format dxfId="64">
      <pivotArea field="2" type="button" dataOnly="0" labelOnly="1" outline="0" axis="axisRow" fieldPosition="0"/>
    </format>
    <format dxfId="63">
      <pivotArea dataOnly="0" labelOnly="1" grandRow="1" outline="0" fieldPosition="0"/>
    </format>
    <format dxfId="62">
      <pivotArea dataOnly="0" labelOnly="1" fieldPosition="0">
        <references count="1">
          <reference field="7" count="2">
            <x v="1"/>
            <x v="7"/>
          </reference>
        </references>
      </pivotArea>
    </format>
    <format dxfId="61">
      <pivotArea dataOnly="0" labelOnly="1" grandCol="1" outline="0" fieldPosition="0"/>
    </format>
    <format dxfId="60">
      <pivotArea outline="0" fieldPosition="0">
        <references count="1">
          <reference field="4294967294" count="1">
            <x v="0"/>
          </reference>
        </references>
      </pivotArea>
    </format>
  </formats>
  <conditionalFormats count="1">
    <conditionalFormat priority="2">
      <pivotAreas count="1">
        <pivotArea type="data" collapsedLevelsAreSubtotals="1" fieldPosition="0">
          <references count="2">
            <reference field="4294967294" count="1" selected="0">
              <x v="0"/>
            </reference>
            <reference field="2" count="2">
              <x v="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1F20B1-B9D0-404F-AF56-384EF528093D}" name="Таблица1" displayName="Таблица1" ref="A1:G931" totalsRowShown="0" headerRowDxfId="36" tableBorderDxfId="35">
  <autoFilter ref="A1:G931" xr:uid="{8C1F20B1-B9D0-404F-AF56-384EF528093D}"/>
  <tableColumns count="7">
    <tableColumn id="1" xr3:uid="{4CC66E9A-FD0B-4B5D-932B-8E02D0EEDBFC}" name="Дата" dataDxfId="34"/>
    <tableColumn id="2" xr3:uid="{0CDAF4B0-61C2-49E7-9BFA-1676D0A850A1}" name="Авиакомпания" dataDxfId="33"/>
    <tableColumn id="3" xr3:uid="{07B5CAAC-8B19-4010-8432-7A99C94D484F}" name="Тип контрагента" dataDxfId="32"/>
    <tableColumn id="4" xr3:uid="{CAC19C58-5762-481C-ADCD-7CDCA6C885E1}" name="Аэропорт" dataDxfId="31"/>
    <tableColumn id="5" xr3:uid="{17A83145-059F-46AE-BE20-7454E8295D0E}" name="Объем реализации" dataDxfId="30" dataCellStyle="Финансовый">
      <calculatedColumnFormula>ROUND(RAND()*10,2)</calculatedColumnFormula>
    </tableColumn>
    <tableColumn id="6" xr3:uid="{38FA5E5A-ACD9-48FE-BE76-843F4957C845}" name="Цена реализации без НДС" dataDxfId="29"/>
    <tableColumn id="7" xr3:uid="{FA6FBF86-610E-4EAE-8387-E70D8DD01BD5}" name="Курс RUB/USD" dataDxfId="28">
      <calculatedColumnFormula>IF(MONTH($A2)=1,VLOOKUP($A2,Курсы_январь!$A$2:$C$32,3,0),VLOOKUP($A2,Курсы_июль!$A$2:$C$32,3,0))</calculatedColumnFormula>
    </tableColumn>
  </tableColumns>
  <tableStyleInfo name="TableStyleMedium2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E21"/>
  <sheetViews>
    <sheetView zoomScale="130" zoomScaleNormal="130" workbookViewId="0">
      <selection activeCell="G4" sqref="G4"/>
    </sheetView>
  </sheetViews>
  <sheetFormatPr defaultColWidth="9" defaultRowHeight="15.6" x14ac:dyDescent="0.3"/>
  <cols>
    <col min="1" max="16384" width="9" style="1"/>
  </cols>
  <sheetData>
    <row r="1" spans="1:5" ht="15.75" customHeight="1" x14ac:dyDescent="0.3">
      <c r="A1" s="3" t="s">
        <v>0</v>
      </c>
      <c r="B1" s="3" t="s">
        <v>1</v>
      </c>
      <c r="D1" s="149" t="s">
        <v>2</v>
      </c>
      <c r="E1" s="149"/>
    </row>
    <row r="2" spans="1:5" x14ac:dyDescent="0.3">
      <c r="A2" s="2">
        <v>1</v>
      </c>
      <c r="B2" s="2">
        <f ca="1">RANDBETWEEN(1000,9999)</f>
        <v>7332</v>
      </c>
      <c r="D2" s="149"/>
      <c r="E2" s="149"/>
    </row>
    <row r="3" spans="1:5" x14ac:dyDescent="0.3">
      <c r="A3" s="2">
        <v>2</v>
      </c>
      <c r="B3" s="2">
        <f t="shared" ref="B3:B21" ca="1" si="0">RANDBETWEEN(1000,9999)</f>
        <v>5167</v>
      </c>
      <c r="D3" s="149"/>
      <c r="E3" s="149"/>
    </row>
    <row r="4" spans="1:5" x14ac:dyDescent="0.3">
      <c r="A4" s="2">
        <v>3</v>
      </c>
      <c r="B4" s="2">
        <f t="shared" ca="1" si="0"/>
        <v>3423</v>
      </c>
      <c r="D4" s="149"/>
      <c r="E4" s="149"/>
    </row>
    <row r="5" spans="1:5" x14ac:dyDescent="0.3">
      <c r="A5" s="2">
        <v>4</v>
      </c>
      <c r="B5" s="2">
        <f t="shared" ca="1" si="0"/>
        <v>5863</v>
      </c>
      <c r="D5" s="149"/>
      <c r="E5" s="149"/>
    </row>
    <row r="6" spans="1:5" x14ac:dyDescent="0.3">
      <c r="A6" s="2">
        <v>5</v>
      </c>
      <c r="B6" s="2">
        <f t="shared" ca="1" si="0"/>
        <v>4497</v>
      </c>
      <c r="D6" s="149"/>
      <c r="E6" s="149"/>
    </row>
    <row r="7" spans="1:5" x14ac:dyDescent="0.3">
      <c r="A7" s="2">
        <v>6</v>
      </c>
      <c r="B7" s="2">
        <f t="shared" ca="1" si="0"/>
        <v>8487</v>
      </c>
      <c r="D7" s="149"/>
      <c r="E7" s="149"/>
    </row>
    <row r="8" spans="1:5" x14ac:dyDescent="0.3">
      <c r="A8" s="2">
        <v>7</v>
      </c>
      <c r="B8" s="2">
        <f t="shared" ca="1" si="0"/>
        <v>9383</v>
      </c>
      <c r="D8" s="149"/>
      <c r="E8" s="149"/>
    </row>
    <row r="9" spans="1:5" x14ac:dyDescent="0.3">
      <c r="A9" s="2">
        <v>8</v>
      </c>
      <c r="B9" s="2">
        <f t="shared" ca="1" si="0"/>
        <v>6882</v>
      </c>
      <c r="D9" s="3" t="s">
        <v>0</v>
      </c>
      <c r="E9" s="3" t="s">
        <v>1</v>
      </c>
    </row>
    <row r="10" spans="1:5" x14ac:dyDescent="0.3">
      <c r="A10" s="2">
        <v>9</v>
      </c>
      <c r="B10" s="2">
        <f t="shared" ca="1" si="0"/>
        <v>3735</v>
      </c>
      <c r="D10" s="38">
        <f ca="1">RANDBETWEEN(1,20)</f>
        <v>9</v>
      </c>
      <c r="E10" s="4">
        <f ca="1">VLOOKUP($D$10,$A$2:$B$21,2,0)</f>
        <v>3735</v>
      </c>
    </row>
    <row r="11" spans="1:5" x14ac:dyDescent="0.3">
      <c r="A11" s="2">
        <v>10</v>
      </c>
      <c r="B11" s="2">
        <f t="shared" ca="1" si="0"/>
        <v>9860</v>
      </c>
    </row>
    <row r="12" spans="1:5" ht="15.75" customHeight="1" x14ac:dyDescent="0.3">
      <c r="A12" s="2">
        <v>11</v>
      </c>
      <c r="B12" s="2">
        <f t="shared" ca="1" si="0"/>
        <v>1238</v>
      </c>
      <c r="D12" s="149" t="s">
        <v>3</v>
      </c>
      <c r="E12" s="149"/>
    </row>
    <row r="13" spans="1:5" x14ac:dyDescent="0.3">
      <c r="A13" s="2">
        <v>12</v>
      </c>
      <c r="B13" s="2">
        <f t="shared" ca="1" si="0"/>
        <v>6010</v>
      </c>
      <c r="D13" s="149"/>
      <c r="E13" s="149"/>
    </row>
    <row r="14" spans="1:5" x14ac:dyDescent="0.3">
      <c r="A14" s="2">
        <v>13</v>
      </c>
      <c r="B14" s="2">
        <f t="shared" ca="1" si="0"/>
        <v>9595</v>
      </c>
      <c r="D14" s="149"/>
      <c r="E14" s="149"/>
    </row>
    <row r="15" spans="1:5" x14ac:dyDescent="0.3">
      <c r="A15" s="2">
        <v>14</v>
      </c>
      <c r="B15" s="2">
        <f t="shared" ca="1" si="0"/>
        <v>3549</v>
      </c>
      <c r="D15" s="149"/>
      <c r="E15" s="149"/>
    </row>
    <row r="16" spans="1:5" x14ac:dyDescent="0.3">
      <c r="A16" s="2">
        <v>15</v>
      </c>
      <c r="B16" s="2">
        <f t="shared" ca="1" si="0"/>
        <v>6810</v>
      </c>
      <c r="D16" s="149"/>
      <c r="E16" s="149"/>
    </row>
    <row r="17" spans="1:5" x14ac:dyDescent="0.3">
      <c r="A17" s="2">
        <v>16</v>
      </c>
      <c r="B17" s="2">
        <f t="shared" ca="1" si="0"/>
        <v>7170</v>
      </c>
      <c r="D17" s="5"/>
      <c r="E17" s="5"/>
    </row>
    <row r="18" spans="1:5" x14ac:dyDescent="0.3">
      <c r="A18" s="2">
        <v>17</v>
      </c>
      <c r="B18" s="2">
        <f t="shared" ca="1" si="0"/>
        <v>5178</v>
      </c>
      <c r="D18" s="6">
        <f ca="1">COUNTIF($B$2:$B$21,"&gt;3000")</f>
        <v>18</v>
      </c>
      <c r="E18" s="5"/>
    </row>
    <row r="19" spans="1:5" x14ac:dyDescent="0.3">
      <c r="A19" s="2">
        <v>18</v>
      </c>
      <c r="B19" s="2">
        <f t="shared" ca="1" si="0"/>
        <v>1749</v>
      </c>
      <c r="D19" s="5"/>
      <c r="E19" s="5"/>
    </row>
    <row r="20" spans="1:5" x14ac:dyDescent="0.3">
      <c r="A20" s="2">
        <v>19</v>
      </c>
      <c r="B20" s="2">
        <f t="shared" ca="1" si="0"/>
        <v>7319</v>
      </c>
    </row>
    <row r="21" spans="1:5" x14ac:dyDescent="0.3">
      <c r="A21" s="2">
        <v>20</v>
      </c>
      <c r="B21" s="2">
        <f t="shared" ca="1" si="0"/>
        <v>8208</v>
      </c>
    </row>
  </sheetData>
  <mergeCells count="2">
    <mergeCell ref="D1:E8"/>
    <mergeCell ref="D12:E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249977111117893"/>
  </sheetPr>
  <dimension ref="A1:F12"/>
  <sheetViews>
    <sheetView workbookViewId="0">
      <selection activeCell="I3" sqref="I3"/>
    </sheetView>
  </sheetViews>
  <sheetFormatPr defaultColWidth="9" defaultRowHeight="15.6" x14ac:dyDescent="0.3"/>
  <cols>
    <col min="1" max="16384" width="9" style="1"/>
  </cols>
  <sheetData>
    <row r="1" spans="1:6" x14ac:dyDescent="0.3">
      <c r="A1" s="3"/>
      <c r="B1" s="3">
        <v>1</v>
      </c>
      <c r="C1" s="3">
        <v>2</v>
      </c>
      <c r="D1" s="3">
        <v>3</v>
      </c>
      <c r="E1" s="3">
        <v>4</v>
      </c>
      <c r="F1" s="3">
        <v>5</v>
      </c>
    </row>
    <row r="2" spans="1:6" x14ac:dyDescent="0.3">
      <c r="A2" s="3" t="s">
        <v>4</v>
      </c>
      <c r="B2" s="2">
        <f ca="1">RANDBETWEEN(1000,9999)</f>
        <v>7065</v>
      </c>
      <c r="C2" s="2">
        <f t="shared" ref="C2:F6" ca="1" si="0">RANDBETWEEN(1000,9999)</f>
        <v>1654</v>
      </c>
      <c r="D2" s="2">
        <f t="shared" ca="1" si="0"/>
        <v>5113</v>
      </c>
      <c r="E2" s="2">
        <f t="shared" ca="1" si="0"/>
        <v>4139</v>
      </c>
      <c r="F2" s="2">
        <f t="shared" ca="1" si="0"/>
        <v>9052</v>
      </c>
    </row>
    <row r="3" spans="1:6" x14ac:dyDescent="0.3">
      <c r="A3" s="3" t="s">
        <v>5</v>
      </c>
      <c r="B3" s="2">
        <f t="shared" ref="B3:B6" ca="1" si="1">RANDBETWEEN(1000,9999)</f>
        <v>8907</v>
      </c>
      <c r="C3" s="2">
        <f t="shared" ca="1" si="0"/>
        <v>2566</v>
      </c>
      <c r="D3" s="2">
        <f t="shared" ca="1" si="0"/>
        <v>8408</v>
      </c>
      <c r="E3" s="2">
        <f t="shared" ca="1" si="0"/>
        <v>8884</v>
      </c>
      <c r="F3" s="2">
        <f t="shared" ca="1" si="0"/>
        <v>9397</v>
      </c>
    </row>
    <row r="4" spans="1:6" x14ac:dyDescent="0.3">
      <c r="A4" s="3" t="s">
        <v>6</v>
      </c>
      <c r="B4" s="2">
        <f t="shared" ca="1" si="1"/>
        <v>1068</v>
      </c>
      <c r="C4" s="2">
        <f t="shared" ca="1" si="0"/>
        <v>9540</v>
      </c>
      <c r="D4" s="2">
        <f t="shared" ca="1" si="0"/>
        <v>7003</v>
      </c>
      <c r="E4" s="2">
        <f t="shared" ca="1" si="0"/>
        <v>7017</v>
      </c>
      <c r="F4" s="2">
        <f t="shared" ca="1" si="0"/>
        <v>8321</v>
      </c>
    </row>
    <row r="5" spans="1:6" x14ac:dyDescent="0.3">
      <c r="A5" s="3" t="s">
        <v>7</v>
      </c>
      <c r="B5" s="2">
        <f t="shared" ca="1" si="1"/>
        <v>5245</v>
      </c>
      <c r="C5" s="2">
        <f t="shared" ca="1" si="0"/>
        <v>1103</v>
      </c>
      <c r="D5" s="2">
        <f t="shared" ca="1" si="0"/>
        <v>9453</v>
      </c>
      <c r="E5" s="2">
        <f t="shared" ca="1" si="0"/>
        <v>5270</v>
      </c>
      <c r="F5" s="2">
        <f t="shared" ca="1" si="0"/>
        <v>5343</v>
      </c>
    </row>
    <row r="6" spans="1:6" x14ac:dyDescent="0.3">
      <c r="A6" s="3" t="s">
        <v>8</v>
      </c>
      <c r="B6" s="2">
        <f t="shared" ca="1" si="1"/>
        <v>2374</v>
      </c>
      <c r="C6" s="2">
        <f t="shared" ca="1" si="0"/>
        <v>7877</v>
      </c>
      <c r="D6" s="2">
        <f t="shared" ca="1" si="0"/>
        <v>7703</v>
      </c>
      <c r="E6" s="2">
        <f t="shared" ca="1" si="0"/>
        <v>5536</v>
      </c>
      <c r="F6" s="2">
        <f t="shared" ca="1" si="0"/>
        <v>4525</v>
      </c>
    </row>
    <row r="8" spans="1:6" x14ac:dyDescent="0.3">
      <c r="A8" s="1" t="s">
        <v>9</v>
      </c>
      <c r="D8" s="38">
        <f ca="1">RANDBETWEEN(1,5)</f>
        <v>2</v>
      </c>
    </row>
    <row r="10" spans="1:6" x14ac:dyDescent="0.3">
      <c r="A10" s="1" t="s">
        <v>10</v>
      </c>
      <c r="D10" s="4" t="s">
        <v>5</v>
      </c>
    </row>
    <row r="12" spans="1:6" x14ac:dyDescent="0.3">
      <c r="A12" s="1" t="s">
        <v>11</v>
      </c>
      <c r="F12" s="4">
        <f ca="1">INDEX($B$2:$F$6,MATCH($D$10,$A$2:$A$6,0),MATCH($D$8,$B$1:$F$1,0))</f>
        <v>2566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BV419"/>
  <sheetViews>
    <sheetView showGridLines="0" zoomScale="70" zoomScaleNormal="70" workbookViewId="0">
      <selection activeCell="A2" sqref="A2"/>
    </sheetView>
  </sheetViews>
  <sheetFormatPr defaultColWidth="9" defaultRowHeight="15.6" x14ac:dyDescent="0.3"/>
  <cols>
    <col min="1" max="1" width="29.296875" style="1" customWidth="1"/>
    <col min="2" max="2" width="20.69921875" style="1" bestFit="1" customWidth="1"/>
    <col min="3" max="3" width="19" style="1" customWidth="1"/>
    <col min="4" max="4" width="17.09765625" style="1" customWidth="1"/>
    <col min="5" max="5" width="26.296875" style="1" customWidth="1"/>
    <col min="6" max="6" width="17.796875" style="1" bestFit="1" customWidth="1"/>
    <col min="7" max="7" width="11" style="1" bestFit="1" customWidth="1"/>
    <col min="8" max="8" width="4.796875" style="1" bestFit="1" customWidth="1"/>
    <col min="9" max="9" width="12.19921875" style="1" bestFit="1" customWidth="1"/>
    <col min="10" max="10" width="11.796875" style="1" customWidth="1"/>
    <col min="11" max="11" width="13.19921875" style="1" bestFit="1" customWidth="1"/>
    <col min="12" max="12" width="10.3984375" style="1" bestFit="1" customWidth="1"/>
    <col min="13" max="13" width="5.5" style="1" bestFit="1" customWidth="1"/>
    <col min="14" max="15" width="12.09765625" style="1" bestFit="1" customWidth="1"/>
    <col min="16" max="16" width="13.19921875" style="1" bestFit="1" customWidth="1"/>
    <col min="17" max="17" width="14.3984375" style="1" bestFit="1" customWidth="1"/>
    <col min="18" max="18" width="5.09765625" style="1" bestFit="1" customWidth="1"/>
    <col min="19" max="19" width="12.09765625" style="1" bestFit="1" customWidth="1"/>
    <col min="20" max="41" width="21.296875" style="1" bestFit="1" customWidth="1"/>
    <col min="42" max="42" width="9.296875" style="1" bestFit="1" customWidth="1"/>
    <col min="43" max="73" width="7.5" style="1" bestFit="1" customWidth="1"/>
    <col min="74" max="74" width="11.59765625" style="1" bestFit="1" customWidth="1"/>
    <col min="75" max="16384" width="9" style="1"/>
  </cols>
  <sheetData>
    <row r="1" spans="1:15" ht="17.399999999999999" x14ac:dyDescent="0.3">
      <c r="A1" s="151" t="s">
        <v>12</v>
      </c>
      <c r="B1" s="151"/>
      <c r="C1" s="151"/>
      <c r="D1" s="151"/>
      <c r="E1" s="151"/>
      <c r="F1" s="151"/>
      <c r="G1" s="151"/>
      <c r="H1" s="151"/>
      <c r="I1" s="151"/>
      <c r="J1" s="151"/>
    </row>
    <row r="3" spans="1:15" ht="15.6" customHeight="1" x14ac:dyDescent="0.3">
      <c r="A3" s="153" t="s">
        <v>125</v>
      </c>
      <c r="B3" s="153"/>
      <c r="C3" s="153"/>
      <c r="D3" s="153"/>
      <c r="E3" s="153"/>
      <c r="F3" s="153"/>
      <c r="G3" s="153"/>
      <c r="H3" s="153"/>
      <c r="I3" s="153"/>
      <c r="J3" s="153"/>
    </row>
    <row r="4" spans="1:15" x14ac:dyDescent="0.3">
      <c r="A4" s="153"/>
      <c r="B4" s="153"/>
      <c r="C4" s="153"/>
      <c r="D4" s="153"/>
      <c r="E4" s="153"/>
      <c r="F4" s="153"/>
      <c r="G4" s="153"/>
      <c r="H4" s="153"/>
      <c r="I4" s="153"/>
      <c r="J4" s="153"/>
    </row>
    <row r="6" spans="1:15" x14ac:dyDescent="0.3">
      <c r="A6" s="14" t="s">
        <v>35</v>
      </c>
      <c r="G6" s="20"/>
      <c r="H6" s="20"/>
      <c r="I6" s="20"/>
      <c r="J6" s="20"/>
    </row>
    <row r="7" spans="1:15" ht="16.2" thickBot="1" x14ac:dyDescent="0.35"/>
    <row r="8" spans="1:15" ht="16.2" thickTop="1" x14ac:dyDescent="0.3">
      <c r="A8" s="119"/>
      <c r="B8" s="120" t="s">
        <v>17</v>
      </c>
      <c r="C8" s="159" t="s">
        <v>16</v>
      </c>
      <c r="D8" s="160"/>
      <c r="E8" s="160"/>
      <c r="F8" s="161"/>
      <c r="G8" s="154" t="s">
        <v>34</v>
      </c>
      <c r="H8" s="155"/>
      <c r="I8" s="155"/>
      <c r="J8" s="156"/>
    </row>
    <row r="9" spans="1:15" ht="16.2" thickBot="1" x14ac:dyDescent="0.35">
      <c r="A9" s="114"/>
      <c r="B9" s="121"/>
      <c r="C9" s="11" t="s">
        <v>30</v>
      </c>
      <c r="D9" s="10" t="s">
        <v>31</v>
      </c>
      <c r="E9" s="10" t="s">
        <v>32</v>
      </c>
      <c r="F9" s="12" t="s">
        <v>33</v>
      </c>
      <c r="G9" s="11" t="s">
        <v>30</v>
      </c>
      <c r="H9" s="10" t="s">
        <v>31</v>
      </c>
      <c r="I9" s="10" t="s">
        <v>32</v>
      </c>
      <c r="J9" s="12" t="s">
        <v>33</v>
      </c>
      <c r="O9" s="15"/>
    </row>
    <row r="10" spans="1:15" ht="16.2" thickTop="1" x14ac:dyDescent="0.3">
      <c r="A10" s="115"/>
      <c r="B10" s="122" t="s">
        <v>20</v>
      </c>
      <c r="C10" s="124" cm="1">
        <f t="array" aca="1" ref="C10" ca="1">SUMPRODUCT(('База данных'!$C$2:$C$931=$B10)*('База данных'!$E$2:$E$931),('База данных'!$A$2:$A$931&gt;=DATE(2013,MONTH(DATEVALUE(C$9&amp;"1")),1))*1,('База данных'!$A$2:$A$931&lt;=DATE(2013,MONTH(DATEVALUE(C$9&amp;"1")),DAY(EOMONTH(2013,MONTH(DATEVALUE(C$9&amp;"1"))))))*1)</f>
        <v>1364.7499999999998</v>
      </c>
      <c r="D10" s="124" cm="1">
        <f t="array" aca="1" ref="D10" ca="1">SUMPRODUCT(('База данных'!$C$2:$C$931=$B10)*('База данных'!$E$2:$E$931),('База данных'!$A$2:$A$931&gt;=DATE(2013,MONTH(DATEVALUE(D$9&amp;"1")),1))*1,('База данных'!$A$2:$A$931&lt;=DATE(2013,MONTH(DATEVALUE(D$9&amp;"1")),DAY(EOMONTH(2013,MONTH(DATEVALUE(D$9&amp;"1"))))))*1)</f>
        <v>1305.5799999999997</v>
      </c>
      <c r="E10" s="125">
        <f ca="1">D10-C10</f>
        <v>-59.170000000000073</v>
      </c>
      <c r="F10" s="130">
        <f ca="1">(D10-C10)/C10</f>
        <v>-4.3355925993771811E-2</v>
      </c>
      <c r="G10" s="124" cm="1">
        <f t="array" aca="1" ref="G10" ca="1">IF($B10="Нерезидент",SUMPRODUCT(('База данных'!$C$2:$C$931=$B10)*('База данных'!$F$2:$F$931),'База данных'!$G$2:$G$931,('База данных'!$A$2:$A$931&gt;=DATE(2013,MONTH(DATEVALUE(G$9&amp;"1")),1))*1,('База данных'!$A$2:$A$931&lt;=DATE(2013,MONTH(DATEVALUE(G$9&amp;"1")),DAY(EOMONTH(2013,MONTH(DATEVALUE(G$9&amp;"1"))))))*1)/SUMPRODUCT(('База данных'!$C$2:$C$931=$B10)*1,('База данных'!$A$2:$A$931&gt;=DATE(2013,MONTH(DATEVALUE(G$9&amp;"1")),1))*1,('База данных'!$A$2:$A$931&lt;=DATE(2013,MONTH(DATEVALUE(G$9&amp;"1")),DAY(EOMONTH(2013,MONTH(DATEVALUE(G$9&amp;"1"))))))*1),SUMPRODUCT(('База данных'!$C$2:$C$931=$B10)*('База данных'!$F$2:$F$931),('База данных'!$A$2:$A$931&gt;=DATE(2013,MONTH(DATEVALUE(G$9&amp;"1")),1))*1,('База данных'!$A$2:$A$931&lt;=DATE(2013,MONTH(DATEVALUE(G$9&amp;"1")),DAY(EOMONTH(2013,MONTH(DATEVALUE(G$9&amp;"1"))))))*1)/SUMPRODUCT(('База данных'!$C$2:$C$931=$B10)*1,('База данных'!$A$2:$A$931&gt;=DATE(2013,MONTH(DATEVALUE(G$9&amp;"1")),1))*1,('База данных'!$A$2:$A$931&lt;=DATE(2013,MONTH(DATEVALUE(G$9&amp;"1")),DAY(EOMONTH(2013,MONTH(DATEVALUE(G$9&amp;"1"))))))*1))</f>
        <v>35960.222222222219</v>
      </c>
      <c r="H10" s="124" cm="1">
        <f t="array" aca="1" ref="H10" ca="1">IF($B10="Нерезидент",SUMPRODUCT(('База данных'!$C$2:$C$931=$B10)*('База данных'!$F$2:$F$931),'База данных'!$G$2:$G$931,('База данных'!$A$2:$A$931&gt;=DATE(2013,MONTH(DATEVALUE(H$9&amp;"1")),1))*1,('База данных'!$A$2:$A$931&lt;=DATE(2013,MONTH(DATEVALUE(H$9&amp;"1")),DAY(EOMONTH(2013,MONTH(DATEVALUE(H$9&amp;"1"))))))*1)/SUMPRODUCT(('База данных'!$C$2:$C$931=$B10)*1,('База данных'!$A$2:$A$931&gt;=DATE(2013,MONTH(DATEVALUE(H$9&amp;"1")),1))*1,('База данных'!$A$2:$A$931&lt;=DATE(2013,MONTH(DATEVALUE(H$9&amp;"1")),DAY(EOMONTH(2013,MONTH(DATEVALUE(H$9&amp;"1"))))))*1),SUMPRODUCT(('База данных'!$C$2:$C$931=$B10)*('База данных'!$F$2:$F$931),('База данных'!$A$2:$A$931&gt;=DATE(2013,MONTH(DATEVALUE(H$9&amp;"1")),1))*1,('База данных'!$A$2:$A$931&lt;=DATE(2013,MONTH(DATEVALUE(H$9&amp;"1")),DAY(EOMONTH(2013,MONTH(DATEVALUE(H$9&amp;"1"))))))*1)/SUMPRODUCT(('База данных'!$C$2:$C$931=$B10)*1,('База данных'!$A$2:$A$931&gt;=DATE(2013,MONTH(DATEVALUE(H$9&amp;"1")),1))*1,('База данных'!$A$2:$A$931&lt;=DATE(2013,MONTH(DATEVALUE(H$9&amp;"1")),DAY(EOMONTH(2013,MONTH(DATEVALUE(H$9&amp;"1"))))))*1))</f>
        <v>36209.222222222219</v>
      </c>
      <c r="I10" s="125">
        <f ca="1">H10-G10</f>
        <v>249</v>
      </c>
      <c r="J10" s="130">
        <f ca="1">(H10-G10)/G10</f>
        <v>6.9243176101989245E-3</v>
      </c>
    </row>
    <row r="11" spans="1:15" ht="16.2" thickBot="1" x14ac:dyDescent="0.35">
      <c r="A11" s="116"/>
      <c r="B11" s="123" t="s">
        <v>26</v>
      </c>
      <c r="C11" s="124" cm="1">
        <f t="array" aca="1" ref="C11" ca="1">SUMPRODUCT(('База данных'!$C$2:$C$931=$B11)*('База данных'!$E$2:$E$931),('База данных'!$A$2:$A$931&gt;=DATE(2013,MONTH(DATEVALUE(C$9&amp;"1")),1))*1,('База данных'!$A$2:$A$931&lt;=DATE(2013,MONTH(DATEVALUE(C$9&amp;"1")),DAY(EOMONTH(2013,MONTH(DATEVALUE(C$9&amp;"1"))))))*1)</f>
        <v>903.44000000000028</v>
      </c>
      <c r="D11" s="124" cm="1">
        <f t="array" aca="1" ref="D11" ca="1">SUMPRODUCT(('База данных'!$C$2:$C$931=$B11)*('База данных'!$E$2:$E$931),('База данных'!$A$2:$A$931&gt;=DATE(2013,MONTH(DATEVALUE(D$9&amp;"1")),1))*1,('База данных'!$A$2:$A$931&lt;=DATE(2013,MONTH(DATEVALUE(D$9&amp;"1")),DAY(EOMONTH(2013,MONTH(DATEVALUE(D$9&amp;"1"))))))*1)</f>
        <v>855.24000000000024</v>
      </c>
      <c r="E11" s="126">
        <f ca="1">D11-C11</f>
        <v>-48.200000000000045</v>
      </c>
      <c r="F11" s="130">
        <f ca="1">(D11-C11)/C11</f>
        <v>-5.3351633755423747E-2</v>
      </c>
      <c r="G11" s="124" cm="1">
        <f t="array" aca="1" ref="G11" ca="1">IF($B11="Нерезидент",SUMPRODUCT(('База данных'!$C$2:$C$931=$B11)*('База данных'!$F$2:$F$931),'База данных'!$G$2:$G$931,('База данных'!$A$2:$A$931&gt;=DATE(2013,MONTH(DATEVALUE(G$9&amp;"1")),1))*1,('База данных'!$A$2:$A$931&lt;=DATE(2013,MONTH(DATEVALUE(G$9&amp;"1")),DAY(EOMONTH(2013,MONTH(DATEVALUE(G$9&amp;"1"))))))*1)/SUMPRODUCT(('База данных'!$C$2:$C$931=$B11)*1,('База данных'!$A$2:$A$931&gt;=DATE(2013,MONTH(DATEVALUE(G$9&amp;"1")),1))*1,('База данных'!$A$2:$A$931&lt;=DATE(2013,MONTH(DATEVALUE(G$9&amp;"1")),DAY(EOMONTH(2013,MONTH(DATEVALUE(G$9&amp;"1"))))))*1),SUMPRODUCT(('База данных'!$C$2:$C$931=$B11)*('База данных'!$F$2:$F$931),('База данных'!$A$2:$A$931&gt;=DATE(2013,MONTH(DATEVALUE(G$9&amp;"1")),1))*1,('База данных'!$A$2:$A$931&lt;=DATE(2013,MONTH(DATEVALUE(G$9&amp;"1")),DAY(EOMONTH(2013,MONTH(DATEVALUE(G$9&amp;"1"))))))*1)/SUMPRODUCT(('База данных'!$C$2:$C$931=$B11)*1,('База данных'!$A$2:$A$931&gt;=DATE(2013,MONTH(DATEVALUE(G$9&amp;"1")),1))*1,('База данных'!$A$2:$A$931&lt;=DATE(2013,MONTH(DATEVALUE(G$9&amp;"1")),DAY(EOMONTH(2013,MONTH(DATEVALUE(G$9&amp;"1"))))))*1))</f>
        <v>29829.383161290323</v>
      </c>
      <c r="H11" s="124" cm="1">
        <f t="array" aca="1" ref="H11" ca="1">IF($B11="Нерезидент",SUMPRODUCT(('База данных'!$C$2:$C$931=$B11)*('База данных'!$F$2:$F$931),'База данных'!$G$2:$G$931,('База данных'!$A$2:$A$931&gt;=DATE(2013,MONTH(DATEVALUE(H$9&amp;"1")),1))*1,('База данных'!$A$2:$A$931&lt;=DATE(2013,MONTH(DATEVALUE(H$9&amp;"1")),DAY(EOMONTH(2013,MONTH(DATEVALUE(H$9&amp;"1"))))))*1)/SUMPRODUCT(('База данных'!$C$2:$C$931=$B11)*1,('База данных'!$A$2:$A$931&gt;=DATE(2013,MONTH(DATEVALUE(H$9&amp;"1")),1))*1,('База данных'!$A$2:$A$931&lt;=DATE(2013,MONTH(DATEVALUE(H$9&amp;"1")),DAY(EOMONTH(2013,MONTH(DATEVALUE(H$9&amp;"1"))))))*1),SUMPRODUCT(('База данных'!$C$2:$C$931=$B11)*('База данных'!$F$2:$F$931),('База данных'!$A$2:$A$931&gt;=DATE(2013,MONTH(DATEVALUE(H$9&amp;"1")),1))*1,('База данных'!$A$2:$A$931&lt;=DATE(2013,MONTH(DATEVALUE(H$9&amp;"1")),DAY(EOMONTH(2013,MONTH(DATEVALUE(H$9&amp;"1"))))))*1)/SUMPRODUCT(('База данных'!$C$2:$C$931=$B11)*1,('База данных'!$A$2:$A$931&gt;=DATE(2013,MONTH(DATEVALUE(H$9&amp;"1")),1))*1,('База данных'!$A$2:$A$931&lt;=DATE(2013,MONTH(DATEVALUE(H$9&amp;"1")),DAY(EOMONTH(2013,MONTH(DATEVALUE(H$9&amp;"1"))))))*1))</f>
        <v>31535.322190476199</v>
      </c>
      <c r="I11" s="126">
        <f ca="1">H11-G11</f>
        <v>1705.9390291858763</v>
      </c>
      <c r="J11" s="130">
        <f ca="1">(H11-G11)/G11</f>
        <v>5.7189886225997404E-2</v>
      </c>
    </row>
    <row r="12" spans="1:15" ht="16.8" thickTop="1" thickBot="1" x14ac:dyDescent="0.35">
      <c r="A12" s="117"/>
      <c r="B12" s="118" t="s">
        <v>29</v>
      </c>
      <c r="C12" s="127">
        <f ca="1">SUM(C10:C11)</f>
        <v>2268.19</v>
      </c>
      <c r="D12" s="127">
        <f ca="1">SUM(D10:D11)</f>
        <v>2160.8199999999997</v>
      </c>
      <c r="E12" s="128">
        <f ca="1">D12-C12</f>
        <v>-107.37000000000035</v>
      </c>
      <c r="F12" s="131">
        <f ca="1">(D12-C12)/C12</f>
        <v>-4.7337304194093238E-2</v>
      </c>
      <c r="G12" s="129">
        <f ca="1">(G10*C10+G11*C11)/C12</f>
        <v>33518.255173073645</v>
      </c>
      <c r="H12" s="129">
        <f ca="1">(H10*D10+H11*D11)/D12</f>
        <v>34359.319748554604</v>
      </c>
      <c r="I12" s="128">
        <f ca="1">H12-G12</f>
        <v>841.06457548095932</v>
      </c>
      <c r="J12" s="131">
        <f ca="1">(H12-G12)/G12</f>
        <v>2.5092731442554774E-2</v>
      </c>
    </row>
    <row r="13" spans="1:15" ht="16.2" thickTop="1" x14ac:dyDescent="0.3">
      <c r="B13" s="13"/>
      <c r="C13" s="13"/>
      <c r="D13" s="13"/>
      <c r="E13" s="13"/>
      <c r="F13" s="13"/>
      <c r="G13" s="13"/>
      <c r="H13" s="13"/>
      <c r="I13" s="13"/>
      <c r="J13" s="13"/>
    </row>
    <row r="14" spans="1:15" x14ac:dyDescent="0.3">
      <c r="A14" s="157" t="s">
        <v>64</v>
      </c>
      <c r="B14" s="157"/>
      <c r="C14" s="158" t="s">
        <v>36</v>
      </c>
      <c r="D14" s="158"/>
      <c r="E14" s="158"/>
      <c r="F14" s="158"/>
      <c r="G14" s="158"/>
      <c r="H14" s="158"/>
      <c r="I14" s="158"/>
      <c r="J14" s="158"/>
    </row>
    <row r="15" spans="1:15" ht="15.75" customHeight="1" x14ac:dyDescent="0.3">
      <c r="C15" s="113"/>
      <c r="D15" s="113"/>
      <c r="E15" s="113"/>
      <c r="F15" s="113"/>
      <c r="G15" s="113"/>
      <c r="H15" s="113"/>
      <c r="I15" s="113"/>
      <c r="J15" s="113"/>
    </row>
    <row r="16" spans="1:15" x14ac:dyDescent="0.3">
      <c r="C16" s="113"/>
      <c r="D16" s="113"/>
      <c r="E16" s="113"/>
      <c r="F16" s="134"/>
      <c r="G16" s="113"/>
      <c r="H16" s="113"/>
      <c r="I16" s="113"/>
      <c r="J16" s="113"/>
    </row>
    <row r="17" spans="1:19" x14ac:dyDescent="0.3">
      <c r="F17" s="20"/>
    </row>
    <row r="18" spans="1:19" x14ac:dyDescent="0.3">
      <c r="A18" s="150" t="s">
        <v>122</v>
      </c>
      <c r="B18" s="150"/>
      <c r="C18" s="150"/>
      <c r="D18" s="150"/>
      <c r="E18" s="150"/>
      <c r="F18" s="150"/>
      <c r="G18" s="150"/>
      <c r="H18" s="150"/>
      <c r="I18" s="150"/>
      <c r="J18" s="150"/>
    </row>
    <row r="19" spans="1:19" x14ac:dyDescent="0.3">
      <c r="A19" s="150"/>
      <c r="B19" s="150"/>
      <c r="C19" s="150"/>
      <c r="D19" s="150"/>
      <c r="E19" s="150"/>
      <c r="F19" s="150"/>
      <c r="G19" s="150"/>
      <c r="H19" s="150"/>
      <c r="I19" s="150"/>
      <c r="J19" s="150"/>
    </row>
    <row r="20" spans="1:19" s="24" customFormat="1" x14ac:dyDescent="0.3">
      <c r="A20" s="29"/>
      <c r="B20" s="30"/>
      <c r="C20" s="23"/>
      <c r="J20" s="23"/>
    </row>
    <row r="21" spans="1:19" s="24" customFormat="1" ht="16.2" thickBot="1" x14ac:dyDescent="0.35">
      <c r="A21" s="10" t="s">
        <v>51</v>
      </c>
      <c r="B21" s="10" t="s">
        <v>56</v>
      </c>
      <c r="C21" s="28"/>
    </row>
    <row r="22" spans="1:19" ht="24.6" customHeight="1" thickTop="1" x14ac:dyDescent="0.3">
      <c r="A22" s="27" t="s">
        <v>55</v>
      </c>
      <c r="B22" s="42">
        <f ca="1">C10*G10+C11*G11</f>
        <v>76025771.201013908</v>
      </c>
      <c r="C22" s="135"/>
      <c r="D22" s="24"/>
      <c r="E22" s="24" t="str">
        <f>A22</f>
        <v>Выручка (январь 2013)</v>
      </c>
      <c r="F22" s="24" t="s">
        <v>140</v>
      </c>
      <c r="G22" s="24" t="s">
        <v>141</v>
      </c>
      <c r="H22" s="23" t="str">
        <f>A29</f>
        <v>Выручка (июль 2013)</v>
      </c>
      <c r="R22" s="24"/>
      <c r="S22" s="24"/>
    </row>
    <row r="23" spans="1:19" ht="31.2" x14ac:dyDescent="0.3">
      <c r="A23" s="26" t="s">
        <v>63</v>
      </c>
      <c r="B23" s="31">
        <f ca="1">B24+B25</f>
        <v>1881036.3065276886</v>
      </c>
      <c r="C23" s="23"/>
      <c r="E23" s="148">
        <f ca="1">B22</f>
        <v>76025771.201013908</v>
      </c>
      <c r="F23" s="148">
        <f ca="1">B23</f>
        <v>1881036.3065276886</v>
      </c>
      <c r="G23" s="148">
        <f ca="1">B26</f>
        <v>-3662502.2084698454</v>
      </c>
      <c r="H23" s="148">
        <f ca="1">B29</f>
        <v>74244305.299071744</v>
      </c>
      <c r="R23" s="24"/>
      <c r="S23" s="24"/>
    </row>
    <row r="24" spans="1:19" x14ac:dyDescent="0.3">
      <c r="A24" s="32" t="s">
        <v>52</v>
      </c>
      <c r="B24" s="41">
        <f ca="1">C10*I10</f>
        <v>339822.74999999994</v>
      </c>
      <c r="C24" s="21"/>
      <c r="R24" s="24"/>
      <c r="S24" s="24"/>
    </row>
    <row r="25" spans="1:19" x14ac:dyDescent="0.3">
      <c r="A25" s="32" t="s">
        <v>53</v>
      </c>
      <c r="B25" s="41">
        <f ca="1">C11*I11</f>
        <v>1541213.5565276886</v>
      </c>
      <c r="C25" s="21"/>
      <c r="R25" s="24"/>
      <c r="S25" s="24"/>
    </row>
    <row r="26" spans="1:19" ht="31.2" x14ac:dyDescent="0.3">
      <c r="A26" s="26" t="s">
        <v>62</v>
      </c>
      <c r="B26" s="31">
        <f ca="1">B27+B28</f>
        <v>-3662502.2084698454</v>
      </c>
      <c r="C26" s="21"/>
      <c r="R26" s="24"/>
      <c r="S26" s="24"/>
    </row>
    <row r="27" spans="1:19" x14ac:dyDescent="0.3">
      <c r="A27" s="32" t="s">
        <v>52</v>
      </c>
      <c r="B27" s="41">
        <f ca="1">E10*H10</f>
        <v>-2142499.6788888914</v>
      </c>
      <c r="C27" s="21"/>
      <c r="D27" s="148"/>
      <c r="R27" s="24"/>
      <c r="S27" s="24"/>
    </row>
    <row r="28" spans="1:19" x14ac:dyDescent="0.3">
      <c r="A28" s="32" t="s">
        <v>53</v>
      </c>
      <c r="B28" s="41">
        <f ca="1">E11*H11</f>
        <v>-1520002.5295809542</v>
      </c>
      <c r="C28" s="21"/>
      <c r="D28" s="148"/>
      <c r="R28" s="24"/>
      <c r="S28" s="24"/>
    </row>
    <row r="29" spans="1:19" x14ac:dyDescent="0.3">
      <c r="A29" s="27" t="s">
        <v>54</v>
      </c>
      <c r="B29" s="42">
        <f ca="1">D10*H10+D11*H11</f>
        <v>74244305.299071744</v>
      </c>
      <c r="C29" s="21"/>
      <c r="D29" s="21"/>
      <c r="E29" s="21"/>
      <c r="F29" s="21"/>
      <c r="G29" s="21"/>
      <c r="H29" s="21"/>
      <c r="I29" s="21"/>
      <c r="J29" s="21"/>
      <c r="R29" s="24"/>
      <c r="S29" s="24"/>
    </row>
    <row r="30" spans="1:19" x14ac:dyDescent="0.3">
      <c r="A30" s="21"/>
      <c r="B30" s="25"/>
      <c r="C30" s="21"/>
      <c r="D30" s="21"/>
      <c r="E30" s="21"/>
      <c r="F30" s="21"/>
      <c r="G30" s="21"/>
      <c r="H30" s="21"/>
      <c r="I30" s="21"/>
      <c r="J30" s="21"/>
      <c r="K30" s="29"/>
      <c r="L30" s="25"/>
      <c r="R30" s="24"/>
      <c r="S30" s="24"/>
    </row>
    <row r="31" spans="1:19" x14ac:dyDescent="0.3">
      <c r="A31" s="21"/>
      <c r="B31" s="25"/>
      <c r="C31" s="21"/>
      <c r="D31" s="21"/>
      <c r="E31" s="21"/>
      <c r="F31" s="21"/>
      <c r="G31" s="21"/>
      <c r="H31" s="21"/>
      <c r="I31" s="21"/>
      <c r="J31" s="21"/>
      <c r="R31" s="24"/>
      <c r="S31" s="24"/>
    </row>
    <row r="32" spans="1:19" x14ac:dyDescent="0.3">
      <c r="A32" s="21"/>
      <c r="B32" s="25"/>
      <c r="C32" s="21"/>
      <c r="D32" s="21"/>
      <c r="E32" s="21"/>
      <c r="F32" s="21"/>
      <c r="G32" s="21"/>
      <c r="H32" s="21"/>
      <c r="I32" s="21"/>
      <c r="J32" s="21"/>
      <c r="R32" s="24"/>
      <c r="S32" s="24"/>
    </row>
    <row r="33" spans="1:74" x14ac:dyDescent="0.3">
      <c r="A33" s="21"/>
      <c r="B33" s="25"/>
      <c r="C33" s="21"/>
      <c r="D33" s="21"/>
      <c r="E33" s="21"/>
      <c r="F33" s="21"/>
      <c r="G33" s="21"/>
      <c r="H33" s="21"/>
      <c r="I33" s="21"/>
      <c r="J33" s="21"/>
      <c r="R33" s="24"/>
      <c r="S33" s="24"/>
    </row>
    <row r="34" spans="1:74" x14ac:dyDescent="0.3">
      <c r="R34" s="24"/>
      <c r="S34" s="24"/>
    </row>
    <row r="35" spans="1:74" x14ac:dyDescent="0.3">
      <c r="A35" s="152" t="s">
        <v>38</v>
      </c>
      <c r="B35" s="152"/>
      <c r="C35" s="152"/>
      <c r="D35" s="152"/>
      <c r="E35" s="152"/>
      <c r="F35" s="152"/>
      <c r="G35" s="152"/>
      <c r="H35" s="152"/>
      <c r="I35" s="152"/>
      <c r="J35" s="152"/>
      <c r="R35" s="24"/>
      <c r="S35" s="24"/>
    </row>
    <row r="36" spans="1:74" x14ac:dyDescent="0.3">
      <c r="A36" s="1" t="s">
        <v>37</v>
      </c>
      <c r="E36" s="13"/>
      <c r="F36" s="13" t="s">
        <v>137</v>
      </c>
      <c r="G36" s="13"/>
      <c r="H36" s="13"/>
      <c r="I36" s="13"/>
      <c r="J36" s="13"/>
      <c r="K36" s="13"/>
      <c r="L36" s="13"/>
      <c r="M36" s="13"/>
      <c r="N36" s="13"/>
      <c r="O36" s="13"/>
      <c r="P36" s="13"/>
      <c r="Q36" s="13"/>
      <c r="R36" s="13"/>
      <c r="S36" s="13"/>
      <c r="T36" s="13"/>
    </row>
    <row r="37" spans="1:74" x14ac:dyDescent="0.3">
      <c r="A37" s="1" t="s">
        <v>39</v>
      </c>
      <c r="E37" s="13"/>
      <c r="F37" s="13"/>
      <c r="G37" s="13"/>
      <c r="H37" s="13"/>
      <c r="I37" s="13"/>
      <c r="J37" s="13"/>
      <c r="K37" s="13"/>
      <c r="L37" s="13"/>
      <c r="M37" s="13"/>
      <c r="N37" s="13"/>
      <c r="O37" s="13"/>
      <c r="P37" s="13"/>
      <c r="Q37" s="13"/>
      <c r="R37" s="13"/>
      <c r="S37" s="13"/>
      <c r="T37" s="13"/>
    </row>
    <row r="38" spans="1:74" x14ac:dyDescent="0.3">
      <c r="A38" s="1" t="s">
        <v>40</v>
      </c>
      <c r="E38" s="13"/>
      <c r="F38" s="13" t="s">
        <v>37</v>
      </c>
      <c r="G38" s="136"/>
      <c r="H38" s="13"/>
      <c r="I38" s="13"/>
      <c r="J38" s="13"/>
      <c r="K38" s="13" t="s">
        <v>39</v>
      </c>
      <c r="L38" s="13"/>
      <c r="M38" s="13"/>
      <c r="N38" s="13"/>
      <c r="O38" s="13"/>
      <c r="P38" s="13" t="s">
        <v>40</v>
      </c>
      <c r="Q38" s="13"/>
      <c r="R38" s="13"/>
      <c r="S38" s="13"/>
      <c r="T38" s="136"/>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row>
    <row r="39" spans="1:74" x14ac:dyDescent="0.3">
      <c r="E39" s="13"/>
      <c r="F39" s="137" t="s">
        <v>15</v>
      </c>
      <c r="G39" s="136" t="s">
        <v>28</v>
      </c>
      <c r="H39" s="13"/>
      <c r="I39" s="13"/>
      <c r="J39" s="13"/>
      <c r="K39" s="137" t="s">
        <v>58</v>
      </c>
      <c r="L39" s="137" t="s">
        <v>136</v>
      </c>
      <c r="M39" s="136"/>
      <c r="N39" s="13"/>
      <c r="O39" s="13"/>
      <c r="P39" s="137" t="s">
        <v>15</v>
      </c>
      <c r="Q39" s="136" t="s">
        <v>27</v>
      </c>
      <c r="R39" s="13"/>
      <c r="S39" s="13"/>
      <c r="T39" s="136"/>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row>
    <row r="40" spans="1:74" x14ac:dyDescent="0.3">
      <c r="A40" s="36" t="s">
        <v>61</v>
      </c>
      <c r="E40" s="13"/>
      <c r="F40" s="13"/>
      <c r="G40" s="13"/>
      <c r="H40" s="13"/>
      <c r="I40" s="13"/>
      <c r="J40" s="13"/>
      <c r="K40" s="137" t="s">
        <v>138</v>
      </c>
      <c r="L40" s="136" t="s">
        <v>134</v>
      </c>
      <c r="M40" s="136" t="s">
        <v>135</v>
      </c>
      <c r="N40" s="13"/>
      <c r="O40" s="13"/>
      <c r="P40" s="13"/>
      <c r="Q40" s="13"/>
      <c r="R40" s="13"/>
      <c r="S40" s="13"/>
      <c r="T40" s="136"/>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row>
    <row r="41" spans="1:74" x14ac:dyDescent="0.3">
      <c r="A41" s="36"/>
      <c r="E41" s="13"/>
      <c r="F41" s="137" t="s">
        <v>57</v>
      </c>
      <c r="G41" s="137" t="s">
        <v>136</v>
      </c>
      <c r="H41" s="136"/>
      <c r="I41"/>
      <c r="J41" s="136"/>
      <c r="K41" s="138" t="s">
        <v>28</v>
      </c>
      <c r="L41" s="139">
        <v>818.95999999999981</v>
      </c>
      <c r="M41" s="139">
        <v>778.63000000000011</v>
      </c>
      <c r="N41"/>
      <c r="O41" s="13"/>
      <c r="P41" s="137" t="s">
        <v>59</v>
      </c>
      <c r="Q41" s="137" t="s">
        <v>136</v>
      </c>
      <c r="R41" s="136"/>
      <c r="S41"/>
      <c r="T41" s="136"/>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row>
    <row r="42" spans="1:74" x14ac:dyDescent="0.3">
      <c r="A42" s="36"/>
      <c r="E42" s="13"/>
      <c r="F42" s="137" t="s">
        <v>14</v>
      </c>
      <c r="G42" s="136" t="s">
        <v>134</v>
      </c>
      <c r="H42" s="136" t="s">
        <v>135</v>
      </c>
      <c r="I42"/>
      <c r="J42" s="136"/>
      <c r="K42" s="138" t="s">
        <v>27</v>
      </c>
      <c r="L42" s="139">
        <v>713.08000000000027</v>
      </c>
      <c r="M42" s="139">
        <v>756.96000000000049</v>
      </c>
      <c r="N42"/>
      <c r="O42" s="13"/>
      <c r="P42" s="137" t="s">
        <v>138</v>
      </c>
      <c r="Q42" s="136" t="s">
        <v>134</v>
      </c>
      <c r="R42" s="136" t="s">
        <v>135</v>
      </c>
      <c r="S42"/>
      <c r="T42" s="136"/>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row>
    <row r="43" spans="1:74" x14ac:dyDescent="0.3">
      <c r="A43"/>
      <c r="B43"/>
      <c r="D43"/>
      <c r="E43" s="136"/>
      <c r="F43" s="138" t="s">
        <v>26</v>
      </c>
      <c r="G43" s="139">
        <v>314.63000000000005</v>
      </c>
      <c r="H43" s="139">
        <v>333.47999999999996</v>
      </c>
      <c r="I43"/>
      <c r="J43" s="136"/>
      <c r="K43" s="138" t="s">
        <v>21</v>
      </c>
      <c r="L43" s="139">
        <v>748.55</v>
      </c>
      <c r="M43" s="139">
        <v>789.68999999999994</v>
      </c>
      <c r="N43"/>
      <c r="O43" s="13"/>
      <c r="P43" s="138" t="s">
        <v>26</v>
      </c>
      <c r="Q43" s="140">
        <v>0.18994721232075323</v>
      </c>
      <c r="R43" s="140">
        <v>0.19278386982667137</v>
      </c>
      <c r="S43"/>
      <c r="T43" s="136"/>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row>
    <row r="44" spans="1:74" x14ac:dyDescent="0.3">
      <c r="A44"/>
      <c r="B44"/>
      <c r="C44"/>
      <c r="D44"/>
      <c r="E44" s="13"/>
      <c r="F44" s="138" t="s">
        <v>20</v>
      </c>
      <c r="G44" s="139">
        <v>504.33000000000004</v>
      </c>
      <c r="H44" s="139">
        <v>445.15000000000015</v>
      </c>
      <c r="I44"/>
      <c r="J44" s="136"/>
      <c r="K44" s="138" t="s">
        <v>133</v>
      </c>
      <c r="L44" s="139">
        <v>2280.59</v>
      </c>
      <c r="M44" s="139">
        <v>2325.2800000000007</v>
      </c>
      <c r="N44"/>
      <c r="O44" s="13"/>
      <c r="P44" s="138" t="s">
        <v>20</v>
      </c>
      <c r="Q44" s="140">
        <v>0.29512802372724561</v>
      </c>
      <c r="R44" s="140">
        <v>0.32214089412532987</v>
      </c>
      <c r="S44"/>
      <c r="T44" s="13"/>
    </row>
    <row r="45" spans="1:74" x14ac:dyDescent="0.3">
      <c r="A45" s="36" t="s">
        <v>60</v>
      </c>
      <c r="B45" s="37"/>
      <c r="C45" s="37"/>
      <c r="D45"/>
      <c r="E45" s="13"/>
      <c r="F45" s="138" t="s">
        <v>133</v>
      </c>
      <c r="G45" s="139">
        <v>818.96</v>
      </c>
      <c r="H45" s="139">
        <v>778.63000000000011</v>
      </c>
      <c r="I45"/>
      <c r="J45" s="136"/>
      <c r="N45"/>
      <c r="O45" s="13"/>
      <c r="P45" s="138" t="s">
        <v>133</v>
      </c>
      <c r="Q45" s="140">
        <v>0.4850752360479989</v>
      </c>
      <c r="R45" s="140">
        <v>0.51492476395200126</v>
      </c>
      <c r="S45"/>
      <c r="T45" s="13"/>
    </row>
    <row r="46" spans="1:74" x14ac:dyDescent="0.3">
      <c r="A46" s="33"/>
      <c r="B46"/>
      <c r="C46"/>
      <c r="D46"/>
      <c r="E46" s="13"/>
      <c r="F46"/>
      <c r="G46"/>
      <c r="H46"/>
      <c r="I46"/>
      <c r="J46" s="136"/>
      <c r="N46"/>
      <c r="O46" s="13"/>
      <c r="P46"/>
      <c r="Q46"/>
      <c r="R46"/>
      <c r="S46" s="136"/>
      <c r="T46" s="13"/>
    </row>
    <row r="47" spans="1:74" x14ac:dyDescent="0.3">
      <c r="A47" s="35" t="s">
        <v>57</v>
      </c>
      <c r="B47"/>
      <c r="C47"/>
      <c r="D47"/>
      <c r="E47" s="13"/>
      <c r="F47"/>
      <c r="G47"/>
      <c r="H47"/>
      <c r="I47"/>
      <c r="J47" s="136"/>
      <c r="K47" s="136"/>
      <c r="L47" s="136"/>
      <c r="M47" s="136"/>
      <c r="N47" s="136"/>
      <c r="O47" s="13"/>
      <c r="P47"/>
      <c r="Q47"/>
      <c r="R47"/>
      <c r="S47" s="136"/>
      <c r="T47" s="13"/>
    </row>
    <row r="48" spans="1:74" ht="16.2" thickBot="1" x14ac:dyDescent="0.35">
      <c r="A48" s="10" t="s">
        <v>28</v>
      </c>
      <c r="B48" s="10" t="s">
        <v>30</v>
      </c>
      <c r="C48" s="10" t="s">
        <v>31</v>
      </c>
      <c r="D48"/>
      <c r="E48" s="13"/>
      <c r="F48"/>
      <c r="G48"/>
      <c r="H48"/>
      <c r="I48"/>
      <c r="J48" s="136"/>
      <c r="K48" s="13"/>
      <c r="L48" s="136"/>
      <c r="M48" s="136"/>
      <c r="N48" s="136"/>
      <c r="O48" s="136"/>
      <c r="P48"/>
      <c r="Q48"/>
      <c r="R48"/>
      <c r="S48" s="136"/>
      <c r="T48" s="13"/>
    </row>
    <row r="49" spans="1:20" ht="16.2" thickTop="1" x14ac:dyDescent="0.3">
      <c r="A49" s="34" t="s">
        <v>23</v>
      </c>
      <c r="B49" s="40">
        <f ca="1">SUMIFS(Таблица1[Объем реализации],Таблица1[Аэропорт],'Задание 3'!$A$48,Таблица1[Дата],"&gt;="&amp;DATE(2013,MONTH(DATEVALUE(B$48 &amp;"1")),1),Таблица1[Дата],"&lt;="&amp;DATE(2013,MONTH(DATEVALUE(B$48&amp;"1")),DAY(EOMONTH(2013,MONTH(DATEVALUE(B$48&amp;"1"))))),Таблица1[Авиакомпания],'Задание 3'!$A49)</f>
        <v>125.58999999999999</v>
      </c>
      <c r="C49" s="40">
        <f ca="1">SUMIFS(Таблица1[Объем реализации],Таблица1[Аэропорт],'Задание 3'!$A$48,Таблица1[Дата],"&gt;="&amp;DATE(2013,MONTH(DATEVALUE(C$48 &amp;"1")),1),Таблица1[Дата],"&lt;="&amp;DATE(2013,MONTH(DATEVALUE(C$48&amp;"1")),DAY(EOMONTH(2013,MONTH(DATEVALUE(C$48&amp;"1"))))),Таблица1[Авиакомпания],'Задание 3'!$A49)</f>
        <v>143.76</v>
      </c>
      <c r="D49"/>
      <c r="E49" s="13"/>
      <c r="F49"/>
      <c r="G49"/>
      <c r="H49"/>
      <c r="I49"/>
      <c r="J49" s="136"/>
      <c r="K49" s="13"/>
      <c r="L49" s="136"/>
      <c r="M49" s="136"/>
      <c r="N49" s="136"/>
      <c r="O49" s="136"/>
      <c r="P49"/>
      <c r="Q49"/>
      <c r="R49"/>
      <c r="S49" s="13"/>
      <c r="T49" s="13"/>
    </row>
    <row r="50" spans="1:20" x14ac:dyDescent="0.3">
      <c r="A50" s="34" t="s">
        <v>24</v>
      </c>
      <c r="B50" s="40">
        <f ca="1">SUMIFS(Таблица1[Объем реализации],Таблица1[Аэропорт],'Задание 3'!$A$48,Таблица1[Дата],"&gt;="&amp;DATE(2013,MONTH(DATEVALUE(B$48 &amp;"1")),1),Таблица1[Дата],"&lt;="&amp;DATE(2013,MONTH(DATEVALUE(B$48&amp;"1")),DAY(EOMONTH(2013,MONTH(DATEVALUE(B$48&amp;"1"))))),Таблица1[Авиакомпания],'Задание 3'!$A50)</f>
        <v>160.75000000000003</v>
      </c>
      <c r="C50" s="40">
        <f ca="1">SUMIFS(Таблица1[Объем реализации],Таблица1[Аэропорт],'Задание 3'!$A$48,Таблица1[Дата],"&gt;="&amp;DATE(2013,MONTH(DATEVALUE(C$48 &amp;"1")),1),Таблица1[Дата],"&lt;="&amp;DATE(2013,MONTH(DATEVALUE(C$48&amp;"1")),DAY(EOMONTH(2013,MONTH(DATEVALUE(C$48&amp;"1"))))),Таблица1[Авиакомпания],'Задание 3'!$A50)</f>
        <v>112.73</v>
      </c>
      <c r="D50"/>
      <c r="E50" s="13"/>
      <c r="F50"/>
      <c r="G50"/>
      <c r="H50"/>
      <c r="I50"/>
      <c r="J50" s="13"/>
      <c r="K50" s="13"/>
      <c r="L50" s="136"/>
      <c r="M50" s="136"/>
      <c r="N50" s="136"/>
      <c r="O50" s="136"/>
      <c r="P50"/>
      <c r="Q50"/>
      <c r="R50"/>
      <c r="S50" s="13"/>
      <c r="T50" s="13"/>
    </row>
    <row r="51" spans="1:20" x14ac:dyDescent="0.3">
      <c r="A51" s="34" t="s">
        <v>19</v>
      </c>
      <c r="B51" s="40">
        <f ca="1">SUMIFS(Таблица1[Объем реализации],Таблица1[Аэропорт],'Задание 3'!$A$48,Таблица1[Дата],"&gt;="&amp;DATE(2013,MONTH(DATEVALUE(B$48 &amp;"1")),1),Таблица1[Дата],"&lt;="&amp;DATE(2013,MONTH(DATEVALUE(B$48&amp;"1")),DAY(EOMONTH(2013,MONTH(DATEVALUE(B$48&amp;"1"))))),Таблица1[Авиакомпания],'Задание 3'!$A51)</f>
        <v>172.81</v>
      </c>
      <c r="C51" s="40">
        <f ca="1">SUMIFS(Таблица1[Объем реализации],Таблица1[Аэропорт],'Задание 3'!$A$48,Таблица1[Дата],"&gt;="&amp;DATE(2013,MONTH(DATEVALUE(C$48 &amp;"1")),1),Таблица1[Дата],"&lt;="&amp;DATE(2013,MONTH(DATEVALUE(C$48&amp;"1")),DAY(EOMONTH(2013,MONTH(DATEVALUE(C$48&amp;"1"))))),Таблица1[Авиакомпания],'Задание 3'!$A51)</f>
        <v>168.52</v>
      </c>
      <c r="D51"/>
      <c r="E51" s="13"/>
      <c r="F51" s="136"/>
      <c r="G51" s="136"/>
      <c r="H51" s="136"/>
      <c r="I51" s="13"/>
      <c r="J51" s="13"/>
      <c r="K51" s="136"/>
      <c r="L51" s="136"/>
      <c r="M51" s="136"/>
      <c r="N51" s="136"/>
      <c r="O51" s="13"/>
      <c r="P51" s="13"/>
      <c r="Q51" s="13"/>
      <c r="R51" s="13"/>
      <c r="S51" s="13"/>
      <c r="T51" s="13"/>
    </row>
    <row r="52" spans="1:20" x14ac:dyDescent="0.3">
      <c r="A52" s="34" t="s">
        <v>25</v>
      </c>
      <c r="B52" s="40">
        <f ca="1">SUMIFS(Таблица1[Объем реализации],Таблица1[Аэропорт],'Задание 3'!$A$48,Таблица1[Дата],"&gt;="&amp;DATE(2013,MONTH(DATEVALUE(B$48 &amp;"1")),1),Таблица1[Дата],"&lt;="&amp;DATE(2013,MONTH(DATEVALUE(B$48&amp;"1")),DAY(EOMONTH(2013,MONTH(DATEVALUE(B$48&amp;"1"))))),Таблица1[Авиакомпания],'Задание 3'!$A52)</f>
        <v>119.94999999999997</v>
      </c>
      <c r="C52" s="40">
        <f ca="1">SUMIFS(Таблица1[Объем реализации],Таблица1[Аэропорт],'Задание 3'!$A$48,Таблица1[Дата],"&gt;="&amp;DATE(2013,MONTH(DATEVALUE(C$48 &amp;"1")),1),Таблица1[Дата],"&lt;="&amp;DATE(2013,MONTH(DATEVALUE(C$48&amp;"1")),DAY(EOMONTH(2013,MONTH(DATEVALUE(C$48&amp;"1"))))),Таблица1[Авиакомпания],'Задание 3'!$A52)</f>
        <v>152.94999999999999</v>
      </c>
      <c r="D52"/>
      <c r="E52" s="13"/>
      <c r="F52" s="136"/>
      <c r="G52" s="136"/>
      <c r="H52" s="136"/>
      <c r="I52" s="13"/>
      <c r="J52" s="13"/>
      <c r="K52" s="136"/>
      <c r="L52" s="136"/>
      <c r="M52" s="136"/>
      <c r="N52" s="136"/>
      <c r="O52" s="13"/>
      <c r="P52" s="13"/>
      <c r="Q52" s="13"/>
      <c r="R52" s="13"/>
      <c r="S52" s="13"/>
      <c r="T52" s="13"/>
    </row>
    <row r="53" spans="1:20" ht="16.2" thickBot="1" x14ac:dyDescent="0.35">
      <c r="A53" s="34" t="s">
        <v>22</v>
      </c>
      <c r="B53" s="40">
        <f ca="1">SUMIFS(Таблица1[Объем реализации],Таблица1[Аэропорт],'Задание 3'!$A$48,Таблица1[Дата],"&gt;="&amp;DATE(2013,MONTH(DATEVALUE(B$48 &amp;"1")),1),Таблица1[Дата],"&lt;="&amp;DATE(2013,MONTH(DATEVALUE(B$48&amp;"1")),DAY(EOMONTH(2013,MONTH(DATEVALUE(B$48&amp;"1"))))),Таблица1[Авиакомпания],'Задание 3'!$A53)</f>
        <v>155.46</v>
      </c>
      <c r="C53" s="40">
        <f ca="1">SUMIFS(Таблица1[Объем реализации],Таблица1[Аэропорт],'Задание 3'!$A$48,Таблица1[Дата],"&gt;="&amp;DATE(2013,MONTH(DATEVALUE(C$48 &amp;"1")),1),Таблица1[Дата],"&lt;="&amp;DATE(2013,MONTH(DATEVALUE(C$48&amp;"1")),DAY(EOMONTH(2013,MONTH(DATEVALUE(C$48&amp;"1"))))),Таблица1[Авиакомпания],'Задание 3'!$A53)</f>
        <v>128.39000000000001</v>
      </c>
      <c r="D53"/>
      <c r="E53" s="13"/>
      <c r="F53" s="136"/>
      <c r="G53" s="136"/>
      <c r="H53" s="136"/>
      <c r="I53" s="13"/>
      <c r="J53" s="13"/>
      <c r="K53" s="136"/>
      <c r="L53" s="136"/>
      <c r="M53" s="136"/>
      <c r="N53" s="13"/>
      <c r="O53" s="13"/>
      <c r="P53" s="13"/>
      <c r="Q53" s="13"/>
      <c r="R53" s="13"/>
      <c r="S53" s="13"/>
      <c r="T53" s="13"/>
    </row>
    <row r="54" spans="1:20" ht="16.8" thickTop="1" thickBot="1" x14ac:dyDescent="0.35">
      <c r="A54" s="10" t="s">
        <v>29</v>
      </c>
      <c r="B54" s="22">
        <f ca="1">SUM(B49:B53)</f>
        <v>734.56000000000006</v>
      </c>
      <c r="C54" s="22">
        <f ca="1">SUM(C49:C53)</f>
        <v>706.35</v>
      </c>
      <c r="D54"/>
      <c r="E54" s="13"/>
      <c r="F54" s="13"/>
      <c r="G54" s="13"/>
      <c r="H54" s="13"/>
      <c r="I54" s="13"/>
      <c r="J54" s="13"/>
      <c r="K54" s="136"/>
      <c r="L54" s="136"/>
      <c r="M54" s="136"/>
      <c r="N54" s="13"/>
      <c r="O54" s="13"/>
      <c r="P54" s="13"/>
      <c r="Q54" s="13"/>
      <c r="R54" s="13"/>
      <c r="S54" s="13"/>
      <c r="T54" s="13"/>
    </row>
    <row r="55" spans="1:20" ht="16.2" thickTop="1" x14ac:dyDescent="0.3">
      <c r="A55" s="35" t="s">
        <v>58</v>
      </c>
      <c r="B55"/>
      <c r="C55"/>
      <c r="D55"/>
      <c r="E55" s="13"/>
      <c r="F55" s="13"/>
      <c r="G55" s="13"/>
      <c r="H55" s="13"/>
      <c r="I55" s="13"/>
      <c r="J55" s="13"/>
      <c r="K55" s="136"/>
      <c r="L55" s="136"/>
      <c r="M55" s="136"/>
      <c r="N55" s="13"/>
      <c r="O55" s="13"/>
      <c r="P55" s="13"/>
      <c r="Q55" s="13"/>
      <c r="R55" s="13"/>
      <c r="S55" s="13"/>
      <c r="T55" s="13"/>
    </row>
    <row r="56" spans="1:20" ht="16.2" thickBot="1" x14ac:dyDescent="0.35">
      <c r="A56" s="10"/>
      <c r="B56" s="10" t="s">
        <v>30</v>
      </c>
      <c r="C56" s="10" t="s">
        <v>31</v>
      </c>
      <c r="D56"/>
      <c r="E56" s="13"/>
      <c r="F56" s="13"/>
      <c r="G56" s="13"/>
      <c r="H56" s="13"/>
      <c r="I56" s="13"/>
      <c r="J56" s="13"/>
      <c r="K56" s="136"/>
      <c r="L56" s="136"/>
      <c r="M56" s="136"/>
      <c r="N56" s="13"/>
      <c r="O56" s="13"/>
      <c r="P56" s="13"/>
      <c r="Q56" s="13"/>
      <c r="R56" s="13"/>
      <c r="S56" s="13"/>
      <c r="T56" s="13"/>
    </row>
    <row r="57" spans="1:20" ht="16.2" thickTop="1" x14ac:dyDescent="0.3">
      <c r="A57" s="34" t="s">
        <v>28</v>
      </c>
      <c r="B57" s="40">
        <f ca="1">SUMIFS(Таблица1[Объем реализации],Таблица1[Аэропорт],'Задание 3'!$A57,Таблица1[Дата],"&gt;="&amp;DATE(2013,MONTH(DATEVALUE(B$56 &amp;"1")),1),Таблица1[Дата],"&lt;="&amp;DATE(2013,MONTH(DATEVALUE(B$56&amp;"1")),DAY(EOMONTH(2013,MONTH(DATEVALUE(B$56&amp;"1"))))))</f>
        <v>734.56000000000051</v>
      </c>
      <c r="C57" s="40">
        <f ca="1">SUMIFS(Таблица1[Объем реализации],Таблица1[Аэропорт],'Задание 3'!$A57,Таблица1[Дата],"&gt;="&amp;DATE(2013,MONTH(DATEVALUE( C$56 &amp;"1")),1),Таблица1[Дата],"&lt;="&amp;DATE(2013,MONTH(DATEVALUE(C$56&amp;"1")),DAY(EOMONTH(2013,MONTH(DATEVALUE(C$56&amp;"1"))))))</f>
        <v>706.34999999999945</v>
      </c>
      <c r="D57"/>
      <c r="K57"/>
      <c r="L57"/>
      <c r="M57"/>
    </row>
    <row r="58" spans="1:20" x14ac:dyDescent="0.3">
      <c r="A58" s="34" t="s">
        <v>27</v>
      </c>
      <c r="B58" s="40">
        <f ca="1">SUMIFS(Таблица1[Объем реализации],Таблица1[Аэропорт],'Задание 3'!$A58,Таблица1[Дата],"&gt;="&amp;DATE(2013,MONTH(DATEVALUE(B$56 &amp;"1")),1),Таблица1[Дата],"&lt;="&amp;DATE(2013,MONTH(DATEVALUE(B$56&amp;"1")),DAY(EOMONTH(2013,MONTH(DATEVALUE(B$56&amp;"1"))))))</f>
        <v>785.52000000000021</v>
      </c>
      <c r="C58" s="40">
        <f ca="1">SUMIFS(Таблица1[Объем реализации],Таблица1[Аэропорт],'Задание 3'!$A58,Таблица1[Дата],"&gt;="&amp;DATE(2013,MONTH(DATEVALUE( C$56 &amp;"1")),1),Таблица1[Дата],"&lt;="&amp;DATE(2013,MONTH(DATEVALUE(C$56&amp;"1")),DAY(EOMONTH(2013,MONTH(DATEVALUE(C$56&amp;"1"))))))</f>
        <v>770.48000000000025</v>
      </c>
      <c r="D58"/>
      <c r="K58"/>
      <c r="L58"/>
      <c r="M58"/>
    </row>
    <row r="59" spans="1:20" ht="16.2" thickBot="1" x14ac:dyDescent="0.35">
      <c r="A59" s="34" t="s">
        <v>21</v>
      </c>
      <c r="B59" s="40">
        <f ca="1">SUMIFS(Таблица1[Объем реализации],Таблица1[Аэропорт],'Задание 3'!$A59,Таблица1[Дата],"&gt;="&amp;DATE(2013,MONTH(DATEVALUE(B$56 &amp;"1")),1),Таблица1[Дата],"&lt;="&amp;DATE(2013,MONTH(DATEVALUE(B$56&amp;"1")),DAY(EOMONTH(2013,MONTH(DATEVALUE(B$56&amp;"1"))))))</f>
        <v>748.11000000000047</v>
      </c>
      <c r="C59" s="40">
        <f ca="1">SUMIFS(Таблица1[Объем реализации],Таблица1[Аэропорт],'Задание 3'!$A59,Таблица1[Дата],"&gt;="&amp;DATE(2013,MONTH(DATEVALUE( C$56 &amp;"1")),1),Таблица1[Дата],"&lt;="&amp;DATE(2013,MONTH(DATEVALUE(C$56&amp;"1")),DAY(EOMONTH(2013,MONTH(DATEVALUE(C$56&amp;"1"))))))</f>
        <v>683.99000000000046</v>
      </c>
      <c r="D59"/>
      <c r="K59"/>
      <c r="L59"/>
      <c r="M59"/>
    </row>
    <row r="60" spans="1:20" ht="16.8" thickTop="1" thickBot="1" x14ac:dyDescent="0.35">
      <c r="A60" s="10" t="s">
        <v>29</v>
      </c>
      <c r="B60" s="22">
        <f ca="1">SUM(B57:B59)</f>
        <v>2268.1900000000014</v>
      </c>
      <c r="C60" s="22">
        <f ca="1">SUM(C57:C59)</f>
        <v>2160.8200000000002</v>
      </c>
      <c r="D60"/>
      <c r="K60"/>
      <c r="L60"/>
      <c r="M60"/>
    </row>
    <row r="61" spans="1:20" ht="16.2" thickTop="1" x14ac:dyDescent="0.3">
      <c r="A61" s="35" t="s">
        <v>59</v>
      </c>
      <c r="B61"/>
      <c r="C61"/>
      <c r="D61"/>
      <c r="K61"/>
      <c r="L61"/>
      <c r="M61"/>
    </row>
    <row r="62" spans="1:20" ht="16.2" thickBot="1" x14ac:dyDescent="0.35">
      <c r="A62" s="10" t="s">
        <v>27</v>
      </c>
      <c r="B62" s="10" t="s">
        <v>30</v>
      </c>
      <c r="C62" s="10" t="s">
        <v>31</v>
      </c>
      <c r="D62"/>
      <c r="K62"/>
      <c r="L62"/>
      <c r="M62"/>
    </row>
    <row r="63" spans="1:20" ht="16.2" thickTop="1" x14ac:dyDescent="0.3">
      <c r="A63" s="34" t="s">
        <v>23</v>
      </c>
      <c r="B63" s="142">
        <f ca="1">SUMIFS(Таблица1[Объем реализации],Таблица1[Аэропорт],'Задание 3'!$A$62,Таблица1[Авиакомпания],'Задание 3'!$A63,Таблица1[Дата],"&gt;="&amp;DATE(2013,MONTH(DATEVALUE(B$62 &amp;"1")),1),Таблица1[Дата],"&lt;="&amp;DATE(2013,MONTH(DATEVALUE(B$62&amp;"1")),DAY(EOMONTH(2013,MONTH(DATEVALUE(B$62&amp;"1"))))))/ SUMIFS(Таблица1[Объем реализации],Таблица1[Дата],"&gt;="&amp;DATE(2013,MONTH(DATEVALUE(B$62 &amp;"1")),1),Таблица1[Дата],"&lt;="&amp;DATE(2013,MONTH(DATEVALUE(B$62&amp;"1")),DAY(EOMONTH(2013,MONTH(DATEVALUE(B$62&amp;"1"))))))</f>
        <v>6.3636644196473899E-2</v>
      </c>
      <c r="C63" s="142">
        <f ca="1">SUMIFS(Таблица1[Объем реализации],Таблица1[Аэропорт],'Задание 3'!$A$62,Таблица1[Авиакомпания],'Задание 3'!$A63,Таблица1[Дата],"&gt;="&amp;DATE(2013,MONTH(DATEVALUE(C$62 &amp;"1")),1),Таблица1[Дата],"&lt;="&amp;DATE(2013,MONTH(DATEVALUE(C$62&amp;"1")),DAY(EOMONTH(2013,MONTH(DATEVALUE(C$62&amp;"1"))))))/ SUMIFS(Таблица1[Объем реализации],Таблица1[Дата],"&gt;="&amp;DATE(2013,MONTH(DATEVALUE(C$62 &amp;"1")),1),Таблица1[Дата],"&lt;="&amp;DATE(2013,MONTH(DATEVALUE(C$62&amp;"1")),DAY(EOMONTH(2013,MONTH(DATEVALUE(C$62&amp;"1"))))))</f>
        <v>6.7432733869549497E-2</v>
      </c>
      <c r="D63"/>
      <c r="K63"/>
      <c r="L63"/>
      <c r="M63"/>
    </row>
    <row r="64" spans="1:20" x14ac:dyDescent="0.3">
      <c r="A64" s="34" t="s">
        <v>24</v>
      </c>
      <c r="B64" s="142">
        <f ca="1">SUMIFS(Таблица1[Объем реализации],Таблица1[Аэропорт],'Задание 3'!$A$62,Таблица1[Авиакомпания],'Задание 3'!$A64,Таблица1[Дата],"&gt;="&amp;DATE(2013,MONTH(DATEVALUE(B$62 &amp;"1")),1),Таблица1[Дата],"&lt;="&amp;DATE(2013,MONTH(DATEVALUE(B$62&amp;"1")),DAY(EOMONTH(2013,MONTH(DATEVALUE(B$62&amp;"1"))))))/ SUMIFS(Таблица1[Объем реализации],Таблица1[Дата],"&gt;="&amp;DATE(2013,MONTH(DATEVALUE(B$62 &amp;"1")),1),Таблица1[Дата],"&lt;="&amp;DATE(2013,MONTH(DATEVALUE(B$62&amp;"1")),DAY(EOMONTH(2013,MONTH(DATEVALUE(B$62&amp;"1"))))))</f>
        <v>7.9825764155560239E-2</v>
      </c>
      <c r="C64" s="142">
        <f ca="1">SUMIFS(Таблица1[Объем реализации],Таблица1[Аэропорт],'Задание 3'!$A$62,Таблица1[Авиакомпания],'Задание 3'!$A64,Таблица1[Дата],"&gt;="&amp;DATE(2013,MONTH(DATEVALUE(C$62 &amp;"1")),1),Таблица1[Дата],"&lt;="&amp;DATE(2013,MONTH(DATEVALUE(C$62&amp;"1")),DAY(EOMONTH(2013,MONTH(DATEVALUE(C$62&amp;"1"))))))/ SUMIFS(Таблица1[Объем реализации],Таблица1[Дата],"&gt;="&amp;DATE(2013,MONTH(DATEVALUE(C$62 &amp;"1")),1),Таблица1[Дата],"&lt;="&amp;DATE(2013,MONTH(DATEVALUE(C$62&amp;"1")),DAY(EOMONTH(2013,MONTH(DATEVALUE(C$62&amp;"1"))))))</f>
        <v>8.0668449940300396E-2</v>
      </c>
      <c r="D64"/>
      <c r="K64"/>
      <c r="L64"/>
      <c r="M64"/>
    </row>
    <row r="65" spans="1:13" x14ac:dyDescent="0.3">
      <c r="A65" s="34" t="s">
        <v>19</v>
      </c>
      <c r="B65" s="142">
        <f ca="1">SUMIFS(Таблица1[Объем реализации],Таблица1[Аэропорт],'Задание 3'!$A$62,Таблица1[Авиакомпания],'Задание 3'!$A65,Таблица1[Дата],"&gt;="&amp;DATE(2013,MONTH(DATEVALUE(B$62 &amp;"1")),1),Таблица1[Дата],"&lt;="&amp;DATE(2013,MONTH(DATEVALUE(B$62&amp;"1")),DAY(EOMONTH(2013,MONTH(DATEVALUE(B$62&amp;"1"))))))/ SUMIFS(Таблица1[Объем реализации],Таблица1[Дата],"&gt;="&amp;DATE(2013,MONTH(DATEVALUE(B$62 &amp;"1")),1),Таблица1[Дата],"&lt;="&amp;DATE(2013,MONTH(DATEVALUE(B$62&amp;"1")),DAY(EOMONTH(2013,MONTH(DATEVALUE(B$62&amp;"1"))))))</f>
        <v>5.5074751233362348E-2</v>
      </c>
      <c r="C65" s="142">
        <f ca="1">SUMIFS(Таблица1[Объем реализации],Таблица1[Аэропорт],'Задание 3'!$A$62,Таблица1[Авиакомпания],'Задание 3'!$A65,Таблица1[Дата],"&gt;="&amp;DATE(2013,MONTH(DATEVALUE(C$62 &amp;"1")),1),Таблица1[Дата],"&lt;="&amp;DATE(2013,MONTH(DATEVALUE(C$62&amp;"1")),DAY(EOMONTH(2013,MONTH(DATEVALUE(C$62&amp;"1"))))))/ SUMIFS(Таблица1[Объем реализации],Таблица1[Дата],"&gt;="&amp;DATE(2013,MONTH(DATEVALUE(C$62 &amp;"1")),1),Таблица1[Дата],"&lt;="&amp;DATE(2013,MONTH(DATEVALUE(C$62&amp;"1")),DAY(EOMONTH(2013,MONTH(DATEVALUE(C$62&amp;"1"))))))</f>
        <v>7.4087614886941031E-2</v>
      </c>
      <c r="D65"/>
      <c r="K65"/>
      <c r="L65"/>
      <c r="M65"/>
    </row>
    <row r="66" spans="1:13" x14ac:dyDescent="0.3">
      <c r="A66" s="34" t="s">
        <v>25</v>
      </c>
      <c r="B66" s="142">
        <f ca="1">SUMIFS(Таблица1[Объем реализации],Таблица1[Аэропорт],'Задание 3'!$A$62,Таблица1[Авиакомпания],'Задание 3'!$A66,Таблица1[Дата],"&gt;="&amp;DATE(2013,MONTH(DATEVALUE(B$62 &amp;"1")),1),Таблица1[Дата],"&lt;="&amp;DATE(2013,MONTH(DATEVALUE(B$62&amp;"1")),DAY(EOMONTH(2013,MONTH(DATEVALUE(B$62&amp;"1"))))))/ SUMIFS(Таблица1[Объем реализации],Таблица1[Дата],"&gt;="&amp;DATE(2013,MONTH(DATEVALUE(B$62 &amp;"1")),1),Таблица1[Дата],"&lt;="&amp;DATE(2013,MONTH(DATEVALUE(B$62&amp;"1")),DAY(EOMONTH(2013,MONTH(DATEVALUE(B$62&amp;"1"))))))</f>
        <v>6.9491532896274161E-2</v>
      </c>
      <c r="C66" s="142">
        <f ca="1">SUMIFS(Таблица1[Объем реализации],Таблица1[Аэропорт],'Задание 3'!$A$62,Таблица1[Авиакомпания],'Задание 3'!$A66,Таблица1[Дата],"&gt;="&amp;DATE(2013,MONTH(DATEVALUE(C$62 &amp;"1")),1),Таблица1[Дата],"&lt;="&amp;DATE(2013,MONTH(DATEVALUE(C$62&amp;"1")),DAY(EOMONTH(2013,MONTH(DATEVALUE(C$62&amp;"1"))))))/ SUMIFS(Таблица1[Объем реализации],Таблица1[Дата],"&gt;="&amp;DATE(2013,MONTH(DATEVALUE(C$62 &amp;"1")),1),Таблица1[Дата],"&lt;="&amp;DATE(2013,MONTH(DATEVALUE(C$62&amp;"1")),DAY(EOMONTH(2013,MONTH(DATEVALUE(C$62&amp;"1"))))))</f>
        <v>6.3651761831156645E-2</v>
      </c>
      <c r="D66"/>
      <c r="K66"/>
      <c r="L66"/>
      <c r="M66"/>
    </row>
    <row r="67" spans="1:13" ht="16.2" thickBot="1" x14ac:dyDescent="0.35">
      <c r="A67" s="34" t="s">
        <v>22</v>
      </c>
      <c r="B67" s="142">
        <f ca="1">SUMIFS(Таблица1[Объем реализации],Таблица1[Аэропорт],'Задание 3'!$A$62,Таблица1[Авиакомпания],'Задание 3'!$A67,Таблица1[Дата],"&gt;="&amp;DATE(2013,MONTH(DATEVALUE(B$62 &amp;"1")),1),Таблица1[Дата],"&lt;="&amp;DATE(2013,MONTH(DATEVALUE(B$62&amp;"1")),DAY(EOMONTH(2013,MONTH(DATEVALUE(B$62&amp;"1"))))))/ SUMIFS(Таблица1[Объем реализации],Таблица1[Дата],"&gt;="&amp;DATE(2013,MONTH(DATEVALUE(B$62 &amp;"1")),1),Таблица1[Дата],"&lt;="&amp;DATE(2013,MONTH(DATEVALUE(B$62&amp;"1")),DAY(EOMONTH(2013,MONTH(DATEVALUE(B$62&amp;"1"))))))</f>
        <v>7.8291501152901719E-2</v>
      </c>
      <c r="C67" s="142">
        <f ca="1">SUMIFS(Таблица1[Объем реализации],Таблица1[Аэропорт],'Задание 3'!$A$62,Таблица1[Авиакомпания],'Задание 3'!$A67,Таблица1[Дата],"&gt;="&amp;DATE(2013,MONTH(DATEVALUE(C$62 &amp;"1")),1),Таблица1[Дата],"&lt;="&amp;DATE(2013,MONTH(DATEVALUE(C$62&amp;"1")),DAY(EOMONTH(2013,MONTH(DATEVALUE(C$62&amp;"1"))))))/ SUMIFS(Таблица1[Объем реализации],Таблица1[Дата],"&gt;="&amp;DATE(2013,MONTH(DATEVALUE(C$62 &amp;"1")),1),Таблица1[Дата],"&lt;="&amp;DATE(2013,MONTH(DATEVALUE(C$62&amp;"1")),DAY(EOMONTH(2013,MONTH(DATEVALUE(C$62&amp;"1"))))))</f>
        <v>7.0727779268981203E-2</v>
      </c>
      <c r="D67"/>
      <c r="K67"/>
      <c r="L67"/>
      <c r="M67"/>
    </row>
    <row r="68" spans="1:13" ht="16.8" thickTop="1" thickBot="1" x14ac:dyDescent="0.35">
      <c r="A68" s="10" t="s">
        <v>29</v>
      </c>
      <c r="B68" s="143">
        <f ca="1">SUM(B63:B67)</f>
        <v>0.34632019363457234</v>
      </c>
      <c r="C68" s="141">
        <f ca="1">SUM(C63:C67)</f>
        <v>0.35656833979692881</v>
      </c>
      <c r="D68"/>
      <c r="K68"/>
      <c r="L68"/>
      <c r="M68"/>
    </row>
    <row r="69" spans="1:13" ht="16.2" thickTop="1" x14ac:dyDescent="0.3">
      <c r="A69"/>
      <c r="B69"/>
      <c r="C69"/>
      <c r="D69"/>
      <c r="K69"/>
      <c r="L69"/>
      <c r="M69"/>
    </row>
    <row r="70" spans="1:13" x14ac:dyDescent="0.3">
      <c r="A70" s="152" t="s">
        <v>41</v>
      </c>
      <c r="B70" s="152"/>
      <c r="C70" s="152"/>
      <c r="D70" s="152"/>
      <c r="E70" s="152"/>
      <c r="F70" s="152"/>
      <c r="G70" s="152"/>
      <c r="H70" s="152"/>
      <c r="I70" s="152"/>
      <c r="J70" s="152"/>
      <c r="K70"/>
      <c r="L70"/>
    </row>
    <row r="71" spans="1:13" ht="16.2" thickBot="1" x14ac:dyDescent="0.35">
      <c r="K71"/>
      <c r="L71"/>
    </row>
    <row r="72" spans="1:13" ht="16.8" thickTop="1" thickBot="1" x14ac:dyDescent="0.35">
      <c r="A72" s="162" t="s">
        <v>42</v>
      </c>
      <c r="B72" s="162"/>
      <c r="C72" s="162"/>
      <c r="D72" s="162"/>
      <c r="E72" s="162"/>
      <c r="F72" s="162"/>
      <c r="G72" s="162" t="s">
        <v>14</v>
      </c>
      <c r="H72" s="162"/>
      <c r="I72" s="165" t="str" cm="1">
        <f t="array" aca="1" ref="I72" ca="1">INDEX('База данных'!$B$2:$B$931,MATCH(LARGE(('База данных'!$A$2:$A$931&lt;=DATE(2013,1,31))*('База данных'!$E$2:$E$931),1),'База данных'!$E$2:$E$931,0),)</f>
        <v xml:space="preserve">Emirates Airline </v>
      </c>
      <c r="J72" s="166"/>
      <c r="K72"/>
      <c r="L72"/>
    </row>
    <row r="73" spans="1:13" ht="16.8" thickTop="1" thickBot="1" x14ac:dyDescent="0.35">
      <c r="A73" s="162"/>
      <c r="B73" s="162"/>
      <c r="C73" s="162"/>
      <c r="D73" s="162"/>
      <c r="E73" s="162"/>
      <c r="F73" s="162"/>
      <c r="G73" s="163" t="s">
        <v>15</v>
      </c>
      <c r="H73" s="164"/>
      <c r="I73" s="165" t="str" cm="1">
        <f t="array" aca="1" ref="I73" ca="1">INDEX('База данных'!$D$2:$D$931,MATCH(LARGE(('База данных'!$A$2:$A$931&lt;=DATE(2013,1,31))*('База данных'!$E$2:$E$931),1),'База данных'!$E$2:$E$931,0),)</f>
        <v>Внуково</v>
      </c>
      <c r="J73" s="166"/>
      <c r="K73"/>
      <c r="L73"/>
    </row>
    <row r="74" spans="1:13" ht="16.8" thickTop="1" thickBot="1" x14ac:dyDescent="0.35">
      <c r="K74"/>
      <c r="L74"/>
    </row>
    <row r="75" spans="1:13" ht="16.8" thickTop="1" thickBot="1" x14ac:dyDescent="0.35">
      <c r="A75" s="162" t="s">
        <v>43</v>
      </c>
      <c r="B75" s="162"/>
      <c r="C75" s="162"/>
      <c r="D75" s="162"/>
      <c r="E75" s="162"/>
      <c r="F75" s="162"/>
      <c r="G75" s="162" t="s">
        <v>14</v>
      </c>
      <c r="H75" s="162"/>
      <c r="I75" s="165" t="str" cm="1">
        <f t="array" aca="1" ref="I75" ca="1">INDEX('База данных'!$B$2:$B$931,MATCH(LARGE(('База данных'!$A$2:$A$931&gt;DATE(2013,1,31))*('База данных'!$E$2:$E$931),1),'База данных'!$E$2:$E$931,0),)</f>
        <v>ОАО АК "Трансаэро"</v>
      </c>
      <c r="J75" s="166"/>
      <c r="L75"/>
    </row>
    <row r="76" spans="1:13" ht="16.8" thickTop="1" thickBot="1" x14ac:dyDescent="0.35">
      <c r="A76" s="162"/>
      <c r="B76" s="162"/>
      <c r="C76" s="162"/>
      <c r="D76" s="162"/>
      <c r="E76" s="162"/>
      <c r="F76" s="162"/>
      <c r="G76" s="163" t="s">
        <v>15</v>
      </c>
      <c r="H76" s="164"/>
      <c r="I76" s="165" t="str" cm="1">
        <f t="array" aca="1" ref="I76" ca="1">INDEX('База данных'!$D$2:$D$931,MATCH(LARGE(('База данных'!$A$2:$A$931&gt;DATE(2013,1,31))*('База данных'!$E$2:$E$931),1),'База данных'!$E$2:$E$931,0),)</f>
        <v>Шереметьево</v>
      </c>
      <c r="J76" s="166"/>
      <c r="K76"/>
      <c r="L76"/>
    </row>
    <row r="77" spans="1:13" ht="16.2" thickTop="1" x14ac:dyDescent="0.3">
      <c r="K77"/>
      <c r="L77"/>
    </row>
    <row r="78" spans="1:13" x14ac:dyDescent="0.3">
      <c r="K78"/>
      <c r="L78"/>
    </row>
    <row r="79" spans="1:13" x14ac:dyDescent="0.3">
      <c r="K79"/>
      <c r="L79"/>
    </row>
    <row r="80" spans="1:13" x14ac:dyDescent="0.3">
      <c r="K80"/>
      <c r="L80"/>
    </row>
    <row r="81" spans="11:12" x14ac:dyDescent="0.3">
      <c r="K81"/>
      <c r="L81"/>
    </row>
    <row r="82" spans="11:12" x14ac:dyDescent="0.3">
      <c r="K82"/>
      <c r="L82"/>
    </row>
    <row r="83" spans="11:12" x14ac:dyDescent="0.3">
      <c r="K83"/>
      <c r="L83"/>
    </row>
    <row r="84" spans="11:12" x14ac:dyDescent="0.3">
      <c r="K84"/>
      <c r="L84"/>
    </row>
    <row r="85" spans="11:12" x14ac:dyDescent="0.3">
      <c r="K85"/>
      <c r="L85"/>
    </row>
    <row r="86" spans="11:12" x14ac:dyDescent="0.3">
      <c r="K86"/>
      <c r="L86"/>
    </row>
    <row r="87" spans="11:12" x14ac:dyDescent="0.3">
      <c r="K87"/>
      <c r="L87"/>
    </row>
    <row r="88" spans="11:12" x14ac:dyDescent="0.3">
      <c r="K88"/>
      <c r="L88"/>
    </row>
    <row r="89" spans="11:12" x14ac:dyDescent="0.3">
      <c r="K89"/>
      <c r="L89"/>
    </row>
    <row r="90" spans="11:12" x14ac:dyDescent="0.3">
      <c r="K90"/>
      <c r="L90"/>
    </row>
    <row r="91" spans="11:12" x14ac:dyDescent="0.3">
      <c r="K91"/>
      <c r="L91"/>
    </row>
    <row r="92" spans="11:12" x14ac:dyDescent="0.3">
      <c r="K92"/>
      <c r="L92"/>
    </row>
    <row r="93" spans="11:12" x14ac:dyDescent="0.3">
      <c r="K93"/>
      <c r="L93"/>
    </row>
    <row r="94" spans="11:12" x14ac:dyDescent="0.3">
      <c r="K94"/>
      <c r="L94"/>
    </row>
    <row r="95" spans="11:12" x14ac:dyDescent="0.3">
      <c r="K95"/>
      <c r="L95"/>
    </row>
    <row r="96" spans="11:12" x14ac:dyDescent="0.3">
      <c r="K96"/>
      <c r="L96"/>
    </row>
    <row r="97" spans="11:12" x14ac:dyDescent="0.3">
      <c r="K97"/>
      <c r="L97"/>
    </row>
    <row r="98" spans="11:12" x14ac:dyDescent="0.3">
      <c r="K98"/>
      <c r="L98"/>
    </row>
    <row r="99" spans="11:12" x14ac:dyDescent="0.3">
      <c r="K99"/>
      <c r="L99"/>
    </row>
    <row r="100" spans="11:12" x14ac:dyDescent="0.3">
      <c r="K100"/>
      <c r="L100"/>
    </row>
    <row r="101" spans="11:12" x14ac:dyDescent="0.3">
      <c r="K101"/>
      <c r="L101"/>
    </row>
    <row r="102" spans="11:12" x14ac:dyDescent="0.3">
      <c r="K102"/>
      <c r="L102"/>
    </row>
    <row r="103" spans="11:12" x14ac:dyDescent="0.3">
      <c r="K103"/>
      <c r="L103"/>
    </row>
    <row r="104" spans="11:12" x14ac:dyDescent="0.3">
      <c r="K104"/>
      <c r="L104"/>
    </row>
    <row r="105" spans="11:12" x14ac:dyDescent="0.3">
      <c r="K105"/>
      <c r="L105"/>
    </row>
    <row r="106" spans="11:12" x14ac:dyDescent="0.3">
      <c r="K106"/>
      <c r="L106"/>
    </row>
    <row r="107" spans="11:12" x14ac:dyDescent="0.3">
      <c r="K107"/>
      <c r="L107"/>
    </row>
    <row r="108" spans="11:12" x14ac:dyDescent="0.3">
      <c r="K108"/>
      <c r="L108"/>
    </row>
    <row r="109" spans="11:12" x14ac:dyDescent="0.3">
      <c r="K109"/>
      <c r="L109"/>
    </row>
    <row r="110" spans="11:12" x14ac:dyDescent="0.3">
      <c r="K110"/>
      <c r="L110"/>
    </row>
    <row r="111" spans="11:12" x14ac:dyDescent="0.3">
      <c r="K111"/>
      <c r="L111"/>
    </row>
    <row r="112" spans="11:12" x14ac:dyDescent="0.3">
      <c r="K112"/>
      <c r="L112"/>
    </row>
    <row r="113" spans="11:12" x14ac:dyDescent="0.3">
      <c r="K113"/>
      <c r="L113"/>
    </row>
    <row r="114" spans="11:12" x14ac:dyDescent="0.3">
      <c r="K114"/>
      <c r="L114"/>
    </row>
    <row r="115" spans="11:12" x14ac:dyDescent="0.3">
      <c r="K115"/>
      <c r="L115"/>
    </row>
    <row r="116" spans="11:12" x14ac:dyDescent="0.3">
      <c r="K116"/>
      <c r="L116"/>
    </row>
    <row r="117" spans="11:12" x14ac:dyDescent="0.3">
      <c r="K117"/>
      <c r="L117"/>
    </row>
    <row r="118" spans="11:12" x14ac:dyDescent="0.3">
      <c r="K118"/>
      <c r="L118"/>
    </row>
    <row r="119" spans="11:12" x14ac:dyDescent="0.3">
      <c r="K119"/>
      <c r="L119"/>
    </row>
    <row r="120" spans="11:12" x14ac:dyDescent="0.3">
      <c r="K120"/>
      <c r="L120"/>
    </row>
    <row r="121" spans="11:12" x14ac:dyDescent="0.3">
      <c r="K121"/>
      <c r="L121"/>
    </row>
    <row r="122" spans="11:12" x14ac:dyDescent="0.3">
      <c r="K122"/>
      <c r="L122"/>
    </row>
    <row r="123" spans="11:12" x14ac:dyDescent="0.3">
      <c r="K123"/>
      <c r="L123"/>
    </row>
    <row r="124" spans="11:12" x14ac:dyDescent="0.3">
      <c r="K124"/>
      <c r="L124"/>
    </row>
    <row r="125" spans="11:12" x14ac:dyDescent="0.3">
      <c r="K125"/>
      <c r="L125"/>
    </row>
    <row r="126" spans="11:12" x14ac:dyDescent="0.3">
      <c r="K126"/>
      <c r="L126"/>
    </row>
    <row r="127" spans="11:12" x14ac:dyDescent="0.3">
      <c r="K127"/>
      <c r="L127"/>
    </row>
    <row r="128" spans="11:12" x14ac:dyDescent="0.3">
      <c r="K128"/>
      <c r="L128"/>
    </row>
    <row r="129" spans="11:12" x14ac:dyDescent="0.3">
      <c r="K129"/>
      <c r="L129"/>
    </row>
    <row r="130" spans="11:12" x14ac:dyDescent="0.3">
      <c r="K130"/>
      <c r="L130"/>
    </row>
    <row r="131" spans="11:12" x14ac:dyDescent="0.3">
      <c r="K131"/>
      <c r="L131"/>
    </row>
    <row r="132" spans="11:12" x14ac:dyDescent="0.3">
      <c r="K132"/>
      <c r="L132"/>
    </row>
    <row r="133" spans="11:12" x14ac:dyDescent="0.3">
      <c r="K133"/>
      <c r="L133"/>
    </row>
    <row r="134" spans="11:12" x14ac:dyDescent="0.3">
      <c r="K134"/>
      <c r="L134"/>
    </row>
    <row r="135" spans="11:12" x14ac:dyDescent="0.3">
      <c r="K135"/>
      <c r="L135"/>
    </row>
    <row r="136" spans="11:12" x14ac:dyDescent="0.3">
      <c r="K136"/>
      <c r="L136"/>
    </row>
    <row r="137" spans="11:12" x14ac:dyDescent="0.3">
      <c r="K137"/>
      <c r="L137"/>
    </row>
    <row r="138" spans="11:12" x14ac:dyDescent="0.3">
      <c r="K138"/>
      <c r="L138"/>
    </row>
    <row r="139" spans="11:12" x14ac:dyDescent="0.3">
      <c r="K139"/>
      <c r="L139"/>
    </row>
    <row r="140" spans="11:12" x14ac:dyDescent="0.3">
      <c r="K140"/>
      <c r="L140"/>
    </row>
    <row r="141" spans="11:12" x14ac:dyDescent="0.3">
      <c r="K141"/>
      <c r="L141"/>
    </row>
    <row r="142" spans="11:12" x14ac:dyDescent="0.3">
      <c r="K142"/>
      <c r="L142"/>
    </row>
    <row r="143" spans="11:12" x14ac:dyDescent="0.3">
      <c r="K143"/>
      <c r="L143"/>
    </row>
    <row r="144" spans="11:12" x14ac:dyDescent="0.3">
      <c r="K144"/>
      <c r="L144"/>
    </row>
    <row r="145" spans="11:12" x14ac:dyDescent="0.3">
      <c r="K145"/>
      <c r="L145"/>
    </row>
    <row r="146" spans="11:12" x14ac:dyDescent="0.3">
      <c r="K146"/>
      <c r="L146"/>
    </row>
    <row r="147" spans="11:12" x14ac:dyDescent="0.3">
      <c r="K147"/>
      <c r="L147"/>
    </row>
    <row r="148" spans="11:12" x14ac:dyDescent="0.3">
      <c r="K148"/>
      <c r="L148"/>
    </row>
    <row r="149" spans="11:12" x14ac:dyDescent="0.3">
      <c r="K149"/>
      <c r="L149"/>
    </row>
    <row r="150" spans="11:12" x14ac:dyDescent="0.3">
      <c r="K150"/>
      <c r="L150"/>
    </row>
    <row r="151" spans="11:12" x14ac:dyDescent="0.3">
      <c r="K151"/>
      <c r="L151"/>
    </row>
    <row r="152" spans="11:12" x14ac:dyDescent="0.3">
      <c r="K152"/>
      <c r="L152"/>
    </row>
    <row r="153" spans="11:12" x14ac:dyDescent="0.3">
      <c r="K153"/>
      <c r="L153"/>
    </row>
    <row r="154" spans="11:12" x14ac:dyDescent="0.3">
      <c r="K154"/>
      <c r="L154"/>
    </row>
    <row r="155" spans="11:12" x14ac:dyDescent="0.3">
      <c r="K155"/>
      <c r="L155"/>
    </row>
    <row r="156" spans="11:12" x14ac:dyDescent="0.3">
      <c r="K156"/>
      <c r="L156"/>
    </row>
    <row r="157" spans="11:12" x14ac:dyDescent="0.3">
      <c r="K157"/>
      <c r="L157"/>
    </row>
    <row r="158" spans="11:12" x14ac:dyDescent="0.3">
      <c r="K158"/>
      <c r="L158"/>
    </row>
    <row r="159" spans="11:12" x14ac:dyDescent="0.3">
      <c r="K159"/>
      <c r="L159"/>
    </row>
    <row r="160" spans="11:12" x14ac:dyDescent="0.3">
      <c r="K160"/>
      <c r="L160"/>
    </row>
    <row r="161" spans="11:12" x14ac:dyDescent="0.3">
      <c r="K161"/>
      <c r="L161"/>
    </row>
    <row r="162" spans="11:12" x14ac:dyDescent="0.3">
      <c r="K162"/>
      <c r="L162"/>
    </row>
    <row r="163" spans="11:12" x14ac:dyDescent="0.3">
      <c r="K163"/>
      <c r="L163"/>
    </row>
    <row r="164" spans="11:12" x14ac:dyDescent="0.3">
      <c r="K164"/>
      <c r="L164"/>
    </row>
    <row r="165" spans="11:12" x14ac:dyDescent="0.3">
      <c r="K165"/>
      <c r="L165"/>
    </row>
    <row r="166" spans="11:12" x14ac:dyDescent="0.3">
      <c r="K166"/>
      <c r="L166"/>
    </row>
    <row r="167" spans="11:12" x14ac:dyDescent="0.3">
      <c r="K167"/>
      <c r="L167"/>
    </row>
    <row r="168" spans="11:12" x14ac:dyDescent="0.3">
      <c r="K168"/>
      <c r="L168"/>
    </row>
    <row r="169" spans="11:12" x14ac:dyDescent="0.3">
      <c r="K169"/>
      <c r="L169"/>
    </row>
    <row r="170" spans="11:12" x14ac:dyDescent="0.3">
      <c r="K170"/>
      <c r="L170"/>
    </row>
    <row r="171" spans="11:12" x14ac:dyDescent="0.3">
      <c r="K171"/>
      <c r="L171"/>
    </row>
    <row r="172" spans="11:12" x14ac:dyDescent="0.3">
      <c r="K172"/>
      <c r="L172"/>
    </row>
    <row r="173" spans="11:12" x14ac:dyDescent="0.3">
      <c r="K173"/>
      <c r="L173"/>
    </row>
    <row r="174" spans="11:12" x14ac:dyDescent="0.3">
      <c r="K174"/>
      <c r="L174"/>
    </row>
    <row r="175" spans="11:12" x14ac:dyDescent="0.3">
      <c r="K175"/>
      <c r="L175"/>
    </row>
    <row r="176" spans="11:12" x14ac:dyDescent="0.3">
      <c r="K176"/>
      <c r="L176"/>
    </row>
    <row r="177" spans="11:12" x14ac:dyDescent="0.3">
      <c r="K177"/>
      <c r="L177"/>
    </row>
    <row r="178" spans="11:12" x14ac:dyDescent="0.3">
      <c r="K178"/>
      <c r="L178"/>
    </row>
    <row r="179" spans="11:12" x14ac:dyDescent="0.3">
      <c r="K179"/>
      <c r="L179"/>
    </row>
    <row r="180" spans="11:12" x14ac:dyDescent="0.3">
      <c r="K180"/>
      <c r="L180"/>
    </row>
    <row r="181" spans="11:12" x14ac:dyDescent="0.3">
      <c r="K181"/>
      <c r="L181"/>
    </row>
    <row r="182" spans="11:12" x14ac:dyDescent="0.3">
      <c r="K182"/>
      <c r="L182"/>
    </row>
    <row r="183" spans="11:12" x14ac:dyDescent="0.3">
      <c r="K183"/>
      <c r="L183"/>
    </row>
    <row r="184" spans="11:12" x14ac:dyDescent="0.3">
      <c r="K184"/>
      <c r="L184"/>
    </row>
    <row r="185" spans="11:12" x14ac:dyDescent="0.3">
      <c r="K185"/>
      <c r="L185"/>
    </row>
    <row r="186" spans="11:12" x14ac:dyDescent="0.3">
      <c r="K186"/>
      <c r="L186"/>
    </row>
    <row r="187" spans="11:12" x14ac:dyDescent="0.3">
      <c r="K187"/>
      <c r="L187"/>
    </row>
    <row r="188" spans="11:12" x14ac:dyDescent="0.3">
      <c r="K188"/>
      <c r="L188"/>
    </row>
    <row r="189" spans="11:12" x14ac:dyDescent="0.3">
      <c r="K189"/>
      <c r="L189"/>
    </row>
    <row r="190" spans="11:12" x14ac:dyDescent="0.3">
      <c r="K190"/>
      <c r="L190"/>
    </row>
    <row r="191" spans="11:12" x14ac:dyDescent="0.3">
      <c r="K191"/>
      <c r="L191"/>
    </row>
    <row r="192" spans="11:12" x14ac:dyDescent="0.3">
      <c r="K192"/>
      <c r="L192"/>
    </row>
    <row r="193" spans="11:12" x14ac:dyDescent="0.3">
      <c r="K193"/>
      <c r="L193"/>
    </row>
    <row r="194" spans="11:12" x14ac:dyDescent="0.3">
      <c r="K194"/>
      <c r="L194"/>
    </row>
    <row r="195" spans="11:12" x14ac:dyDescent="0.3">
      <c r="K195"/>
      <c r="L195"/>
    </row>
    <row r="196" spans="11:12" x14ac:dyDescent="0.3">
      <c r="K196"/>
      <c r="L196"/>
    </row>
    <row r="197" spans="11:12" x14ac:dyDescent="0.3">
      <c r="K197"/>
      <c r="L197"/>
    </row>
    <row r="198" spans="11:12" x14ac:dyDescent="0.3">
      <c r="K198"/>
      <c r="L198"/>
    </row>
    <row r="199" spans="11:12" x14ac:dyDescent="0.3">
      <c r="K199"/>
      <c r="L199"/>
    </row>
    <row r="200" spans="11:12" x14ac:dyDescent="0.3">
      <c r="K200"/>
      <c r="L200"/>
    </row>
    <row r="201" spans="11:12" x14ac:dyDescent="0.3">
      <c r="K201"/>
      <c r="L201"/>
    </row>
    <row r="202" spans="11:12" x14ac:dyDescent="0.3">
      <c r="K202"/>
      <c r="L202"/>
    </row>
    <row r="203" spans="11:12" x14ac:dyDescent="0.3">
      <c r="K203"/>
      <c r="L203"/>
    </row>
    <row r="204" spans="11:12" x14ac:dyDescent="0.3">
      <c r="K204"/>
      <c r="L204"/>
    </row>
    <row r="205" spans="11:12" x14ac:dyDescent="0.3">
      <c r="K205"/>
      <c r="L205"/>
    </row>
    <row r="206" spans="11:12" x14ac:dyDescent="0.3">
      <c r="K206"/>
      <c r="L206"/>
    </row>
    <row r="207" spans="11:12" x14ac:dyDescent="0.3">
      <c r="K207"/>
      <c r="L207"/>
    </row>
    <row r="208" spans="11:12" x14ac:dyDescent="0.3">
      <c r="K208"/>
      <c r="L208"/>
    </row>
    <row r="209" spans="11:12" x14ac:dyDescent="0.3">
      <c r="K209"/>
      <c r="L209"/>
    </row>
    <row r="210" spans="11:12" x14ac:dyDescent="0.3">
      <c r="K210"/>
      <c r="L210"/>
    </row>
    <row r="211" spans="11:12" x14ac:dyDescent="0.3">
      <c r="K211"/>
      <c r="L211"/>
    </row>
    <row r="212" spans="11:12" x14ac:dyDescent="0.3">
      <c r="K212"/>
      <c r="L212"/>
    </row>
    <row r="213" spans="11:12" x14ac:dyDescent="0.3">
      <c r="K213"/>
      <c r="L213"/>
    </row>
    <row r="214" spans="11:12" x14ac:dyDescent="0.3">
      <c r="K214"/>
      <c r="L214"/>
    </row>
    <row r="215" spans="11:12" x14ac:dyDescent="0.3">
      <c r="K215"/>
      <c r="L215"/>
    </row>
    <row r="216" spans="11:12" x14ac:dyDescent="0.3">
      <c r="K216"/>
      <c r="L216"/>
    </row>
    <row r="217" spans="11:12" x14ac:dyDescent="0.3">
      <c r="K217"/>
      <c r="L217"/>
    </row>
    <row r="218" spans="11:12" x14ac:dyDescent="0.3">
      <c r="K218"/>
      <c r="L218"/>
    </row>
    <row r="219" spans="11:12" x14ac:dyDescent="0.3">
      <c r="K219"/>
      <c r="L219"/>
    </row>
    <row r="220" spans="11:12" x14ac:dyDescent="0.3">
      <c r="K220"/>
      <c r="L220"/>
    </row>
    <row r="221" spans="11:12" x14ac:dyDescent="0.3">
      <c r="K221"/>
      <c r="L221"/>
    </row>
    <row r="222" spans="11:12" x14ac:dyDescent="0.3">
      <c r="K222"/>
      <c r="L222"/>
    </row>
    <row r="223" spans="11:12" x14ac:dyDescent="0.3">
      <c r="K223"/>
      <c r="L223"/>
    </row>
    <row r="224" spans="11:12" x14ac:dyDescent="0.3">
      <c r="K224"/>
      <c r="L224"/>
    </row>
    <row r="225" spans="11:12" x14ac:dyDescent="0.3">
      <c r="K225"/>
      <c r="L225"/>
    </row>
    <row r="226" spans="11:12" x14ac:dyDescent="0.3">
      <c r="K226"/>
      <c r="L226"/>
    </row>
    <row r="227" spans="11:12" x14ac:dyDescent="0.3">
      <c r="K227"/>
      <c r="L227"/>
    </row>
    <row r="228" spans="11:12" x14ac:dyDescent="0.3">
      <c r="K228"/>
      <c r="L228"/>
    </row>
    <row r="229" spans="11:12" x14ac:dyDescent="0.3">
      <c r="K229"/>
      <c r="L229"/>
    </row>
    <row r="230" spans="11:12" x14ac:dyDescent="0.3">
      <c r="K230"/>
      <c r="L230"/>
    </row>
    <row r="231" spans="11:12" x14ac:dyDescent="0.3">
      <c r="K231"/>
      <c r="L231"/>
    </row>
    <row r="232" spans="11:12" x14ac:dyDescent="0.3">
      <c r="K232"/>
      <c r="L232"/>
    </row>
    <row r="233" spans="11:12" x14ac:dyDescent="0.3">
      <c r="K233"/>
      <c r="L233"/>
    </row>
    <row r="234" spans="11:12" x14ac:dyDescent="0.3">
      <c r="K234"/>
      <c r="L234"/>
    </row>
    <row r="235" spans="11:12" x14ac:dyDescent="0.3">
      <c r="K235"/>
      <c r="L235"/>
    </row>
    <row r="236" spans="11:12" x14ac:dyDescent="0.3">
      <c r="K236"/>
      <c r="L236"/>
    </row>
    <row r="237" spans="11:12" x14ac:dyDescent="0.3">
      <c r="K237"/>
      <c r="L237"/>
    </row>
    <row r="238" spans="11:12" x14ac:dyDescent="0.3">
      <c r="K238"/>
      <c r="L238"/>
    </row>
    <row r="239" spans="11:12" x14ac:dyDescent="0.3">
      <c r="K239"/>
      <c r="L239"/>
    </row>
    <row r="240" spans="11:12" x14ac:dyDescent="0.3">
      <c r="K240"/>
      <c r="L240"/>
    </row>
    <row r="241" spans="11:12" x14ac:dyDescent="0.3">
      <c r="K241"/>
      <c r="L241"/>
    </row>
    <row r="242" spans="11:12" x14ac:dyDescent="0.3">
      <c r="K242"/>
      <c r="L242"/>
    </row>
    <row r="243" spans="11:12" x14ac:dyDescent="0.3">
      <c r="K243"/>
      <c r="L243"/>
    </row>
    <row r="244" spans="11:12" x14ac:dyDescent="0.3">
      <c r="K244"/>
      <c r="L244"/>
    </row>
    <row r="245" spans="11:12" x14ac:dyDescent="0.3">
      <c r="K245"/>
      <c r="L245"/>
    </row>
    <row r="246" spans="11:12" x14ac:dyDescent="0.3">
      <c r="K246"/>
      <c r="L246"/>
    </row>
    <row r="247" spans="11:12" x14ac:dyDescent="0.3">
      <c r="K247"/>
      <c r="L247"/>
    </row>
    <row r="248" spans="11:12" x14ac:dyDescent="0.3">
      <c r="K248"/>
      <c r="L248"/>
    </row>
    <row r="249" spans="11:12" x14ac:dyDescent="0.3">
      <c r="K249"/>
      <c r="L249"/>
    </row>
    <row r="250" spans="11:12" x14ac:dyDescent="0.3">
      <c r="K250"/>
      <c r="L250"/>
    </row>
    <row r="251" spans="11:12" x14ac:dyDescent="0.3">
      <c r="K251"/>
      <c r="L251"/>
    </row>
    <row r="252" spans="11:12" x14ac:dyDescent="0.3">
      <c r="K252"/>
      <c r="L252"/>
    </row>
    <row r="253" spans="11:12" x14ac:dyDescent="0.3">
      <c r="K253"/>
      <c r="L253"/>
    </row>
    <row r="254" spans="11:12" x14ac:dyDescent="0.3">
      <c r="K254"/>
      <c r="L254"/>
    </row>
    <row r="255" spans="11:12" x14ac:dyDescent="0.3">
      <c r="K255"/>
      <c r="L255"/>
    </row>
    <row r="256" spans="11:12" x14ac:dyDescent="0.3">
      <c r="K256"/>
      <c r="L256"/>
    </row>
    <row r="257" spans="11:12" x14ac:dyDescent="0.3">
      <c r="K257"/>
      <c r="L257"/>
    </row>
    <row r="258" spans="11:12" x14ac:dyDescent="0.3">
      <c r="K258"/>
      <c r="L258"/>
    </row>
    <row r="259" spans="11:12" x14ac:dyDescent="0.3">
      <c r="K259"/>
      <c r="L259"/>
    </row>
    <row r="260" spans="11:12" x14ac:dyDescent="0.3">
      <c r="K260"/>
      <c r="L260"/>
    </row>
    <row r="261" spans="11:12" x14ac:dyDescent="0.3">
      <c r="K261"/>
      <c r="L261"/>
    </row>
    <row r="262" spans="11:12" x14ac:dyDescent="0.3">
      <c r="K262"/>
      <c r="L262"/>
    </row>
    <row r="263" spans="11:12" x14ac:dyDescent="0.3">
      <c r="K263"/>
      <c r="L263"/>
    </row>
    <row r="264" spans="11:12" x14ac:dyDescent="0.3">
      <c r="K264"/>
      <c r="L264"/>
    </row>
    <row r="265" spans="11:12" x14ac:dyDescent="0.3">
      <c r="K265"/>
      <c r="L265"/>
    </row>
    <row r="266" spans="11:12" x14ac:dyDescent="0.3">
      <c r="K266"/>
      <c r="L266"/>
    </row>
    <row r="267" spans="11:12" x14ac:dyDescent="0.3">
      <c r="K267"/>
      <c r="L267"/>
    </row>
    <row r="268" spans="11:12" x14ac:dyDescent="0.3">
      <c r="K268"/>
      <c r="L268"/>
    </row>
    <row r="269" spans="11:12" x14ac:dyDescent="0.3">
      <c r="K269"/>
      <c r="L269"/>
    </row>
    <row r="270" spans="11:12" x14ac:dyDescent="0.3">
      <c r="K270"/>
      <c r="L270"/>
    </row>
    <row r="271" spans="11:12" x14ac:dyDescent="0.3">
      <c r="K271"/>
      <c r="L271"/>
    </row>
    <row r="272" spans="11:12" x14ac:dyDescent="0.3">
      <c r="K272"/>
      <c r="L272"/>
    </row>
    <row r="273" spans="11:12" x14ac:dyDescent="0.3">
      <c r="K273"/>
      <c r="L273"/>
    </row>
    <row r="274" spans="11:12" x14ac:dyDescent="0.3">
      <c r="K274"/>
      <c r="L274"/>
    </row>
    <row r="275" spans="11:12" x14ac:dyDescent="0.3">
      <c r="K275"/>
      <c r="L275"/>
    </row>
    <row r="276" spans="11:12" x14ac:dyDescent="0.3">
      <c r="K276"/>
      <c r="L276"/>
    </row>
    <row r="277" spans="11:12" x14ac:dyDescent="0.3">
      <c r="K277"/>
      <c r="L277"/>
    </row>
    <row r="278" spans="11:12" x14ac:dyDescent="0.3">
      <c r="K278"/>
      <c r="L278"/>
    </row>
    <row r="279" spans="11:12" x14ac:dyDescent="0.3">
      <c r="K279"/>
      <c r="L279"/>
    </row>
    <row r="280" spans="11:12" x14ac:dyDescent="0.3">
      <c r="K280"/>
      <c r="L280"/>
    </row>
    <row r="281" spans="11:12" x14ac:dyDescent="0.3">
      <c r="K281"/>
      <c r="L281"/>
    </row>
    <row r="282" spans="11:12" x14ac:dyDescent="0.3">
      <c r="K282"/>
      <c r="L282"/>
    </row>
    <row r="283" spans="11:12" x14ac:dyDescent="0.3">
      <c r="K283"/>
      <c r="L283"/>
    </row>
    <row r="284" spans="11:12" x14ac:dyDescent="0.3">
      <c r="K284"/>
      <c r="L284"/>
    </row>
    <row r="285" spans="11:12" x14ac:dyDescent="0.3">
      <c r="K285"/>
      <c r="L285"/>
    </row>
    <row r="286" spans="11:12" x14ac:dyDescent="0.3">
      <c r="K286"/>
      <c r="L286"/>
    </row>
    <row r="287" spans="11:12" x14ac:dyDescent="0.3">
      <c r="K287"/>
      <c r="L287"/>
    </row>
    <row r="288" spans="11:12" x14ac:dyDescent="0.3">
      <c r="K288"/>
      <c r="L288"/>
    </row>
    <row r="289" spans="11:12" x14ac:dyDescent="0.3">
      <c r="K289"/>
      <c r="L289"/>
    </row>
    <row r="290" spans="11:12" x14ac:dyDescent="0.3">
      <c r="K290"/>
      <c r="L290"/>
    </row>
    <row r="291" spans="11:12" x14ac:dyDescent="0.3">
      <c r="K291"/>
      <c r="L291"/>
    </row>
    <row r="292" spans="11:12" x14ac:dyDescent="0.3">
      <c r="K292"/>
      <c r="L292"/>
    </row>
    <row r="293" spans="11:12" x14ac:dyDescent="0.3">
      <c r="K293"/>
      <c r="L293"/>
    </row>
    <row r="294" spans="11:12" x14ac:dyDescent="0.3">
      <c r="K294"/>
      <c r="L294"/>
    </row>
    <row r="295" spans="11:12" x14ac:dyDescent="0.3">
      <c r="K295"/>
      <c r="L295"/>
    </row>
    <row r="296" spans="11:12" x14ac:dyDescent="0.3">
      <c r="K296"/>
      <c r="L296"/>
    </row>
    <row r="297" spans="11:12" x14ac:dyDescent="0.3">
      <c r="K297"/>
      <c r="L297"/>
    </row>
    <row r="298" spans="11:12" x14ac:dyDescent="0.3">
      <c r="K298"/>
      <c r="L298"/>
    </row>
    <row r="299" spans="11:12" x14ac:dyDescent="0.3">
      <c r="K299"/>
      <c r="L299"/>
    </row>
    <row r="300" spans="11:12" x14ac:dyDescent="0.3">
      <c r="K300"/>
      <c r="L300"/>
    </row>
    <row r="301" spans="11:12" x14ac:dyDescent="0.3">
      <c r="K301"/>
      <c r="L301"/>
    </row>
    <row r="302" spans="11:12" x14ac:dyDescent="0.3">
      <c r="K302"/>
      <c r="L302"/>
    </row>
    <row r="303" spans="11:12" x14ac:dyDescent="0.3">
      <c r="K303"/>
      <c r="L303"/>
    </row>
    <row r="304" spans="11:12" x14ac:dyDescent="0.3">
      <c r="K304"/>
      <c r="L304"/>
    </row>
    <row r="305" spans="11:12" x14ac:dyDescent="0.3">
      <c r="K305"/>
      <c r="L305"/>
    </row>
    <row r="306" spans="11:12" x14ac:dyDescent="0.3">
      <c r="K306"/>
      <c r="L306"/>
    </row>
    <row r="307" spans="11:12" x14ac:dyDescent="0.3">
      <c r="K307"/>
      <c r="L307"/>
    </row>
    <row r="308" spans="11:12" x14ac:dyDescent="0.3">
      <c r="K308"/>
      <c r="L308"/>
    </row>
    <row r="309" spans="11:12" x14ac:dyDescent="0.3">
      <c r="K309"/>
      <c r="L309"/>
    </row>
    <row r="310" spans="11:12" x14ac:dyDescent="0.3">
      <c r="K310"/>
      <c r="L310"/>
    </row>
    <row r="311" spans="11:12" x14ac:dyDescent="0.3">
      <c r="K311"/>
      <c r="L311"/>
    </row>
    <row r="312" spans="11:12" x14ac:dyDescent="0.3">
      <c r="K312"/>
      <c r="L312"/>
    </row>
    <row r="313" spans="11:12" x14ac:dyDescent="0.3">
      <c r="K313"/>
      <c r="L313"/>
    </row>
    <row r="314" spans="11:12" x14ac:dyDescent="0.3">
      <c r="K314"/>
      <c r="L314"/>
    </row>
    <row r="315" spans="11:12" x14ac:dyDescent="0.3">
      <c r="K315"/>
      <c r="L315"/>
    </row>
    <row r="316" spans="11:12" x14ac:dyDescent="0.3">
      <c r="K316"/>
      <c r="L316"/>
    </row>
    <row r="317" spans="11:12" x14ac:dyDescent="0.3">
      <c r="K317"/>
      <c r="L317"/>
    </row>
    <row r="318" spans="11:12" x14ac:dyDescent="0.3">
      <c r="K318"/>
      <c r="L318"/>
    </row>
    <row r="319" spans="11:12" x14ac:dyDescent="0.3">
      <c r="K319"/>
      <c r="L319"/>
    </row>
    <row r="320" spans="11:12" x14ac:dyDescent="0.3">
      <c r="K320"/>
      <c r="L320"/>
    </row>
    <row r="321" spans="11:12" x14ac:dyDescent="0.3">
      <c r="K321"/>
      <c r="L321"/>
    </row>
    <row r="322" spans="11:12" x14ac:dyDescent="0.3">
      <c r="K322"/>
      <c r="L322"/>
    </row>
    <row r="323" spans="11:12" x14ac:dyDescent="0.3">
      <c r="K323"/>
      <c r="L323"/>
    </row>
    <row r="324" spans="11:12" x14ac:dyDescent="0.3">
      <c r="K324"/>
      <c r="L324"/>
    </row>
    <row r="325" spans="11:12" x14ac:dyDescent="0.3">
      <c r="K325"/>
      <c r="L325"/>
    </row>
    <row r="326" spans="11:12" x14ac:dyDescent="0.3">
      <c r="K326"/>
      <c r="L326"/>
    </row>
    <row r="327" spans="11:12" x14ac:dyDescent="0.3">
      <c r="K327"/>
      <c r="L327"/>
    </row>
    <row r="328" spans="11:12" x14ac:dyDescent="0.3">
      <c r="K328"/>
      <c r="L328"/>
    </row>
    <row r="329" spans="11:12" x14ac:dyDescent="0.3">
      <c r="K329"/>
      <c r="L329"/>
    </row>
    <row r="330" spans="11:12" x14ac:dyDescent="0.3">
      <c r="K330"/>
      <c r="L330"/>
    </row>
    <row r="331" spans="11:12" x14ac:dyDescent="0.3">
      <c r="K331"/>
      <c r="L331"/>
    </row>
    <row r="332" spans="11:12" x14ac:dyDescent="0.3">
      <c r="K332"/>
      <c r="L332"/>
    </row>
    <row r="333" spans="11:12" x14ac:dyDescent="0.3">
      <c r="K333"/>
      <c r="L333"/>
    </row>
    <row r="334" spans="11:12" x14ac:dyDescent="0.3">
      <c r="K334"/>
      <c r="L334"/>
    </row>
    <row r="335" spans="11:12" x14ac:dyDescent="0.3">
      <c r="K335"/>
      <c r="L335"/>
    </row>
    <row r="336" spans="11:12" x14ac:dyDescent="0.3">
      <c r="K336"/>
      <c r="L336"/>
    </row>
    <row r="337" spans="11:12" x14ac:dyDescent="0.3">
      <c r="K337"/>
      <c r="L337"/>
    </row>
    <row r="338" spans="11:12" x14ac:dyDescent="0.3">
      <c r="K338"/>
      <c r="L338"/>
    </row>
    <row r="339" spans="11:12" x14ac:dyDescent="0.3">
      <c r="K339"/>
      <c r="L339"/>
    </row>
    <row r="340" spans="11:12" x14ac:dyDescent="0.3">
      <c r="K340"/>
      <c r="L340"/>
    </row>
    <row r="341" spans="11:12" x14ac:dyDescent="0.3">
      <c r="K341"/>
      <c r="L341"/>
    </row>
    <row r="342" spans="11:12" x14ac:dyDescent="0.3">
      <c r="K342"/>
      <c r="L342"/>
    </row>
    <row r="343" spans="11:12" x14ac:dyDescent="0.3">
      <c r="K343"/>
      <c r="L343"/>
    </row>
    <row r="344" spans="11:12" x14ac:dyDescent="0.3">
      <c r="K344"/>
      <c r="L344"/>
    </row>
    <row r="345" spans="11:12" x14ac:dyDescent="0.3">
      <c r="K345"/>
      <c r="L345"/>
    </row>
    <row r="346" spans="11:12" x14ac:dyDescent="0.3">
      <c r="K346"/>
      <c r="L346"/>
    </row>
    <row r="347" spans="11:12" x14ac:dyDescent="0.3">
      <c r="K347"/>
      <c r="L347"/>
    </row>
    <row r="348" spans="11:12" x14ac:dyDescent="0.3">
      <c r="K348"/>
      <c r="L348"/>
    </row>
    <row r="349" spans="11:12" x14ac:dyDescent="0.3">
      <c r="K349"/>
      <c r="L349"/>
    </row>
    <row r="350" spans="11:12" x14ac:dyDescent="0.3">
      <c r="K350"/>
      <c r="L350"/>
    </row>
    <row r="351" spans="11:12" x14ac:dyDescent="0.3">
      <c r="K351"/>
      <c r="L351"/>
    </row>
    <row r="352" spans="11:12" x14ac:dyDescent="0.3">
      <c r="K352"/>
      <c r="L352"/>
    </row>
    <row r="353" spans="11:12" x14ac:dyDescent="0.3">
      <c r="K353"/>
      <c r="L353"/>
    </row>
    <row r="354" spans="11:12" x14ac:dyDescent="0.3">
      <c r="K354"/>
      <c r="L354"/>
    </row>
    <row r="355" spans="11:12" x14ac:dyDescent="0.3">
      <c r="K355"/>
      <c r="L355"/>
    </row>
    <row r="356" spans="11:12" x14ac:dyDescent="0.3">
      <c r="K356"/>
      <c r="L356"/>
    </row>
    <row r="357" spans="11:12" x14ac:dyDescent="0.3">
      <c r="K357"/>
      <c r="L357"/>
    </row>
    <row r="358" spans="11:12" x14ac:dyDescent="0.3">
      <c r="K358"/>
      <c r="L358"/>
    </row>
    <row r="359" spans="11:12" x14ac:dyDescent="0.3">
      <c r="K359"/>
      <c r="L359"/>
    </row>
    <row r="360" spans="11:12" x14ac:dyDescent="0.3">
      <c r="K360"/>
      <c r="L360"/>
    </row>
    <row r="361" spans="11:12" x14ac:dyDescent="0.3">
      <c r="K361"/>
      <c r="L361"/>
    </row>
    <row r="362" spans="11:12" x14ac:dyDescent="0.3">
      <c r="K362"/>
      <c r="L362"/>
    </row>
    <row r="363" spans="11:12" x14ac:dyDescent="0.3">
      <c r="K363"/>
      <c r="L363"/>
    </row>
    <row r="364" spans="11:12" x14ac:dyDescent="0.3">
      <c r="K364"/>
      <c r="L364"/>
    </row>
    <row r="365" spans="11:12" x14ac:dyDescent="0.3">
      <c r="K365"/>
      <c r="L365"/>
    </row>
    <row r="366" spans="11:12" x14ac:dyDescent="0.3">
      <c r="K366"/>
      <c r="L366"/>
    </row>
    <row r="367" spans="11:12" x14ac:dyDescent="0.3">
      <c r="K367"/>
      <c r="L367"/>
    </row>
    <row r="368" spans="11:12" x14ac:dyDescent="0.3">
      <c r="K368"/>
      <c r="L368"/>
    </row>
    <row r="369" spans="11:12" x14ac:dyDescent="0.3">
      <c r="K369"/>
      <c r="L369"/>
    </row>
    <row r="370" spans="11:12" x14ac:dyDescent="0.3">
      <c r="K370"/>
      <c r="L370"/>
    </row>
    <row r="371" spans="11:12" x14ac:dyDescent="0.3">
      <c r="K371"/>
      <c r="L371"/>
    </row>
    <row r="372" spans="11:12" x14ac:dyDescent="0.3">
      <c r="K372"/>
      <c r="L372"/>
    </row>
    <row r="373" spans="11:12" x14ac:dyDescent="0.3">
      <c r="K373"/>
      <c r="L373"/>
    </row>
    <row r="374" spans="11:12" x14ac:dyDescent="0.3">
      <c r="K374"/>
      <c r="L374"/>
    </row>
    <row r="375" spans="11:12" x14ac:dyDescent="0.3">
      <c r="K375"/>
      <c r="L375"/>
    </row>
    <row r="376" spans="11:12" x14ac:dyDescent="0.3">
      <c r="K376"/>
      <c r="L376"/>
    </row>
    <row r="377" spans="11:12" x14ac:dyDescent="0.3">
      <c r="K377"/>
      <c r="L377"/>
    </row>
    <row r="378" spans="11:12" x14ac:dyDescent="0.3">
      <c r="K378"/>
      <c r="L378"/>
    </row>
    <row r="379" spans="11:12" x14ac:dyDescent="0.3">
      <c r="K379"/>
      <c r="L379"/>
    </row>
    <row r="380" spans="11:12" x14ac:dyDescent="0.3">
      <c r="K380"/>
      <c r="L380"/>
    </row>
    <row r="381" spans="11:12" x14ac:dyDescent="0.3">
      <c r="K381"/>
      <c r="L381"/>
    </row>
    <row r="382" spans="11:12" x14ac:dyDescent="0.3">
      <c r="K382"/>
      <c r="L382"/>
    </row>
    <row r="383" spans="11:12" x14ac:dyDescent="0.3">
      <c r="K383"/>
      <c r="L383"/>
    </row>
    <row r="384" spans="11:12" x14ac:dyDescent="0.3">
      <c r="K384"/>
      <c r="L384"/>
    </row>
    <row r="385" spans="11:12" x14ac:dyDescent="0.3">
      <c r="K385"/>
      <c r="L385"/>
    </row>
    <row r="386" spans="11:12" x14ac:dyDescent="0.3">
      <c r="K386"/>
      <c r="L386"/>
    </row>
    <row r="387" spans="11:12" x14ac:dyDescent="0.3">
      <c r="K387"/>
      <c r="L387"/>
    </row>
    <row r="388" spans="11:12" x14ac:dyDescent="0.3">
      <c r="K388"/>
      <c r="L388"/>
    </row>
    <row r="389" spans="11:12" x14ac:dyDescent="0.3">
      <c r="K389"/>
      <c r="L389"/>
    </row>
    <row r="390" spans="11:12" x14ac:dyDescent="0.3">
      <c r="K390"/>
      <c r="L390"/>
    </row>
    <row r="391" spans="11:12" x14ac:dyDescent="0.3">
      <c r="K391"/>
      <c r="L391"/>
    </row>
    <row r="392" spans="11:12" x14ac:dyDescent="0.3">
      <c r="K392"/>
      <c r="L392"/>
    </row>
    <row r="393" spans="11:12" x14ac:dyDescent="0.3">
      <c r="K393"/>
      <c r="L393"/>
    </row>
    <row r="394" spans="11:12" x14ac:dyDescent="0.3">
      <c r="K394"/>
      <c r="L394"/>
    </row>
    <row r="395" spans="11:12" x14ac:dyDescent="0.3">
      <c r="K395"/>
      <c r="L395"/>
    </row>
    <row r="396" spans="11:12" x14ac:dyDescent="0.3">
      <c r="K396"/>
      <c r="L396"/>
    </row>
    <row r="397" spans="11:12" x14ac:dyDescent="0.3">
      <c r="K397"/>
      <c r="L397"/>
    </row>
    <row r="398" spans="11:12" x14ac:dyDescent="0.3">
      <c r="K398"/>
      <c r="L398"/>
    </row>
    <row r="399" spans="11:12" x14ac:dyDescent="0.3">
      <c r="K399"/>
      <c r="L399"/>
    </row>
    <row r="400" spans="11:12" x14ac:dyDescent="0.3">
      <c r="K400"/>
      <c r="L400"/>
    </row>
    <row r="401" spans="11:12" x14ac:dyDescent="0.3">
      <c r="K401"/>
      <c r="L401"/>
    </row>
    <row r="402" spans="11:12" x14ac:dyDescent="0.3">
      <c r="K402"/>
      <c r="L402"/>
    </row>
    <row r="403" spans="11:12" x14ac:dyDescent="0.3">
      <c r="K403"/>
      <c r="L403"/>
    </row>
    <row r="404" spans="11:12" x14ac:dyDescent="0.3">
      <c r="K404"/>
      <c r="L404"/>
    </row>
    <row r="405" spans="11:12" x14ac:dyDescent="0.3">
      <c r="K405"/>
      <c r="L405"/>
    </row>
    <row r="406" spans="11:12" x14ac:dyDescent="0.3">
      <c r="K406"/>
      <c r="L406"/>
    </row>
    <row r="407" spans="11:12" x14ac:dyDescent="0.3">
      <c r="K407"/>
      <c r="L407"/>
    </row>
    <row r="408" spans="11:12" x14ac:dyDescent="0.3">
      <c r="K408"/>
      <c r="L408"/>
    </row>
    <row r="409" spans="11:12" x14ac:dyDescent="0.3">
      <c r="K409"/>
      <c r="L409"/>
    </row>
    <row r="410" spans="11:12" x14ac:dyDescent="0.3">
      <c r="K410"/>
      <c r="L410"/>
    </row>
    <row r="411" spans="11:12" x14ac:dyDescent="0.3">
      <c r="K411"/>
      <c r="L411"/>
    </row>
    <row r="412" spans="11:12" x14ac:dyDescent="0.3">
      <c r="K412"/>
      <c r="L412"/>
    </row>
    <row r="413" spans="11:12" x14ac:dyDescent="0.3">
      <c r="K413"/>
      <c r="L413"/>
    </row>
    <row r="414" spans="11:12" x14ac:dyDescent="0.3">
      <c r="K414"/>
      <c r="L414"/>
    </row>
    <row r="415" spans="11:12" x14ac:dyDescent="0.3">
      <c r="K415"/>
      <c r="L415"/>
    </row>
    <row r="416" spans="11:12" x14ac:dyDescent="0.3">
      <c r="K416"/>
      <c r="L416"/>
    </row>
    <row r="417" spans="11:12" x14ac:dyDescent="0.3">
      <c r="K417"/>
      <c r="L417"/>
    </row>
    <row r="418" spans="11:12" x14ac:dyDescent="0.3">
      <c r="K418"/>
      <c r="L418"/>
    </row>
    <row r="419" spans="11:12" x14ac:dyDescent="0.3">
      <c r="K419"/>
      <c r="L419"/>
    </row>
  </sheetData>
  <mergeCells count="19">
    <mergeCell ref="A75:F76"/>
    <mergeCell ref="G75:H75"/>
    <mergeCell ref="G76:H76"/>
    <mergeCell ref="A70:J70"/>
    <mergeCell ref="A72:F73"/>
    <mergeCell ref="G72:H72"/>
    <mergeCell ref="G73:H73"/>
    <mergeCell ref="I72:J72"/>
    <mergeCell ref="I73:J73"/>
    <mergeCell ref="I75:J75"/>
    <mergeCell ref="I76:J76"/>
    <mergeCell ref="A18:J19"/>
    <mergeCell ref="A1:J1"/>
    <mergeCell ref="A35:J35"/>
    <mergeCell ref="A3:J4"/>
    <mergeCell ref="G8:J8"/>
    <mergeCell ref="A14:B14"/>
    <mergeCell ref="C14:J14"/>
    <mergeCell ref="C8:F8"/>
  </mergeCells>
  <conditionalFormatting sqref="F10:F12 J10:J12">
    <cfRule type="cellIs" dxfId="71" priority="10" operator="lessThan">
      <formula>0</formula>
    </cfRule>
  </conditionalFormatting>
  <conditionalFormatting sqref="B10:B11">
    <cfRule type="cellIs" dxfId="70" priority="6" operator="lessThan">
      <formula>0</formula>
    </cfRule>
  </conditionalFormatting>
  <conditionalFormatting pivot="1" sqref="L41:M43">
    <cfRule type="colorScale" priority="4">
      <colorScale>
        <cfvo type="min"/>
        <cfvo type="percentile" val="50"/>
        <cfvo type="max"/>
        <color rgb="FFF8696B"/>
        <color rgb="FFFFEB84"/>
        <color rgb="FF63BE7B"/>
      </colorScale>
    </cfRule>
  </conditionalFormatting>
  <conditionalFormatting pivot="1" sqref="Q43:R44">
    <cfRule type="colorScale" priority="2">
      <colorScale>
        <cfvo type="min"/>
        <cfvo type="percentile" val="50"/>
        <cfvo type="max"/>
        <color rgb="FFF8696B"/>
        <color rgb="FFFFEB84"/>
        <color rgb="FF63BE7B"/>
      </colorScale>
    </cfRule>
  </conditionalFormatting>
  <conditionalFormatting pivot="1" sqref="G43:H44">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G931"/>
  <sheetViews>
    <sheetView zoomScale="70" zoomScaleNormal="70" workbookViewId="0">
      <selection activeCell="F2" sqref="F2"/>
    </sheetView>
  </sheetViews>
  <sheetFormatPr defaultColWidth="9" defaultRowHeight="15.6" x14ac:dyDescent="0.3"/>
  <cols>
    <col min="1" max="1" width="10.69921875" style="1" bestFit="1" customWidth="1"/>
    <col min="2" max="2" width="20.5" style="1" bestFit="1" customWidth="1"/>
    <col min="3" max="3" width="22.09765625" style="1" bestFit="1" customWidth="1"/>
    <col min="4" max="4" width="14.69921875" style="1" bestFit="1" customWidth="1"/>
    <col min="5" max="5" width="24.19921875" style="1" bestFit="1" customWidth="1"/>
    <col min="6" max="6" width="31.09765625" style="1" bestFit="1" customWidth="1"/>
    <col min="7" max="7" width="16" style="1" customWidth="1"/>
    <col min="8" max="8" width="12.09765625" style="1" bestFit="1" customWidth="1"/>
    <col min="9" max="9" width="9" style="1"/>
    <col min="10" max="10" width="12.09765625" style="1" bestFit="1" customWidth="1"/>
    <col min="11" max="16384" width="9" style="1"/>
  </cols>
  <sheetData>
    <row r="1" spans="1:7" x14ac:dyDescent="0.3">
      <c r="A1" s="132" t="s">
        <v>13</v>
      </c>
      <c r="B1" s="3" t="s">
        <v>14</v>
      </c>
      <c r="C1" s="3" t="s">
        <v>17</v>
      </c>
      <c r="D1" s="3" t="s">
        <v>15</v>
      </c>
      <c r="E1" s="3" t="s">
        <v>16</v>
      </c>
      <c r="F1" s="3" t="s">
        <v>18</v>
      </c>
      <c r="G1" s="3" t="s">
        <v>50</v>
      </c>
    </row>
    <row r="2" spans="1:7" x14ac:dyDescent="0.3">
      <c r="A2" s="133">
        <v>41275</v>
      </c>
      <c r="B2" s="2" t="s">
        <v>19</v>
      </c>
      <c r="C2" s="2" t="s">
        <v>20</v>
      </c>
      <c r="D2" s="2" t="s">
        <v>21</v>
      </c>
      <c r="E2" s="7">
        <f ca="1">ROUND(RAND()*10,2)</f>
        <v>9.34</v>
      </c>
      <c r="F2" s="8">
        <f ca="1">RANDBETWEEN(35000,37000)</f>
        <v>35298</v>
      </c>
      <c r="G2" s="39">
        <f>IF(MONTH($A2)=1,VLOOKUP($A2,Курсы_январь!$A$2:$C$32,3,0),VLOOKUP($A2,Курсы_июль!$A$2:$C$32,3,0))</f>
        <v>30.372699999999998</v>
      </c>
    </row>
    <row r="3" spans="1:7" x14ac:dyDescent="0.3">
      <c r="A3" s="133">
        <v>41275</v>
      </c>
      <c r="B3" s="2" t="s">
        <v>22</v>
      </c>
      <c r="C3" s="2" t="s">
        <v>20</v>
      </c>
      <c r="D3" s="2" t="s">
        <v>21</v>
      </c>
      <c r="E3" s="7">
        <f t="shared" ref="E3:E66" ca="1" si="0">ROUND(RAND()*10,2)</f>
        <v>1.19</v>
      </c>
      <c r="F3" s="8">
        <f ca="1">RANDBETWEEN(35000,37000)</f>
        <v>36349</v>
      </c>
      <c r="G3" s="39">
        <f>IF(MONTH($A3)=1,VLOOKUP($A3,Курсы_январь!$A$2:$C$32,3,0),VLOOKUP($A3,Курсы_июль!$A$2:$C$32,3,0))</f>
        <v>30.372699999999998</v>
      </c>
    </row>
    <row r="4" spans="1:7" x14ac:dyDescent="0.3">
      <c r="A4" s="133">
        <v>41275</v>
      </c>
      <c r="B4" s="2" t="s">
        <v>25</v>
      </c>
      <c r="C4" s="2" t="s">
        <v>20</v>
      </c>
      <c r="D4" s="2" t="s">
        <v>21</v>
      </c>
      <c r="E4" s="7">
        <f t="shared" ca="1" si="0"/>
        <v>1.68</v>
      </c>
      <c r="F4" s="8">
        <f ca="1">RANDBETWEEN(35000,37000)</f>
        <v>36803</v>
      </c>
      <c r="G4" s="39">
        <f>IF(MONTH($A4)=1,VLOOKUP($A4,Курсы_январь!$A$2:$C$32,3,0),VLOOKUP($A4,Курсы_июль!$A$2:$C$32,3,0))</f>
        <v>30.372699999999998</v>
      </c>
    </row>
    <row r="5" spans="1:7" x14ac:dyDescent="0.3">
      <c r="A5" s="133">
        <v>41275</v>
      </c>
      <c r="B5" s="2" t="s">
        <v>23</v>
      </c>
      <c r="C5" s="2" t="s">
        <v>26</v>
      </c>
      <c r="D5" s="2" t="s">
        <v>21</v>
      </c>
      <c r="E5" s="7">
        <f t="shared" ca="1" si="0"/>
        <v>9.85</v>
      </c>
      <c r="F5" s="8">
        <f ca="1">RANDBETWEEN(950,1000)</f>
        <v>967</v>
      </c>
      <c r="G5" s="39">
        <f>IF(MONTH($A5)=1,VLOOKUP($A5,Курсы_январь!$A$2:$C$32,3,0),VLOOKUP($A5,Курсы_июль!$A$2:$C$32,3,0))</f>
        <v>30.372699999999998</v>
      </c>
    </row>
    <row r="6" spans="1:7" x14ac:dyDescent="0.3">
      <c r="A6" s="133">
        <v>41275</v>
      </c>
      <c r="B6" s="2" t="s">
        <v>24</v>
      </c>
      <c r="C6" s="2" t="s">
        <v>26</v>
      </c>
      <c r="D6" s="2" t="s">
        <v>21</v>
      </c>
      <c r="E6" s="7">
        <f t="shared" ca="1" si="0"/>
        <v>2.0699999999999998</v>
      </c>
      <c r="F6" s="8">
        <f ca="1">RANDBETWEEN(950,1000)</f>
        <v>985</v>
      </c>
      <c r="G6" s="39">
        <f>IF(MONTH($A6)=1,VLOOKUP($A6,Курсы_январь!$A$2:$C$32,3,0),VLOOKUP($A6,Курсы_июль!$A$2:$C$32,3,0))</f>
        <v>30.372699999999998</v>
      </c>
    </row>
    <row r="7" spans="1:7" x14ac:dyDescent="0.3">
      <c r="A7" s="133">
        <v>41275</v>
      </c>
      <c r="B7" s="2" t="s">
        <v>19</v>
      </c>
      <c r="C7" s="2" t="s">
        <v>20</v>
      </c>
      <c r="D7" s="2" t="s">
        <v>27</v>
      </c>
      <c r="E7" s="7">
        <f t="shared" ca="1" si="0"/>
        <v>3.7</v>
      </c>
      <c r="F7" s="8">
        <f ca="1">RANDBETWEEN(35000,37000)</f>
        <v>35789</v>
      </c>
      <c r="G7" s="39">
        <f>IF(MONTH($A7)=1,VLOOKUP($A7,Курсы_январь!$A$2:$C$32,3,0),VLOOKUP($A7,Курсы_июль!$A$2:$C$32,3,0))</f>
        <v>30.372699999999998</v>
      </c>
    </row>
    <row r="8" spans="1:7" x14ac:dyDescent="0.3">
      <c r="A8" s="133">
        <v>41275</v>
      </c>
      <c r="B8" s="2" t="s">
        <v>22</v>
      </c>
      <c r="C8" s="2" t="s">
        <v>20</v>
      </c>
      <c r="D8" s="2" t="s">
        <v>27</v>
      </c>
      <c r="E8" s="7">
        <f t="shared" ca="1" si="0"/>
        <v>6.83</v>
      </c>
      <c r="F8" s="8">
        <f ca="1">RANDBETWEEN(35000,37000)</f>
        <v>36616</v>
      </c>
      <c r="G8" s="39">
        <f>IF(MONTH($A8)=1,VLOOKUP($A8,Курсы_январь!$A$2:$C$32,3,0),VLOOKUP($A8,Курсы_июль!$A$2:$C$32,3,0))</f>
        <v>30.372699999999998</v>
      </c>
    </row>
    <row r="9" spans="1:7" x14ac:dyDescent="0.3">
      <c r="A9" s="133">
        <v>41275</v>
      </c>
      <c r="B9" s="2" t="s">
        <v>25</v>
      </c>
      <c r="C9" s="2" t="s">
        <v>20</v>
      </c>
      <c r="D9" s="2" t="s">
        <v>27</v>
      </c>
      <c r="E9" s="7">
        <f t="shared" ca="1" si="0"/>
        <v>1</v>
      </c>
      <c r="F9" s="8">
        <f ca="1">RANDBETWEEN(35000,37000)</f>
        <v>35150</v>
      </c>
      <c r="G9" s="39">
        <f>IF(MONTH($A9)=1,VLOOKUP($A9,Курсы_январь!$A$2:$C$32,3,0),VLOOKUP($A9,Курсы_июль!$A$2:$C$32,3,0))</f>
        <v>30.372699999999998</v>
      </c>
    </row>
    <row r="10" spans="1:7" x14ac:dyDescent="0.3">
      <c r="A10" s="133">
        <v>41275</v>
      </c>
      <c r="B10" s="2" t="s">
        <v>23</v>
      </c>
      <c r="C10" s="2" t="s">
        <v>26</v>
      </c>
      <c r="D10" s="2" t="s">
        <v>27</v>
      </c>
      <c r="E10" s="7">
        <f t="shared" ca="1" si="0"/>
        <v>1.05</v>
      </c>
      <c r="F10" s="8">
        <f ca="1">RANDBETWEEN(950,1000)</f>
        <v>999</v>
      </c>
      <c r="G10" s="39">
        <f>IF(MONTH($A10)=1,VLOOKUP($A10,Курсы_январь!$A$2:$C$32,3,0),VLOOKUP($A10,Курсы_июль!$A$2:$C$32,3,0))</f>
        <v>30.372699999999998</v>
      </c>
    </row>
    <row r="11" spans="1:7" x14ac:dyDescent="0.3">
      <c r="A11" s="133">
        <v>41275</v>
      </c>
      <c r="B11" s="2" t="s">
        <v>24</v>
      </c>
      <c r="C11" s="2" t="s">
        <v>26</v>
      </c>
      <c r="D11" s="2" t="s">
        <v>27</v>
      </c>
      <c r="E11" s="7">
        <f t="shared" ca="1" si="0"/>
        <v>7</v>
      </c>
      <c r="F11" s="8">
        <f ca="1">RANDBETWEEN(950,1000)</f>
        <v>981</v>
      </c>
      <c r="G11" s="39">
        <f>IF(MONTH($A11)=1,VLOOKUP($A11,Курсы_январь!$A$2:$C$32,3,0),VLOOKUP($A11,Курсы_июль!$A$2:$C$32,3,0))</f>
        <v>30.372699999999998</v>
      </c>
    </row>
    <row r="12" spans="1:7" x14ac:dyDescent="0.3">
      <c r="A12" s="133">
        <v>41275</v>
      </c>
      <c r="B12" s="2" t="s">
        <v>19</v>
      </c>
      <c r="C12" s="2" t="s">
        <v>20</v>
      </c>
      <c r="D12" s="2" t="s">
        <v>28</v>
      </c>
      <c r="E12" s="7">
        <f t="shared" ca="1" si="0"/>
        <v>2.81</v>
      </c>
      <c r="F12" s="8">
        <f ca="1">RANDBETWEEN(35000,37000)</f>
        <v>36284</v>
      </c>
      <c r="G12" s="39">
        <f>IF(MONTH($A12)=1,VLOOKUP($A12,Курсы_январь!$A$2:$C$32,3,0),VLOOKUP($A12,Курсы_июль!$A$2:$C$32,3,0))</f>
        <v>30.372699999999998</v>
      </c>
    </row>
    <row r="13" spans="1:7" x14ac:dyDescent="0.3">
      <c r="A13" s="133">
        <v>41275</v>
      </c>
      <c r="B13" s="2" t="s">
        <v>22</v>
      </c>
      <c r="C13" s="2" t="s">
        <v>20</v>
      </c>
      <c r="D13" s="2" t="s">
        <v>28</v>
      </c>
      <c r="E13" s="7">
        <f t="shared" ca="1" si="0"/>
        <v>5.93</v>
      </c>
      <c r="F13" s="8">
        <f ca="1">RANDBETWEEN(35000,37000)</f>
        <v>35346</v>
      </c>
      <c r="G13" s="39">
        <f>IF(MONTH($A13)=1,VLOOKUP($A13,Курсы_январь!$A$2:$C$32,3,0),VLOOKUP($A13,Курсы_июль!$A$2:$C$32,3,0))</f>
        <v>30.372699999999998</v>
      </c>
    </row>
    <row r="14" spans="1:7" x14ac:dyDescent="0.3">
      <c r="A14" s="133">
        <v>41275</v>
      </c>
      <c r="B14" s="2" t="s">
        <v>25</v>
      </c>
      <c r="C14" s="2" t="s">
        <v>20</v>
      </c>
      <c r="D14" s="2" t="s">
        <v>28</v>
      </c>
      <c r="E14" s="7">
        <f t="shared" ca="1" si="0"/>
        <v>3.37</v>
      </c>
      <c r="F14" s="8">
        <f ca="1">RANDBETWEEN(35000,37000)</f>
        <v>36007</v>
      </c>
      <c r="G14" s="39">
        <f>IF(MONTH($A14)=1,VLOOKUP($A14,Курсы_январь!$A$2:$C$32,3,0),VLOOKUP($A14,Курсы_июль!$A$2:$C$32,3,0))</f>
        <v>30.372699999999998</v>
      </c>
    </row>
    <row r="15" spans="1:7" x14ac:dyDescent="0.3">
      <c r="A15" s="133">
        <v>41275</v>
      </c>
      <c r="B15" s="2" t="s">
        <v>23</v>
      </c>
      <c r="C15" s="2" t="s">
        <v>26</v>
      </c>
      <c r="D15" s="2" t="s">
        <v>28</v>
      </c>
      <c r="E15" s="7">
        <f t="shared" ca="1" si="0"/>
        <v>6.18</v>
      </c>
      <c r="F15" s="8">
        <f ca="1">RANDBETWEEN(950,1000)</f>
        <v>999</v>
      </c>
      <c r="G15" s="39">
        <f>IF(MONTH($A15)=1,VLOOKUP($A15,Курсы_январь!$A$2:$C$32,3,0),VLOOKUP($A15,Курсы_июль!$A$2:$C$32,3,0))</f>
        <v>30.372699999999998</v>
      </c>
    </row>
    <row r="16" spans="1:7" x14ac:dyDescent="0.3">
      <c r="A16" s="133">
        <v>41275</v>
      </c>
      <c r="B16" s="2" t="s">
        <v>24</v>
      </c>
      <c r="C16" s="2" t="s">
        <v>26</v>
      </c>
      <c r="D16" s="2" t="s">
        <v>28</v>
      </c>
      <c r="E16" s="7">
        <f t="shared" ca="1" si="0"/>
        <v>7.75</v>
      </c>
      <c r="F16" s="8">
        <f ca="1">RANDBETWEEN(950,1000)</f>
        <v>984</v>
      </c>
      <c r="G16" s="39">
        <f>IF(MONTH($A16)=1,VLOOKUP($A16,Курсы_январь!$A$2:$C$32,3,0),VLOOKUP($A16,Курсы_июль!$A$2:$C$32,3,0))</f>
        <v>30.372699999999998</v>
      </c>
    </row>
    <row r="17" spans="1:7" x14ac:dyDescent="0.3">
      <c r="A17" s="133">
        <v>41276</v>
      </c>
      <c r="B17" s="2" t="s">
        <v>19</v>
      </c>
      <c r="C17" s="2" t="s">
        <v>20</v>
      </c>
      <c r="D17" s="2" t="s">
        <v>21</v>
      </c>
      <c r="E17" s="7">
        <f t="shared" ca="1" si="0"/>
        <v>5.03</v>
      </c>
      <c r="F17" s="9">
        <f ca="1">F2</f>
        <v>35298</v>
      </c>
      <c r="G17" s="39">
        <f>IF(MONTH($A17)=1,VLOOKUP($A17,Курсы_январь!$A$2:$C$32,3,0),VLOOKUP($A17,Курсы_июль!$A$2:$C$32,3,0))</f>
        <v>30.372699999999998</v>
      </c>
    </row>
    <row r="18" spans="1:7" x14ac:dyDescent="0.3">
      <c r="A18" s="133">
        <v>41276</v>
      </c>
      <c r="B18" s="2" t="s">
        <v>22</v>
      </c>
      <c r="C18" s="2" t="s">
        <v>20</v>
      </c>
      <c r="D18" s="2" t="s">
        <v>21</v>
      </c>
      <c r="E18" s="7">
        <f t="shared" ca="1" si="0"/>
        <v>5.7</v>
      </c>
      <c r="F18" s="9">
        <f t="shared" ref="F18:F81" ca="1" si="1">F3</f>
        <v>36349</v>
      </c>
      <c r="G18" s="39">
        <f>IF(MONTH($A18)=1,VLOOKUP($A18,Курсы_январь!$A$2:$C$32,3,0),VLOOKUP($A18,Курсы_июль!$A$2:$C$32,3,0))</f>
        <v>30.372699999999998</v>
      </c>
    </row>
    <row r="19" spans="1:7" x14ac:dyDescent="0.3">
      <c r="A19" s="133">
        <v>41276</v>
      </c>
      <c r="B19" s="2" t="s">
        <v>25</v>
      </c>
      <c r="C19" s="2" t="s">
        <v>20</v>
      </c>
      <c r="D19" s="2" t="s">
        <v>21</v>
      </c>
      <c r="E19" s="7">
        <f t="shared" ca="1" si="0"/>
        <v>5.5</v>
      </c>
      <c r="F19" s="9">
        <f t="shared" ca="1" si="1"/>
        <v>36803</v>
      </c>
      <c r="G19" s="39">
        <f>IF(MONTH($A19)=1,VLOOKUP($A19,Курсы_январь!$A$2:$C$32,3,0),VLOOKUP($A19,Курсы_июль!$A$2:$C$32,3,0))</f>
        <v>30.372699999999998</v>
      </c>
    </row>
    <row r="20" spans="1:7" x14ac:dyDescent="0.3">
      <c r="A20" s="133">
        <v>41276</v>
      </c>
      <c r="B20" s="2" t="s">
        <v>23</v>
      </c>
      <c r="C20" s="2" t="s">
        <v>26</v>
      </c>
      <c r="D20" s="2" t="s">
        <v>21</v>
      </c>
      <c r="E20" s="7">
        <f t="shared" ca="1" si="0"/>
        <v>0.6</v>
      </c>
      <c r="F20" s="9">
        <f t="shared" ca="1" si="1"/>
        <v>967</v>
      </c>
      <c r="G20" s="39">
        <f>IF(MONTH($A20)=1,VLOOKUP($A20,Курсы_январь!$A$2:$C$32,3,0),VLOOKUP($A20,Курсы_июль!$A$2:$C$32,3,0))</f>
        <v>30.372699999999998</v>
      </c>
    </row>
    <row r="21" spans="1:7" x14ac:dyDescent="0.3">
      <c r="A21" s="133">
        <v>41276</v>
      </c>
      <c r="B21" s="2" t="s">
        <v>24</v>
      </c>
      <c r="C21" s="2" t="s">
        <v>26</v>
      </c>
      <c r="D21" s="2" t="s">
        <v>21</v>
      </c>
      <c r="E21" s="7">
        <f t="shared" ca="1" si="0"/>
        <v>1.99</v>
      </c>
      <c r="F21" s="9">
        <f t="shared" ca="1" si="1"/>
        <v>985</v>
      </c>
      <c r="G21" s="39">
        <f>IF(MONTH($A21)=1,VLOOKUP($A21,Курсы_январь!$A$2:$C$32,3,0),VLOOKUP($A21,Курсы_июль!$A$2:$C$32,3,0))</f>
        <v>30.372699999999998</v>
      </c>
    </row>
    <row r="22" spans="1:7" x14ac:dyDescent="0.3">
      <c r="A22" s="133">
        <v>41276</v>
      </c>
      <c r="B22" s="2" t="s">
        <v>19</v>
      </c>
      <c r="C22" s="2" t="s">
        <v>20</v>
      </c>
      <c r="D22" s="2" t="s">
        <v>27</v>
      </c>
      <c r="E22" s="7">
        <f t="shared" ca="1" si="0"/>
        <v>4.7300000000000004</v>
      </c>
      <c r="F22" s="9">
        <f t="shared" ca="1" si="1"/>
        <v>35789</v>
      </c>
      <c r="G22" s="39">
        <f>IF(MONTH($A22)=1,VLOOKUP($A22,Курсы_январь!$A$2:$C$32,3,0),VLOOKUP($A22,Курсы_июль!$A$2:$C$32,3,0))</f>
        <v>30.372699999999998</v>
      </c>
    </row>
    <row r="23" spans="1:7" x14ac:dyDescent="0.3">
      <c r="A23" s="133">
        <v>41276</v>
      </c>
      <c r="B23" s="2" t="s">
        <v>22</v>
      </c>
      <c r="C23" s="2" t="s">
        <v>20</v>
      </c>
      <c r="D23" s="2" t="s">
        <v>27</v>
      </c>
      <c r="E23" s="7">
        <f t="shared" ca="1" si="0"/>
        <v>8.3000000000000007</v>
      </c>
      <c r="F23" s="9">
        <f t="shared" ca="1" si="1"/>
        <v>36616</v>
      </c>
      <c r="G23" s="39">
        <f>IF(MONTH($A23)=1,VLOOKUP($A23,Курсы_январь!$A$2:$C$32,3,0),VLOOKUP($A23,Курсы_июль!$A$2:$C$32,3,0))</f>
        <v>30.372699999999998</v>
      </c>
    </row>
    <row r="24" spans="1:7" x14ac:dyDescent="0.3">
      <c r="A24" s="133">
        <v>41276</v>
      </c>
      <c r="B24" s="2" t="s">
        <v>25</v>
      </c>
      <c r="C24" s="2" t="s">
        <v>20</v>
      </c>
      <c r="D24" s="2" t="s">
        <v>27</v>
      </c>
      <c r="E24" s="7">
        <f t="shared" ca="1" si="0"/>
        <v>0.01</v>
      </c>
      <c r="F24" s="9">
        <f t="shared" ca="1" si="1"/>
        <v>35150</v>
      </c>
      <c r="G24" s="39">
        <f>IF(MONTH($A24)=1,VLOOKUP($A24,Курсы_январь!$A$2:$C$32,3,0),VLOOKUP($A24,Курсы_июль!$A$2:$C$32,3,0))</f>
        <v>30.372699999999998</v>
      </c>
    </row>
    <row r="25" spans="1:7" x14ac:dyDescent="0.3">
      <c r="A25" s="133">
        <v>41276</v>
      </c>
      <c r="B25" s="2" t="s">
        <v>23</v>
      </c>
      <c r="C25" s="2" t="s">
        <v>26</v>
      </c>
      <c r="D25" s="2" t="s">
        <v>27</v>
      </c>
      <c r="E25" s="7">
        <f t="shared" ca="1" si="0"/>
        <v>1.55</v>
      </c>
      <c r="F25" s="9">
        <f t="shared" ca="1" si="1"/>
        <v>999</v>
      </c>
      <c r="G25" s="39">
        <f>IF(MONTH($A25)=1,VLOOKUP($A25,Курсы_январь!$A$2:$C$32,3,0),VLOOKUP($A25,Курсы_июль!$A$2:$C$32,3,0))</f>
        <v>30.372699999999998</v>
      </c>
    </row>
    <row r="26" spans="1:7" x14ac:dyDescent="0.3">
      <c r="A26" s="133">
        <v>41276</v>
      </c>
      <c r="B26" s="2" t="s">
        <v>24</v>
      </c>
      <c r="C26" s="2" t="s">
        <v>26</v>
      </c>
      <c r="D26" s="2" t="s">
        <v>27</v>
      </c>
      <c r="E26" s="7">
        <f t="shared" ca="1" si="0"/>
        <v>5.43</v>
      </c>
      <c r="F26" s="9">
        <f t="shared" ca="1" si="1"/>
        <v>981</v>
      </c>
      <c r="G26" s="39">
        <f>IF(MONTH($A26)=1,VLOOKUP($A26,Курсы_январь!$A$2:$C$32,3,0),VLOOKUP($A26,Курсы_июль!$A$2:$C$32,3,0))</f>
        <v>30.372699999999998</v>
      </c>
    </row>
    <row r="27" spans="1:7" x14ac:dyDescent="0.3">
      <c r="A27" s="133">
        <v>41276</v>
      </c>
      <c r="B27" s="2" t="s">
        <v>19</v>
      </c>
      <c r="C27" s="2" t="s">
        <v>20</v>
      </c>
      <c r="D27" s="2" t="s">
        <v>28</v>
      </c>
      <c r="E27" s="7">
        <f t="shared" ca="1" si="0"/>
        <v>7.22</v>
      </c>
      <c r="F27" s="9">
        <f t="shared" ca="1" si="1"/>
        <v>36284</v>
      </c>
      <c r="G27" s="39">
        <f>IF(MONTH($A27)=1,VLOOKUP($A27,Курсы_январь!$A$2:$C$32,3,0),VLOOKUP($A27,Курсы_июль!$A$2:$C$32,3,0))</f>
        <v>30.372699999999998</v>
      </c>
    </row>
    <row r="28" spans="1:7" x14ac:dyDescent="0.3">
      <c r="A28" s="133">
        <v>41276</v>
      </c>
      <c r="B28" s="2" t="s">
        <v>22</v>
      </c>
      <c r="C28" s="2" t="s">
        <v>20</v>
      </c>
      <c r="D28" s="2" t="s">
        <v>28</v>
      </c>
      <c r="E28" s="7">
        <f t="shared" ca="1" si="0"/>
        <v>6.09</v>
      </c>
      <c r="F28" s="9">
        <f t="shared" ca="1" si="1"/>
        <v>35346</v>
      </c>
      <c r="G28" s="39">
        <f>IF(MONTH($A28)=1,VLOOKUP($A28,Курсы_январь!$A$2:$C$32,3,0),VLOOKUP($A28,Курсы_июль!$A$2:$C$32,3,0))</f>
        <v>30.372699999999998</v>
      </c>
    </row>
    <row r="29" spans="1:7" x14ac:dyDescent="0.3">
      <c r="A29" s="133">
        <v>41276</v>
      </c>
      <c r="B29" s="2" t="s">
        <v>25</v>
      </c>
      <c r="C29" s="2" t="s">
        <v>20</v>
      </c>
      <c r="D29" s="2" t="s">
        <v>28</v>
      </c>
      <c r="E29" s="7">
        <f t="shared" ca="1" si="0"/>
        <v>5.94</v>
      </c>
      <c r="F29" s="9">
        <f t="shared" ca="1" si="1"/>
        <v>36007</v>
      </c>
      <c r="G29" s="39">
        <f>IF(MONTH($A29)=1,VLOOKUP($A29,Курсы_январь!$A$2:$C$32,3,0),VLOOKUP($A29,Курсы_июль!$A$2:$C$32,3,0))</f>
        <v>30.372699999999998</v>
      </c>
    </row>
    <row r="30" spans="1:7" x14ac:dyDescent="0.3">
      <c r="A30" s="133">
        <v>41276</v>
      </c>
      <c r="B30" s="2" t="s">
        <v>23</v>
      </c>
      <c r="C30" s="2" t="s">
        <v>26</v>
      </c>
      <c r="D30" s="2" t="s">
        <v>28</v>
      </c>
      <c r="E30" s="7">
        <f t="shared" ca="1" si="0"/>
        <v>1.4</v>
      </c>
      <c r="F30" s="9">
        <f t="shared" ca="1" si="1"/>
        <v>999</v>
      </c>
      <c r="G30" s="39">
        <f>IF(MONTH($A30)=1,VLOOKUP($A30,Курсы_январь!$A$2:$C$32,3,0),VLOOKUP($A30,Курсы_июль!$A$2:$C$32,3,0))</f>
        <v>30.372699999999998</v>
      </c>
    </row>
    <row r="31" spans="1:7" x14ac:dyDescent="0.3">
      <c r="A31" s="133">
        <v>41276</v>
      </c>
      <c r="B31" s="2" t="s">
        <v>24</v>
      </c>
      <c r="C31" s="2" t="s">
        <v>26</v>
      </c>
      <c r="D31" s="2" t="s">
        <v>28</v>
      </c>
      <c r="E31" s="7">
        <f t="shared" ca="1" si="0"/>
        <v>6.03</v>
      </c>
      <c r="F31" s="9">
        <f ca="1">F16</f>
        <v>984</v>
      </c>
      <c r="G31" s="39">
        <f>IF(MONTH($A31)=1,VLOOKUP($A31,Курсы_январь!$A$2:$C$32,3,0),VLOOKUP($A31,Курсы_июль!$A$2:$C$32,3,0))</f>
        <v>30.372699999999998</v>
      </c>
    </row>
    <row r="32" spans="1:7" x14ac:dyDescent="0.3">
      <c r="A32" s="133">
        <v>41277</v>
      </c>
      <c r="B32" s="2" t="s">
        <v>19</v>
      </c>
      <c r="C32" s="2" t="s">
        <v>20</v>
      </c>
      <c r="D32" s="2" t="s">
        <v>21</v>
      </c>
      <c r="E32" s="7">
        <f t="shared" ca="1" si="0"/>
        <v>3.93</v>
      </c>
      <c r="F32" s="9">
        <f t="shared" ref="F32" ca="1" si="2">F17</f>
        <v>35298</v>
      </c>
      <c r="G32" s="39">
        <f>IF(MONTH($A32)=1,VLOOKUP($A32,Курсы_январь!$A$2:$C$32,3,0),VLOOKUP($A32,Курсы_июль!$A$2:$C$32,3,0))</f>
        <v>30.372699999999998</v>
      </c>
    </row>
    <row r="33" spans="1:7" x14ac:dyDescent="0.3">
      <c r="A33" s="133">
        <v>41277</v>
      </c>
      <c r="B33" s="2" t="s">
        <v>22</v>
      </c>
      <c r="C33" s="2" t="s">
        <v>20</v>
      </c>
      <c r="D33" s="2" t="s">
        <v>21</v>
      </c>
      <c r="E33" s="7">
        <f t="shared" ca="1" si="0"/>
        <v>1.2</v>
      </c>
      <c r="F33" s="9">
        <f t="shared" ca="1" si="1"/>
        <v>36349</v>
      </c>
      <c r="G33" s="39">
        <f>IF(MONTH($A33)=1,VLOOKUP($A33,Курсы_январь!$A$2:$C$32,3,0),VLOOKUP($A33,Курсы_июль!$A$2:$C$32,3,0))</f>
        <v>30.372699999999998</v>
      </c>
    </row>
    <row r="34" spans="1:7" x14ac:dyDescent="0.3">
      <c r="A34" s="133">
        <v>41277</v>
      </c>
      <c r="B34" s="2" t="s">
        <v>25</v>
      </c>
      <c r="C34" s="2" t="s">
        <v>20</v>
      </c>
      <c r="D34" s="2" t="s">
        <v>21</v>
      </c>
      <c r="E34" s="7">
        <f t="shared" ca="1" si="0"/>
        <v>0.22</v>
      </c>
      <c r="F34" s="9">
        <f t="shared" ca="1" si="1"/>
        <v>36803</v>
      </c>
      <c r="G34" s="39">
        <f>IF(MONTH($A34)=1,VLOOKUP($A34,Курсы_январь!$A$2:$C$32,3,0),VLOOKUP($A34,Курсы_июль!$A$2:$C$32,3,0))</f>
        <v>30.372699999999998</v>
      </c>
    </row>
    <row r="35" spans="1:7" x14ac:dyDescent="0.3">
      <c r="A35" s="133">
        <v>41277</v>
      </c>
      <c r="B35" s="2" t="s">
        <v>23</v>
      </c>
      <c r="C35" s="2" t="s">
        <v>26</v>
      </c>
      <c r="D35" s="2" t="s">
        <v>21</v>
      </c>
      <c r="E35" s="7">
        <f t="shared" ca="1" si="0"/>
        <v>5.94</v>
      </c>
      <c r="F35" s="9">
        <f t="shared" ca="1" si="1"/>
        <v>967</v>
      </c>
      <c r="G35" s="39">
        <f>IF(MONTH($A35)=1,VLOOKUP($A35,Курсы_январь!$A$2:$C$32,3,0),VLOOKUP($A35,Курсы_июль!$A$2:$C$32,3,0))</f>
        <v>30.372699999999998</v>
      </c>
    </row>
    <row r="36" spans="1:7" x14ac:dyDescent="0.3">
      <c r="A36" s="133">
        <v>41277</v>
      </c>
      <c r="B36" s="2" t="s">
        <v>24</v>
      </c>
      <c r="C36" s="2" t="s">
        <v>26</v>
      </c>
      <c r="D36" s="2" t="s">
        <v>21</v>
      </c>
      <c r="E36" s="7">
        <f t="shared" ca="1" si="0"/>
        <v>7.32</v>
      </c>
      <c r="F36" s="9">
        <f t="shared" ca="1" si="1"/>
        <v>985</v>
      </c>
      <c r="G36" s="39">
        <f>IF(MONTH($A36)=1,VLOOKUP($A36,Курсы_январь!$A$2:$C$32,3,0),VLOOKUP($A36,Курсы_июль!$A$2:$C$32,3,0))</f>
        <v>30.372699999999998</v>
      </c>
    </row>
    <row r="37" spans="1:7" x14ac:dyDescent="0.3">
      <c r="A37" s="133">
        <v>41277</v>
      </c>
      <c r="B37" s="2" t="s">
        <v>19</v>
      </c>
      <c r="C37" s="2" t="s">
        <v>20</v>
      </c>
      <c r="D37" s="2" t="s">
        <v>27</v>
      </c>
      <c r="E37" s="7">
        <f t="shared" ca="1" si="0"/>
        <v>4.4800000000000004</v>
      </c>
      <c r="F37" s="9">
        <f t="shared" ca="1" si="1"/>
        <v>35789</v>
      </c>
      <c r="G37" s="39">
        <f>IF(MONTH($A37)=1,VLOOKUP($A37,Курсы_январь!$A$2:$C$32,3,0),VLOOKUP($A37,Курсы_июль!$A$2:$C$32,3,0))</f>
        <v>30.372699999999998</v>
      </c>
    </row>
    <row r="38" spans="1:7" x14ac:dyDescent="0.3">
      <c r="A38" s="133">
        <v>41277</v>
      </c>
      <c r="B38" s="2" t="s">
        <v>22</v>
      </c>
      <c r="C38" s="2" t="s">
        <v>20</v>
      </c>
      <c r="D38" s="2" t="s">
        <v>27</v>
      </c>
      <c r="E38" s="7">
        <f t="shared" ca="1" si="0"/>
        <v>4.84</v>
      </c>
      <c r="F38" s="9">
        <f t="shared" ca="1" si="1"/>
        <v>36616</v>
      </c>
      <c r="G38" s="39">
        <f>IF(MONTH($A38)=1,VLOOKUP($A38,Курсы_январь!$A$2:$C$32,3,0),VLOOKUP($A38,Курсы_июль!$A$2:$C$32,3,0))</f>
        <v>30.372699999999998</v>
      </c>
    </row>
    <row r="39" spans="1:7" x14ac:dyDescent="0.3">
      <c r="A39" s="133">
        <v>41277</v>
      </c>
      <c r="B39" s="2" t="s">
        <v>25</v>
      </c>
      <c r="C39" s="2" t="s">
        <v>20</v>
      </c>
      <c r="D39" s="2" t="s">
        <v>27</v>
      </c>
      <c r="E39" s="7">
        <f t="shared" ca="1" si="0"/>
        <v>9.3800000000000008</v>
      </c>
      <c r="F39" s="9">
        <f t="shared" ca="1" si="1"/>
        <v>35150</v>
      </c>
      <c r="G39" s="39">
        <f>IF(MONTH($A39)=1,VLOOKUP($A39,Курсы_январь!$A$2:$C$32,3,0),VLOOKUP($A39,Курсы_июль!$A$2:$C$32,3,0))</f>
        <v>30.372699999999998</v>
      </c>
    </row>
    <row r="40" spans="1:7" x14ac:dyDescent="0.3">
      <c r="A40" s="133">
        <v>41277</v>
      </c>
      <c r="B40" s="2" t="s">
        <v>23</v>
      </c>
      <c r="C40" s="2" t="s">
        <v>26</v>
      </c>
      <c r="D40" s="2" t="s">
        <v>27</v>
      </c>
      <c r="E40" s="7">
        <f t="shared" ca="1" si="0"/>
        <v>9.32</v>
      </c>
      <c r="F40" s="9">
        <f t="shared" ca="1" si="1"/>
        <v>999</v>
      </c>
      <c r="G40" s="39">
        <f>IF(MONTH($A40)=1,VLOOKUP($A40,Курсы_январь!$A$2:$C$32,3,0),VLOOKUP($A40,Курсы_июль!$A$2:$C$32,3,0))</f>
        <v>30.372699999999998</v>
      </c>
    </row>
    <row r="41" spans="1:7" x14ac:dyDescent="0.3">
      <c r="A41" s="133">
        <v>41277</v>
      </c>
      <c r="B41" s="2" t="s">
        <v>24</v>
      </c>
      <c r="C41" s="2" t="s">
        <v>26</v>
      </c>
      <c r="D41" s="2" t="s">
        <v>27</v>
      </c>
      <c r="E41" s="7">
        <f t="shared" ca="1" si="0"/>
        <v>7.74</v>
      </c>
      <c r="F41" s="9">
        <f t="shared" ca="1" si="1"/>
        <v>981</v>
      </c>
      <c r="G41" s="39">
        <f>IF(MONTH($A41)=1,VLOOKUP($A41,Курсы_январь!$A$2:$C$32,3,0),VLOOKUP($A41,Курсы_июль!$A$2:$C$32,3,0))</f>
        <v>30.372699999999998</v>
      </c>
    </row>
    <row r="42" spans="1:7" x14ac:dyDescent="0.3">
      <c r="A42" s="133">
        <v>41277</v>
      </c>
      <c r="B42" s="2" t="s">
        <v>19</v>
      </c>
      <c r="C42" s="2" t="s">
        <v>20</v>
      </c>
      <c r="D42" s="2" t="s">
        <v>28</v>
      </c>
      <c r="E42" s="7">
        <f t="shared" ca="1" si="0"/>
        <v>6.39</v>
      </c>
      <c r="F42" s="9">
        <f t="shared" ca="1" si="1"/>
        <v>36284</v>
      </c>
      <c r="G42" s="39">
        <f>IF(MONTH($A42)=1,VLOOKUP($A42,Курсы_январь!$A$2:$C$32,3,0),VLOOKUP($A42,Курсы_июль!$A$2:$C$32,3,0))</f>
        <v>30.372699999999998</v>
      </c>
    </row>
    <row r="43" spans="1:7" x14ac:dyDescent="0.3">
      <c r="A43" s="133">
        <v>41277</v>
      </c>
      <c r="B43" s="2" t="s">
        <v>22</v>
      </c>
      <c r="C43" s="2" t="s">
        <v>20</v>
      </c>
      <c r="D43" s="2" t="s">
        <v>28</v>
      </c>
      <c r="E43" s="7">
        <f t="shared" ca="1" si="0"/>
        <v>8.33</v>
      </c>
      <c r="F43" s="9">
        <f t="shared" ca="1" si="1"/>
        <v>35346</v>
      </c>
      <c r="G43" s="39">
        <f>IF(MONTH($A43)=1,VLOOKUP($A43,Курсы_январь!$A$2:$C$32,3,0),VLOOKUP($A43,Курсы_июль!$A$2:$C$32,3,0))</f>
        <v>30.372699999999998</v>
      </c>
    </row>
    <row r="44" spans="1:7" x14ac:dyDescent="0.3">
      <c r="A44" s="133">
        <v>41277</v>
      </c>
      <c r="B44" s="2" t="s">
        <v>25</v>
      </c>
      <c r="C44" s="2" t="s">
        <v>20</v>
      </c>
      <c r="D44" s="2" t="s">
        <v>28</v>
      </c>
      <c r="E44" s="7">
        <f t="shared" ca="1" si="0"/>
        <v>4.8499999999999996</v>
      </c>
      <c r="F44" s="9">
        <f t="shared" ca="1" si="1"/>
        <v>36007</v>
      </c>
      <c r="G44" s="39">
        <f>IF(MONTH($A44)=1,VLOOKUP($A44,Курсы_январь!$A$2:$C$32,3,0),VLOOKUP($A44,Курсы_июль!$A$2:$C$32,3,0))</f>
        <v>30.372699999999998</v>
      </c>
    </row>
    <row r="45" spans="1:7" x14ac:dyDescent="0.3">
      <c r="A45" s="133">
        <v>41277</v>
      </c>
      <c r="B45" s="2" t="s">
        <v>23</v>
      </c>
      <c r="C45" s="2" t="s">
        <v>26</v>
      </c>
      <c r="D45" s="2" t="s">
        <v>28</v>
      </c>
      <c r="E45" s="7">
        <f t="shared" ca="1" si="0"/>
        <v>7.19</v>
      </c>
      <c r="F45" s="9">
        <f t="shared" ca="1" si="1"/>
        <v>999</v>
      </c>
      <c r="G45" s="39">
        <f>IF(MONTH($A45)=1,VLOOKUP($A45,Курсы_январь!$A$2:$C$32,3,0),VLOOKUP($A45,Курсы_июль!$A$2:$C$32,3,0))</f>
        <v>30.372699999999998</v>
      </c>
    </row>
    <row r="46" spans="1:7" x14ac:dyDescent="0.3">
      <c r="A46" s="133">
        <v>41277</v>
      </c>
      <c r="B46" s="2" t="s">
        <v>24</v>
      </c>
      <c r="C46" s="2" t="s">
        <v>26</v>
      </c>
      <c r="D46" s="2" t="s">
        <v>28</v>
      </c>
      <c r="E46" s="7">
        <f t="shared" ca="1" si="0"/>
        <v>3.59</v>
      </c>
      <c r="F46" s="9">
        <f t="shared" ca="1" si="1"/>
        <v>984</v>
      </c>
      <c r="G46" s="39">
        <f>IF(MONTH($A46)=1,VLOOKUP($A46,Курсы_январь!$A$2:$C$32,3,0),VLOOKUP($A46,Курсы_июль!$A$2:$C$32,3,0))</f>
        <v>30.372699999999998</v>
      </c>
    </row>
    <row r="47" spans="1:7" x14ac:dyDescent="0.3">
      <c r="A47" s="133">
        <v>41278</v>
      </c>
      <c r="B47" s="2" t="s">
        <v>19</v>
      </c>
      <c r="C47" s="2" t="s">
        <v>20</v>
      </c>
      <c r="D47" s="2" t="s">
        <v>21</v>
      </c>
      <c r="E47" s="7">
        <f t="shared" ca="1" si="0"/>
        <v>3.54</v>
      </c>
      <c r="F47" s="9">
        <f t="shared" ca="1" si="1"/>
        <v>35298</v>
      </c>
      <c r="G47" s="39">
        <f>IF(MONTH($A47)=1,VLOOKUP($A47,Курсы_январь!$A$2:$C$32,3,0),VLOOKUP($A47,Курсы_июль!$A$2:$C$32,3,0))</f>
        <v>30.372699999999998</v>
      </c>
    </row>
    <row r="48" spans="1:7" x14ac:dyDescent="0.3">
      <c r="A48" s="133">
        <v>41278</v>
      </c>
      <c r="B48" s="2" t="s">
        <v>22</v>
      </c>
      <c r="C48" s="2" t="s">
        <v>20</v>
      </c>
      <c r="D48" s="2" t="s">
        <v>21</v>
      </c>
      <c r="E48" s="7">
        <f t="shared" ca="1" si="0"/>
        <v>8.89</v>
      </c>
      <c r="F48" s="9">
        <f t="shared" ca="1" si="1"/>
        <v>36349</v>
      </c>
      <c r="G48" s="39">
        <f>IF(MONTH($A48)=1,VLOOKUP($A48,Курсы_январь!$A$2:$C$32,3,0),VLOOKUP($A48,Курсы_июль!$A$2:$C$32,3,0))</f>
        <v>30.372699999999998</v>
      </c>
    </row>
    <row r="49" spans="1:7" x14ac:dyDescent="0.3">
      <c r="A49" s="133">
        <v>41278</v>
      </c>
      <c r="B49" s="2" t="s">
        <v>25</v>
      </c>
      <c r="C49" s="2" t="s">
        <v>20</v>
      </c>
      <c r="D49" s="2" t="s">
        <v>21</v>
      </c>
      <c r="E49" s="7">
        <f t="shared" ca="1" si="0"/>
        <v>3.83</v>
      </c>
      <c r="F49" s="9">
        <f t="shared" ca="1" si="1"/>
        <v>36803</v>
      </c>
      <c r="G49" s="39">
        <f>IF(MONTH($A49)=1,VLOOKUP($A49,Курсы_январь!$A$2:$C$32,3,0),VLOOKUP($A49,Курсы_июль!$A$2:$C$32,3,0))</f>
        <v>30.372699999999998</v>
      </c>
    </row>
    <row r="50" spans="1:7" x14ac:dyDescent="0.3">
      <c r="A50" s="133">
        <v>41278</v>
      </c>
      <c r="B50" s="2" t="s">
        <v>23</v>
      </c>
      <c r="C50" s="2" t="s">
        <v>26</v>
      </c>
      <c r="D50" s="2" t="s">
        <v>21</v>
      </c>
      <c r="E50" s="7">
        <f t="shared" ca="1" si="0"/>
        <v>9.11</v>
      </c>
      <c r="F50" s="9">
        <f t="shared" ca="1" si="1"/>
        <v>967</v>
      </c>
      <c r="G50" s="39">
        <f>IF(MONTH($A50)=1,VLOOKUP($A50,Курсы_январь!$A$2:$C$32,3,0),VLOOKUP($A50,Курсы_июль!$A$2:$C$32,3,0))</f>
        <v>30.372699999999998</v>
      </c>
    </row>
    <row r="51" spans="1:7" x14ac:dyDescent="0.3">
      <c r="A51" s="133">
        <v>41278</v>
      </c>
      <c r="B51" s="2" t="s">
        <v>24</v>
      </c>
      <c r="C51" s="2" t="s">
        <v>26</v>
      </c>
      <c r="D51" s="2" t="s">
        <v>21</v>
      </c>
      <c r="E51" s="7">
        <f t="shared" ca="1" si="0"/>
        <v>2.44</v>
      </c>
      <c r="F51" s="9">
        <f t="shared" ca="1" si="1"/>
        <v>985</v>
      </c>
      <c r="G51" s="39">
        <f>IF(MONTH($A51)=1,VLOOKUP($A51,Курсы_январь!$A$2:$C$32,3,0),VLOOKUP($A51,Курсы_июль!$A$2:$C$32,3,0))</f>
        <v>30.372699999999998</v>
      </c>
    </row>
    <row r="52" spans="1:7" x14ac:dyDescent="0.3">
      <c r="A52" s="133">
        <v>41278</v>
      </c>
      <c r="B52" s="2" t="s">
        <v>19</v>
      </c>
      <c r="C52" s="2" t="s">
        <v>20</v>
      </c>
      <c r="D52" s="2" t="s">
        <v>27</v>
      </c>
      <c r="E52" s="7">
        <f t="shared" ca="1" si="0"/>
        <v>9.33</v>
      </c>
      <c r="F52" s="9">
        <f t="shared" ca="1" si="1"/>
        <v>35789</v>
      </c>
      <c r="G52" s="39">
        <f>IF(MONTH($A52)=1,VLOOKUP($A52,Курсы_январь!$A$2:$C$32,3,0),VLOOKUP($A52,Курсы_июль!$A$2:$C$32,3,0))</f>
        <v>30.372699999999998</v>
      </c>
    </row>
    <row r="53" spans="1:7" x14ac:dyDescent="0.3">
      <c r="A53" s="133">
        <v>41278</v>
      </c>
      <c r="B53" s="2" t="s">
        <v>22</v>
      </c>
      <c r="C53" s="2" t="s">
        <v>20</v>
      </c>
      <c r="D53" s="2" t="s">
        <v>27</v>
      </c>
      <c r="E53" s="7">
        <f t="shared" ca="1" si="0"/>
        <v>5.68</v>
      </c>
      <c r="F53" s="9">
        <f t="shared" ca="1" si="1"/>
        <v>36616</v>
      </c>
      <c r="G53" s="39">
        <f>IF(MONTH($A53)=1,VLOOKUP($A53,Курсы_январь!$A$2:$C$32,3,0),VLOOKUP($A53,Курсы_июль!$A$2:$C$32,3,0))</f>
        <v>30.372699999999998</v>
      </c>
    </row>
    <row r="54" spans="1:7" x14ac:dyDescent="0.3">
      <c r="A54" s="133">
        <v>41278</v>
      </c>
      <c r="B54" s="2" t="s">
        <v>25</v>
      </c>
      <c r="C54" s="2" t="s">
        <v>20</v>
      </c>
      <c r="D54" s="2" t="s">
        <v>27</v>
      </c>
      <c r="E54" s="7">
        <f t="shared" ca="1" si="0"/>
        <v>4.07</v>
      </c>
      <c r="F54" s="9">
        <f t="shared" ca="1" si="1"/>
        <v>35150</v>
      </c>
      <c r="G54" s="39">
        <f>IF(MONTH($A54)=1,VLOOKUP($A54,Курсы_январь!$A$2:$C$32,3,0),VLOOKUP($A54,Курсы_июль!$A$2:$C$32,3,0))</f>
        <v>30.372699999999998</v>
      </c>
    </row>
    <row r="55" spans="1:7" x14ac:dyDescent="0.3">
      <c r="A55" s="133">
        <v>41278</v>
      </c>
      <c r="B55" s="2" t="s">
        <v>23</v>
      </c>
      <c r="C55" s="2" t="s">
        <v>26</v>
      </c>
      <c r="D55" s="2" t="s">
        <v>27</v>
      </c>
      <c r="E55" s="7">
        <f t="shared" ca="1" si="0"/>
        <v>1.28</v>
      </c>
      <c r="F55" s="9">
        <f t="shared" ca="1" si="1"/>
        <v>999</v>
      </c>
      <c r="G55" s="39">
        <f>IF(MONTH($A55)=1,VLOOKUP($A55,Курсы_январь!$A$2:$C$32,3,0),VLOOKUP($A55,Курсы_июль!$A$2:$C$32,3,0))</f>
        <v>30.372699999999998</v>
      </c>
    </row>
    <row r="56" spans="1:7" x14ac:dyDescent="0.3">
      <c r="A56" s="133">
        <v>41278</v>
      </c>
      <c r="B56" s="2" t="s">
        <v>24</v>
      </c>
      <c r="C56" s="2" t="s">
        <v>26</v>
      </c>
      <c r="D56" s="2" t="s">
        <v>27</v>
      </c>
      <c r="E56" s="7">
        <f t="shared" ca="1" si="0"/>
        <v>2.91</v>
      </c>
      <c r="F56" s="9">
        <f t="shared" ca="1" si="1"/>
        <v>981</v>
      </c>
      <c r="G56" s="39">
        <f>IF(MONTH($A56)=1,VLOOKUP($A56,Курсы_январь!$A$2:$C$32,3,0),VLOOKUP($A56,Курсы_июль!$A$2:$C$32,3,0))</f>
        <v>30.372699999999998</v>
      </c>
    </row>
    <row r="57" spans="1:7" x14ac:dyDescent="0.3">
      <c r="A57" s="133">
        <v>41278</v>
      </c>
      <c r="B57" s="2" t="s">
        <v>19</v>
      </c>
      <c r="C57" s="2" t="s">
        <v>20</v>
      </c>
      <c r="D57" s="2" t="s">
        <v>28</v>
      </c>
      <c r="E57" s="7">
        <f t="shared" ca="1" si="0"/>
        <v>8.7100000000000009</v>
      </c>
      <c r="F57" s="9">
        <f t="shared" ca="1" si="1"/>
        <v>36284</v>
      </c>
      <c r="G57" s="39">
        <f>IF(MONTH($A57)=1,VLOOKUP($A57,Курсы_январь!$A$2:$C$32,3,0),VLOOKUP($A57,Курсы_июль!$A$2:$C$32,3,0))</f>
        <v>30.372699999999998</v>
      </c>
    </row>
    <row r="58" spans="1:7" x14ac:dyDescent="0.3">
      <c r="A58" s="133">
        <v>41278</v>
      </c>
      <c r="B58" s="2" t="s">
        <v>22</v>
      </c>
      <c r="C58" s="2" t="s">
        <v>20</v>
      </c>
      <c r="D58" s="2" t="s">
        <v>28</v>
      </c>
      <c r="E58" s="7">
        <f t="shared" ca="1" si="0"/>
        <v>5.63</v>
      </c>
      <c r="F58" s="9">
        <f t="shared" ca="1" si="1"/>
        <v>35346</v>
      </c>
      <c r="G58" s="39">
        <f>IF(MONTH($A58)=1,VLOOKUP($A58,Курсы_январь!$A$2:$C$32,3,0),VLOOKUP($A58,Курсы_июль!$A$2:$C$32,3,0))</f>
        <v>30.372699999999998</v>
      </c>
    </row>
    <row r="59" spans="1:7" x14ac:dyDescent="0.3">
      <c r="A59" s="133">
        <v>41278</v>
      </c>
      <c r="B59" s="2" t="s">
        <v>25</v>
      </c>
      <c r="C59" s="2" t="s">
        <v>20</v>
      </c>
      <c r="D59" s="2" t="s">
        <v>28</v>
      </c>
      <c r="E59" s="7">
        <f t="shared" ca="1" si="0"/>
        <v>7.25</v>
      </c>
      <c r="F59" s="9">
        <f t="shared" ca="1" si="1"/>
        <v>36007</v>
      </c>
      <c r="G59" s="39">
        <f>IF(MONTH($A59)=1,VLOOKUP($A59,Курсы_январь!$A$2:$C$32,3,0),VLOOKUP($A59,Курсы_июль!$A$2:$C$32,3,0))</f>
        <v>30.372699999999998</v>
      </c>
    </row>
    <row r="60" spans="1:7" x14ac:dyDescent="0.3">
      <c r="A60" s="133">
        <v>41278</v>
      </c>
      <c r="B60" s="2" t="s">
        <v>23</v>
      </c>
      <c r="C60" s="2" t="s">
        <v>26</v>
      </c>
      <c r="D60" s="2" t="s">
        <v>28</v>
      </c>
      <c r="E60" s="7">
        <f t="shared" ca="1" si="0"/>
        <v>3.98</v>
      </c>
      <c r="F60" s="9">
        <f t="shared" ca="1" si="1"/>
        <v>999</v>
      </c>
      <c r="G60" s="39">
        <f>IF(MONTH($A60)=1,VLOOKUP($A60,Курсы_январь!$A$2:$C$32,3,0),VLOOKUP($A60,Курсы_июль!$A$2:$C$32,3,0))</f>
        <v>30.372699999999998</v>
      </c>
    </row>
    <row r="61" spans="1:7" x14ac:dyDescent="0.3">
      <c r="A61" s="133">
        <v>41278</v>
      </c>
      <c r="B61" s="2" t="s">
        <v>24</v>
      </c>
      <c r="C61" s="2" t="s">
        <v>26</v>
      </c>
      <c r="D61" s="2" t="s">
        <v>28</v>
      </c>
      <c r="E61" s="7">
        <f t="shared" ca="1" si="0"/>
        <v>1.28</v>
      </c>
      <c r="F61" s="9">
        <f t="shared" ca="1" si="1"/>
        <v>984</v>
      </c>
      <c r="G61" s="39">
        <f>IF(MONTH($A61)=1,VLOOKUP($A61,Курсы_январь!$A$2:$C$32,3,0),VLOOKUP($A61,Курсы_июль!$A$2:$C$32,3,0))</f>
        <v>30.372699999999998</v>
      </c>
    </row>
    <row r="62" spans="1:7" x14ac:dyDescent="0.3">
      <c r="A62" s="133">
        <v>41279</v>
      </c>
      <c r="B62" s="2" t="s">
        <v>19</v>
      </c>
      <c r="C62" s="2" t="s">
        <v>20</v>
      </c>
      <c r="D62" s="2" t="s">
        <v>21</v>
      </c>
      <c r="E62" s="7">
        <f t="shared" ca="1" si="0"/>
        <v>5.05</v>
      </c>
      <c r="F62" s="9">
        <f t="shared" ca="1" si="1"/>
        <v>35298</v>
      </c>
      <c r="G62" s="39">
        <f>IF(MONTH($A62)=1,VLOOKUP($A62,Курсы_январь!$A$2:$C$32,3,0),VLOOKUP($A62,Курсы_июль!$A$2:$C$32,3,0))</f>
        <v>30.372699999999998</v>
      </c>
    </row>
    <row r="63" spans="1:7" x14ac:dyDescent="0.3">
      <c r="A63" s="133">
        <v>41279</v>
      </c>
      <c r="B63" s="2" t="s">
        <v>22</v>
      </c>
      <c r="C63" s="2" t="s">
        <v>20</v>
      </c>
      <c r="D63" s="2" t="s">
        <v>21</v>
      </c>
      <c r="E63" s="7">
        <f t="shared" ca="1" si="0"/>
        <v>9.39</v>
      </c>
      <c r="F63" s="9">
        <f t="shared" ca="1" si="1"/>
        <v>36349</v>
      </c>
      <c r="G63" s="39">
        <f>IF(MONTH($A63)=1,VLOOKUP($A63,Курсы_январь!$A$2:$C$32,3,0),VLOOKUP($A63,Курсы_июль!$A$2:$C$32,3,0))</f>
        <v>30.372699999999998</v>
      </c>
    </row>
    <row r="64" spans="1:7" x14ac:dyDescent="0.3">
      <c r="A64" s="133">
        <v>41279</v>
      </c>
      <c r="B64" s="2" t="s">
        <v>25</v>
      </c>
      <c r="C64" s="2" t="s">
        <v>20</v>
      </c>
      <c r="D64" s="2" t="s">
        <v>21</v>
      </c>
      <c r="E64" s="7">
        <f t="shared" ca="1" si="0"/>
        <v>0.91</v>
      </c>
      <c r="F64" s="9">
        <f t="shared" ca="1" si="1"/>
        <v>36803</v>
      </c>
      <c r="G64" s="39">
        <f>IF(MONTH($A64)=1,VLOOKUP($A64,Курсы_январь!$A$2:$C$32,3,0),VLOOKUP($A64,Курсы_июль!$A$2:$C$32,3,0))</f>
        <v>30.372699999999998</v>
      </c>
    </row>
    <row r="65" spans="1:7" x14ac:dyDescent="0.3">
      <c r="A65" s="133">
        <v>41279</v>
      </c>
      <c r="B65" s="2" t="s">
        <v>23</v>
      </c>
      <c r="C65" s="2" t="s">
        <v>26</v>
      </c>
      <c r="D65" s="2" t="s">
        <v>21</v>
      </c>
      <c r="E65" s="7">
        <f t="shared" ca="1" si="0"/>
        <v>1.39</v>
      </c>
      <c r="F65" s="9">
        <f t="shared" ca="1" si="1"/>
        <v>967</v>
      </c>
      <c r="G65" s="39">
        <f>IF(MONTH($A65)=1,VLOOKUP($A65,Курсы_январь!$A$2:$C$32,3,0),VLOOKUP($A65,Курсы_июль!$A$2:$C$32,3,0))</f>
        <v>30.372699999999998</v>
      </c>
    </row>
    <row r="66" spans="1:7" x14ac:dyDescent="0.3">
      <c r="A66" s="133">
        <v>41279</v>
      </c>
      <c r="B66" s="2" t="s">
        <v>24</v>
      </c>
      <c r="C66" s="2" t="s">
        <v>26</v>
      </c>
      <c r="D66" s="2" t="s">
        <v>21</v>
      </c>
      <c r="E66" s="7">
        <f t="shared" ca="1" si="0"/>
        <v>6.93</v>
      </c>
      <c r="F66" s="9">
        <f t="shared" ca="1" si="1"/>
        <v>985</v>
      </c>
      <c r="G66" s="39">
        <f>IF(MONTH($A66)=1,VLOOKUP($A66,Курсы_январь!$A$2:$C$32,3,0),VLOOKUP($A66,Курсы_июль!$A$2:$C$32,3,0))</f>
        <v>30.372699999999998</v>
      </c>
    </row>
    <row r="67" spans="1:7" x14ac:dyDescent="0.3">
      <c r="A67" s="133">
        <v>41279</v>
      </c>
      <c r="B67" s="2" t="s">
        <v>19</v>
      </c>
      <c r="C67" s="2" t="s">
        <v>20</v>
      </c>
      <c r="D67" s="2" t="s">
        <v>27</v>
      </c>
      <c r="E67" s="7">
        <f t="shared" ref="E67:E130" ca="1" si="3">ROUND(RAND()*10,2)</f>
        <v>1.56</v>
      </c>
      <c r="F67" s="9">
        <f t="shared" ca="1" si="1"/>
        <v>35789</v>
      </c>
      <c r="G67" s="39">
        <f>IF(MONTH($A67)=1,VLOOKUP($A67,Курсы_январь!$A$2:$C$32,3,0),VLOOKUP($A67,Курсы_июль!$A$2:$C$32,3,0))</f>
        <v>30.372699999999998</v>
      </c>
    </row>
    <row r="68" spans="1:7" x14ac:dyDescent="0.3">
      <c r="A68" s="133">
        <v>41279</v>
      </c>
      <c r="B68" s="2" t="s">
        <v>22</v>
      </c>
      <c r="C68" s="2" t="s">
        <v>20</v>
      </c>
      <c r="D68" s="2" t="s">
        <v>27</v>
      </c>
      <c r="E68" s="7">
        <f t="shared" ca="1" si="3"/>
        <v>6.7</v>
      </c>
      <c r="F68" s="9">
        <f t="shared" ca="1" si="1"/>
        <v>36616</v>
      </c>
      <c r="G68" s="39">
        <f>IF(MONTH($A68)=1,VLOOKUP($A68,Курсы_январь!$A$2:$C$32,3,0),VLOOKUP($A68,Курсы_июль!$A$2:$C$32,3,0))</f>
        <v>30.372699999999998</v>
      </c>
    </row>
    <row r="69" spans="1:7" x14ac:dyDescent="0.3">
      <c r="A69" s="133">
        <v>41279</v>
      </c>
      <c r="B69" s="2" t="s">
        <v>25</v>
      </c>
      <c r="C69" s="2" t="s">
        <v>20</v>
      </c>
      <c r="D69" s="2" t="s">
        <v>27</v>
      </c>
      <c r="E69" s="7">
        <f t="shared" ca="1" si="3"/>
        <v>7.83</v>
      </c>
      <c r="F69" s="9">
        <f t="shared" ca="1" si="1"/>
        <v>35150</v>
      </c>
      <c r="G69" s="39">
        <f>IF(MONTH($A69)=1,VLOOKUP($A69,Курсы_январь!$A$2:$C$32,3,0),VLOOKUP($A69,Курсы_июль!$A$2:$C$32,3,0))</f>
        <v>30.372699999999998</v>
      </c>
    </row>
    <row r="70" spans="1:7" x14ac:dyDescent="0.3">
      <c r="A70" s="133">
        <v>41279</v>
      </c>
      <c r="B70" s="2" t="s">
        <v>23</v>
      </c>
      <c r="C70" s="2" t="s">
        <v>26</v>
      </c>
      <c r="D70" s="2" t="s">
        <v>27</v>
      </c>
      <c r="E70" s="7">
        <f t="shared" ca="1" si="3"/>
        <v>1.74</v>
      </c>
      <c r="F70" s="9">
        <f t="shared" ca="1" si="1"/>
        <v>999</v>
      </c>
      <c r="G70" s="39">
        <f>IF(MONTH($A70)=1,VLOOKUP($A70,Курсы_январь!$A$2:$C$32,3,0),VLOOKUP($A70,Курсы_июль!$A$2:$C$32,3,0))</f>
        <v>30.372699999999998</v>
      </c>
    </row>
    <row r="71" spans="1:7" x14ac:dyDescent="0.3">
      <c r="A71" s="133">
        <v>41279</v>
      </c>
      <c r="B71" s="2" t="s">
        <v>24</v>
      </c>
      <c r="C71" s="2" t="s">
        <v>26</v>
      </c>
      <c r="D71" s="2" t="s">
        <v>27</v>
      </c>
      <c r="E71" s="7">
        <f t="shared" ca="1" si="3"/>
        <v>6.71</v>
      </c>
      <c r="F71" s="9">
        <f t="shared" ca="1" si="1"/>
        <v>981</v>
      </c>
      <c r="G71" s="39">
        <f>IF(MONTH($A71)=1,VLOOKUP($A71,Курсы_январь!$A$2:$C$32,3,0),VLOOKUP($A71,Курсы_июль!$A$2:$C$32,3,0))</f>
        <v>30.372699999999998</v>
      </c>
    </row>
    <row r="72" spans="1:7" x14ac:dyDescent="0.3">
      <c r="A72" s="133">
        <v>41279</v>
      </c>
      <c r="B72" s="2" t="s">
        <v>19</v>
      </c>
      <c r="C72" s="2" t="s">
        <v>20</v>
      </c>
      <c r="D72" s="2" t="s">
        <v>28</v>
      </c>
      <c r="E72" s="7">
        <f t="shared" ca="1" si="3"/>
        <v>3.22</v>
      </c>
      <c r="F72" s="9">
        <f t="shared" ca="1" si="1"/>
        <v>36284</v>
      </c>
      <c r="G72" s="39">
        <f>IF(MONTH($A72)=1,VLOOKUP($A72,Курсы_январь!$A$2:$C$32,3,0),VLOOKUP($A72,Курсы_июль!$A$2:$C$32,3,0))</f>
        <v>30.372699999999998</v>
      </c>
    </row>
    <row r="73" spans="1:7" x14ac:dyDescent="0.3">
      <c r="A73" s="133">
        <v>41279</v>
      </c>
      <c r="B73" s="2" t="s">
        <v>22</v>
      </c>
      <c r="C73" s="2" t="s">
        <v>20</v>
      </c>
      <c r="D73" s="2" t="s">
        <v>28</v>
      </c>
      <c r="E73" s="7">
        <f t="shared" ca="1" si="3"/>
        <v>2.65</v>
      </c>
      <c r="F73" s="9">
        <f t="shared" ca="1" si="1"/>
        <v>35346</v>
      </c>
      <c r="G73" s="39">
        <f>IF(MONTH($A73)=1,VLOOKUP($A73,Курсы_январь!$A$2:$C$32,3,0),VLOOKUP($A73,Курсы_июль!$A$2:$C$32,3,0))</f>
        <v>30.372699999999998</v>
      </c>
    </row>
    <row r="74" spans="1:7" x14ac:dyDescent="0.3">
      <c r="A74" s="133">
        <v>41279</v>
      </c>
      <c r="B74" s="2" t="s">
        <v>25</v>
      </c>
      <c r="C74" s="2" t="s">
        <v>20</v>
      </c>
      <c r="D74" s="2" t="s">
        <v>28</v>
      </c>
      <c r="E74" s="7">
        <f t="shared" ca="1" si="3"/>
        <v>6.43</v>
      </c>
      <c r="F74" s="9">
        <f t="shared" ca="1" si="1"/>
        <v>36007</v>
      </c>
      <c r="G74" s="39">
        <f>IF(MONTH($A74)=1,VLOOKUP($A74,Курсы_январь!$A$2:$C$32,3,0),VLOOKUP($A74,Курсы_июль!$A$2:$C$32,3,0))</f>
        <v>30.372699999999998</v>
      </c>
    </row>
    <row r="75" spans="1:7" x14ac:dyDescent="0.3">
      <c r="A75" s="133">
        <v>41279</v>
      </c>
      <c r="B75" s="2" t="s">
        <v>23</v>
      </c>
      <c r="C75" s="2" t="s">
        <v>26</v>
      </c>
      <c r="D75" s="2" t="s">
        <v>28</v>
      </c>
      <c r="E75" s="7">
        <f t="shared" ca="1" si="3"/>
        <v>3.3</v>
      </c>
      <c r="F75" s="9">
        <f t="shared" ca="1" si="1"/>
        <v>999</v>
      </c>
      <c r="G75" s="39">
        <f>IF(MONTH($A75)=1,VLOOKUP($A75,Курсы_январь!$A$2:$C$32,3,0),VLOOKUP($A75,Курсы_июль!$A$2:$C$32,3,0))</f>
        <v>30.372699999999998</v>
      </c>
    </row>
    <row r="76" spans="1:7" x14ac:dyDescent="0.3">
      <c r="A76" s="133">
        <v>41279</v>
      </c>
      <c r="B76" s="2" t="s">
        <v>24</v>
      </c>
      <c r="C76" s="2" t="s">
        <v>26</v>
      </c>
      <c r="D76" s="2" t="s">
        <v>28</v>
      </c>
      <c r="E76" s="7">
        <f t="shared" ca="1" si="3"/>
        <v>2.97</v>
      </c>
      <c r="F76" s="9">
        <f t="shared" ca="1" si="1"/>
        <v>984</v>
      </c>
      <c r="G76" s="39">
        <f>IF(MONTH($A76)=1,VLOOKUP($A76,Курсы_январь!$A$2:$C$32,3,0),VLOOKUP($A76,Курсы_июль!$A$2:$C$32,3,0))</f>
        <v>30.372699999999998</v>
      </c>
    </row>
    <row r="77" spans="1:7" x14ac:dyDescent="0.3">
      <c r="A77" s="133">
        <v>41280</v>
      </c>
      <c r="B77" s="2" t="s">
        <v>19</v>
      </c>
      <c r="C77" s="2" t="s">
        <v>20</v>
      </c>
      <c r="D77" s="2" t="s">
        <v>21</v>
      </c>
      <c r="E77" s="7">
        <f t="shared" ca="1" si="3"/>
        <v>5.54</v>
      </c>
      <c r="F77" s="9">
        <f t="shared" ca="1" si="1"/>
        <v>35298</v>
      </c>
      <c r="G77" s="39">
        <f>IF(MONTH($A77)=1,VLOOKUP($A77,Курсы_январь!$A$2:$C$32,3,0),VLOOKUP($A77,Курсы_июль!$A$2:$C$32,3,0))</f>
        <v>30.372699999999998</v>
      </c>
    </row>
    <row r="78" spans="1:7" x14ac:dyDescent="0.3">
      <c r="A78" s="133">
        <v>41280</v>
      </c>
      <c r="B78" s="2" t="s">
        <v>22</v>
      </c>
      <c r="C78" s="2" t="s">
        <v>20</v>
      </c>
      <c r="D78" s="2" t="s">
        <v>21</v>
      </c>
      <c r="E78" s="7">
        <f t="shared" ca="1" si="3"/>
        <v>7.49</v>
      </c>
      <c r="F78" s="9">
        <f t="shared" ca="1" si="1"/>
        <v>36349</v>
      </c>
      <c r="G78" s="39">
        <f>IF(MONTH($A78)=1,VLOOKUP($A78,Курсы_январь!$A$2:$C$32,3,0),VLOOKUP($A78,Курсы_июль!$A$2:$C$32,3,0))</f>
        <v>30.372699999999998</v>
      </c>
    </row>
    <row r="79" spans="1:7" x14ac:dyDescent="0.3">
      <c r="A79" s="133">
        <v>41280</v>
      </c>
      <c r="B79" s="2" t="s">
        <v>25</v>
      </c>
      <c r="C79" s="2" t="s">
        <v>20</v>
      </c>
      <c r="D79" s="2" t="s">
        <v>21</v>
      </c>
      <c r="E79" s="7">
        <f t="shared" ca="1" si="3"/>
        <v>3.39</v>
      </c>
      <c r="F79" s="9">
        <f t="shared" ca="1" si="1"/>
        <v>36803</v>
      </c>
      <c r="G79" s="39">
        <f>IF(MONTH($A79)=1,VLOOKUP($A79,Курсы_январь!$A$2:$C$32,3,0),VLOOKUP($A79,Курсы_июль!$A$2:$C$32,3,0))</f>
        <v>30.372699999999998</v>
      </c>
    </row>
    <row r="80" spans="1:7" x14ac:dyDescent="0.3">
      <c r="A80" s="133">
        <v>41280</v>
      </c>
      <c r="B80" s="2" t="s">
        <v>23</v>
      </c>
      <c r="C80" s="2" t="s">
        <v>26</v>
      </c>
      <c r="D80" s="2" t="s">
        <v>21</v>
      </c>
      <c r="E80" s="7">
        <f t="shared" ca="1" si="3"/>
        <v>4.3</v>
      </c>
      <c r="F80" s="9">
        <f t="shared" ca="1" si="1"/>
        <v>967</v>
      </c>
      <c r="G80" s="39">
        <f>IF(MONTH($A80)=1,VLOOKUP($A80,Курсы_январь!$A$2:$C$32,3,0),VLOOKUP($A80,Курсы_июль!$A$2:$C$32,3,0))</f>
        <v>30.372699999999998</v>
      </c>
    </row>
    <row r="81" spans="1:7" x14ac:dyDescent="0.3">
      <c r="A81" s="133">
        <v>41280</v>
      </c>
      <c r="B81" s="2" t="s">
        <v>24</v>
      </c>
      <c r="C81" s="2" t="s">
        <v>26</v>
      </c>
      <c r="D81" s="2" t="s">
        <v>21</v>
      </c>
      <c r="E81" s="7">
        <f t="shared" ca="1" si="3"/>
        <v>2.85</v>
      </c>
      <c r="F81" s="9">
        <f t="shared" ca="1" si="1"/>
        <v>985</v>
      </c>
      <c r="G81" s="39">
        <f>IF(MONTH($A81)=1,VLOOKUP($A81,Курсы_январь!$A$2:$C$32,3,0),VLOOKUP($A81,Курсы_июль!$A$2:$C$32,3,0))</f>
        <v>30.372699999999998</v>
      </c>
    </row>
    <row r="82" spans="1:7" x14ac:dyDescent="0.3">
      <c r="A82" s="133">
        <v>41280</v>
      </c>
      <c r="B82" s="2" t="s">
        <v>19</v>
      </c>
      <c r="C82" s="2" t="s">
        <v>20</v>
      </c>
      <c r="D82" s="2" t="s">
        <v>27</v>
      </c>
      <c r="E82" s="7">
        <f t="shared" ca="1" si="3"/>
        <v>6.7</v>
      </c>
      <c r="F82" s="9">
        <f t="shared" ref="F82:F145" ca="1" si="4">F67</f>
        <v>35789</v>
      </c>
      <c r="G82" s="39">
        <f>IF(MONTH($A82)=1,VLOOKUP($A82,Курсы_январь!$A$2:$C$32,3,0),VLOOKUP($A82,Курсы_июль!$A$2:$C$32,3,0))</f>
        <v>30.372699999999998</v>
      </c>
    </row>
    <row r="83" spans="1:7" x14ac:dyDescent="0.3">
      <c r="A83" s="133">
        <v>41280</v>
      </c>
      <c r="B83" s="2" t="s">
        <v>22</v>
      </c>
      <c r="C83" s="2" t="s">
        <v>20</v>
      </c>
      <c r="D83" s="2" t="s">
        <v>27</v>
      </c>
      <c r="E83" s="7">
        <f t="shared" ca="1" si="3"/>
        <v>7.81</v>
      </c>
      <c r="F83" s="9">
        <f t="shared" ca="1" si="4"/>
        <v>36616</v>
      </c>
      <c r="G83" s="39">
        <f>IF(MONTH($A83)=1,VLOOKUP($A83,Курсы_январь!$A$2:$C$32,3,0),VLOOKUP($A83,Курсы_июль!$A$2:$C$32,3,0))</f>
        <v>30.372699999999998</v>
      </c>
    </row>
    <row r="84" spans="1:7" x14ac:dyDescent="0.3">
      <c r="A84" s="133">
        <v>41280</v>
      </c>
      <c r="B84" s="2" t="s">
        <v>25</v>
      </c>
      <c r="C84" s="2" t="s">
        <v>20</v>
      </c>
      <c r="D84" s="2" t="s">
        <v>27</v>
      </c>
      <c r="E84" s="7">
        <f t="shared" ca="1" si="3"/>
        <v>6.59</v>
      </c>
      <c r="F84" s="9">
        <f t="shared" ca="1" si="4"/>
        <v>35150</v>
      </c>
      <c r="G84" s="39">
        <f>IF(MONTH($A84)=1,VLOOKUP($A84,Курсы_январь!$A$2:$C$32,3,0),VLOOKUP($A84,Курсы_июль!$A$2:$C$32,3,0))</f>
        <v>30.372699999999998</v>
      </c>
    </row>
    <row r="85" spans="1:7" x14ac:dyDescent="0.3">
      <c r="A85" s="133">
        <v>41280</v>
      </c>
      <c r="B85" s="2" t="s">
        <v>23</v>
      </c>
      <c r="C85" s="2" t="s">
        <v>26</v>
      </c>
      <c r="D85" s="2" t="s">
        <v>27</v>
      </c>
      <c r="E85" s="7">
        <f t="shared" ca="1" si="3"/>
        <v>8.56</v>
      </c>
      <c r="F85" s="9">
        <f t="shared" ca="1" si="4"/>
        <v>999</v>
      </c>
      <c r="G85" s="39">
        <f>IF(MONTH($A85)=1,VLOOKUP($A85,Курсы_январь!$A$2:$C$32,3,0),VLOOKUP($A85,Курсы_июль!$A$2:$C$32,3,0))</f>
        <v>30.372699999999998</v>
      </c>
    </row>
    <row r="86" spans="1:7" x14ac:dyDescent="0.3">
      <c r="A86" s="133">
        <v>41280</v>
      </c>
      <c r="B86" s="2" t="s">
        <v>24</v>
      </c>
      <c r="C86" s="2" t="s">
        <v>26</v>
      </c>
      <c r="D86" s="2" t="s">
        <v>27</v>
      </c>
      <c r="E86" s="7">
        <f t="shared" ca="1" si="3"/>
        <v>8.94</v>
      </c>
      <c r="F86" s="9">
        <f t="shared" ca="1" si="4"/>
        <v>981</v>
      </c>
      <c r="G86" s="39">
        <f>IF(MONTH($A86)=1,VLOOKUP($A86,Курсы_январь!$A$2:$C$32,3,0),VLOOKUP($A86,Курсы_июль!$A$2:$C$32,3,0))</f>
        <v>30.372699999999998</v>
      </c>
    </row>
    <row r="87" spans="1:7" x14ac:dyDescent="0.3">
      <c r="A87" s="133">
        <v>41280</v>
      </c>
      <c r="B87" s="2" t="s">
        <v>19</v>
      </c>
      <c r="C87" s="2" t="s">
        <v>20</v>
      </c>
      <c r="D87" s="2" t="s">
        <v>28</v>
      </c>
      <c r="E87" s="7">
        <f t="shared" ca="1" si="3"/>
        <v>6.72</v>
      </c>
      <c r="F87" s="9">
        <f t="shared" ca="1" si="4"/>
        <v>36284</v>
      </c>
      <c r="G87" s="39">
        <f>IF(MONTH($A87)=1,VLOOKUP($A87,Курсы_январь!$A$2:$C$32,3,0),VLOOKUP($A87,Курсы_июль!$A$2:$C$32,3,0))</f>
        <v>30.372699999999998</v>
      </c>
    </row>
    <row r="88" spans="1:7" x14ac:dyDescent="0.3">
      <c r="A88" s="133">
        <v>41280</v>
      </c>
      <c r="B88" s="2" t="s">
        <v>22</v>
      </c>
      <c r="C88" s="2" t="s">
        <v>20</v>
      </c>
      <c r="D88" s="2" t="s">
        <v>28</v>
      </c>
      <c r="E88" s="7">
        <f t="shared" ca="1" si="3"/>
        <v>9.44</v>
      </c>
      <c r="F88" s="9">
        <f t="shared" ca="1" si="4"/>
        <v>35346</v>
      </c>
      <c r="G88" s="39">
        <f>IF(MONTH($A88)=1,VLOOKUP($A88,Курсы_январь!$A$2:$C$32,3,0),VLOOKUP($A88,Курсы_июль!$A$2:$C$32,3,0))</f>
        <v>30.372699999999998</v>
      </c>
    </row>
    <row r="89" spans="1:7" x14ac:dyDescent="0.3">
      <c r="A89" s="133">
        <v>41280</v>
      </c>
      <c r="B89" s="2" t="s">
        <v>25</v>
      </c>
      <c r="C89" s="2" t="s">
        <v>20</v>
      </c>
      <c r="D89" s="2" t="s">
        <v>28</v>
      </c>
      <c r="E89" s="7">
        <f t="shared" ca="1" si="3"/>
        <v>8.17</v>
      </c>
      <c r="F89" s="9">
        <f t="shared" ca="1" si="4"/>
        <v>36007</v>
      </c>
      <c r="G89" s="39">
        <f>IF(MONTH($A89)=1,VLOOKUP($A89,Курсы_январь!$A$2:$C$32,3,0),VLOOKUP($A89,Курсы_июль!$A$2:$C$32,3,0))</f>
        <v>30.372699999999998</v>
      </c>
    </row>
    <row r="90" spans="1:7" x14ac:dyDescent="0.3">
      <c r="A90" s="133">
        <v>41280</v>
      </c>
      <c r="B90" s="2" t="s">
        <v>23</v>
      </c>
      <c r="C90" s="2" t="s">
        <v>26</v>
      </c>
      <c r="D90" s="2" t="s">
        <v>28</v>
      </c>
      <c r="E90" s="7">
        <f t="shared" ca="1" si="3"/>
        <v>6.47</v>
      </c>
      <c r="F90" s="9">
        <f t="shared" ca="1" si="4"/>
        <v>999</v>
      </c>
      <c r="G90" s="39">
        <f>IF(MONTH($A90)=1,VLOOKUP($A90,Курсы_январь!$A$2:$C$32,3,0),VLOOKUP($A90,Курсы_июль!$A$2:$C$32,3,0))</f>
        <v>30.372699999999998</v>
      </c>
    </row>
    <row r="91" spans="1:7" x14ac:dyDescent="0.3">
      <c r="A91" s="133">
        <v>41280</v>
      </c>
      <c r="B91" s="2" t="s">
        <v>24</v>
      </c>
      <c r="C91" s="2" t="s">
        <v>26</v>
      </c>
      <c r="D91" s="2" t="s">
        <v>28</v>
      </c>
      <c r="E91" s="7">
        <f t="shared" ca="1" si="3"/>
        <v>7.82</v>
      </c>
      <c r="F91" s="9">
        <f t="shared" ca="1" si="4"/>
        <v>984</v>
      </c>
      <c r="G91" s="39">
        <f>IF(MONTH($A91)=1,VLOOKUP($A91,Курсы_январь!$A$2:$C$32,3,0),VLOOKUP($A91,Курсы_июль!$A$2:$C$32,3,0))</f>
        <v>30.372699999999998</v>
      </c>
    </row>
    <row r="92" spans="1:7" x14ac:dyDescent="0.3">
      <c r="A92" s="133">
        <v>41281</v>
      </c>
      <c r="B92" s="2" t="s">
        <v>19</v>
      </c>
      <c r="C92" s="2" t="s">
        <v>20</v>
      </c>
      <c r="D92" s="2" t="s">
        <v>21</v>
      </c>
      <c r="E92" s="7">
        <f t="shared" ca="1" si="3"/>
        <v>4.3099999999999996</v>
      </c>
      <c r="F92" s="9">
        <f t="shared" ca="1" si="4"/>
        <v>35298</v>
      </c>
      <c r="G92" s="39">
        <f>IF(MONTH($A92)=1,VLOOKUP($A92,Курсы_январь!$A$2:$C$32,3,0),VLOOKUP($A92,Курсы_июль!$A$2:$C$32,3,0))</f>
        <v>30.372699999999998</v>
      </c>
    </row>
    <row r="93" spans="1:7" x14ac:dyDescent="0.3">
      <c r="A93" s="133">
        <v>41281</v>
      </c>
      <c r="B93" s="2" t="s">
        <v>22</v>
      </c>
      <c r="C93" s="2" t="s">
        <v>20</v>
      </c>
      <c r="D93" s="2" t="s">
        <v>21</v>
      </c>
      <c r="E93" s="7">
        <f t="shared" ca="1" si="3"/>
        <v>5.57</v>
      </c>
      <c r="F93" s="9">
        <f t="shared" ca="1" si="4"/>
        <v>36349</v>
      </c>
      <c r="G93" s="39">
        <f>IF(MONTH($A93)=1,VLOOKUP($A93,Курсы_январь!$A$2:$C$32,3,0),VLOOKUP($A93,Курсы_июль!$A$2:$C$32,3,0))</f>
        <v>30.372699999999998</v>
      </c>
    </row>
    <row r="94" spans="1:7" x14ac:dyDescent="0.3">
      <c r="A94" s="133">
        <v>41281</v>
      </c>
      <c r="B94" s="2" t="s">
        <v>25</v>
      </c>
      <c r="C94" s="2" t="s">
        <v>20</v>
      </c>
      <c r="D94" s="2" t="s">
        <v>21</v>
      </c>
      <c r="E94" s="7">
        <f t="shared" ca="1" si="3"/>
        <v>4.49</v>
      </c>
      <c r="F94" s="9">
        <f t="shared" ca="1" si="4"/>
        <v>36803</v>
      </c>
      <c r="G94" s="39">
        <f>IF(MONTH($A94)=1,VLOOKUP($A94,Курсы_январь!$A$2:$C$32,3,0),VLOOKUP($A94,Курсы_июль!$A$2:$C$32,3,0))</f>
        <v>30.372699999999998</v>
      </c>
    </row>
    <row r="95" spans="1:7" x14ac:dyDescent="0.3">
      <c r="A95" s="133">
        <v>41281</v>
      </c>
      <c r="B95" s="2" t="s">
        <v>23</v>
      </c>
      <c r="C95" s="2" t="s">
        <v>26</v>
      </c>
      <c r="D95" s="2" t="s">
        <v>21</v>
      </c>
      <c r="E95" s="7">
        <f t="shared" ca="1" si="3"/>
        <v>8.15</v>
      </c>
      <c r="F95" s="9">
        <f t="shared" ca="1" si="4"/>
        <v>967</v>
      </c>
      <c r="G95" s="39">
        <f>IF(MONTH($A95)=1,VLOOKUP($A95,Курсы_январь!$A$2:$C$32,3,0),VLOOKUP($A95,Курсы_июль!$A$2:$C$32,3,0))</f>
        <v>30.372699999999998</v>
      </c>
    </row>
    <row r="96" spans="1:7" x14ac:dyDescent="0.3">
      <c r="A96" s="133">
        <v>41281</v>
      </c>
      <c r="B96" s="2" t="s">
        <v>24</v>
      </c>
      <c r="C96" s="2" t="s">
        <v>26</v>
      </c>
      <c r="D96" s="2" t="s">
        <v>21</v>
      </c>
      <c r="E96" s="7">
        <f t="shared" ca="1" si="3"/>
        <v>2.69</v>
      </c>
      <c r="F96" s="9">
        <f t="shared" ca="1" si="4"/>
        <v>985</v>
      </c>
      <c r="G96" s="39">
        <f>IF(MONTH($A96)=1,VLOOKUP($A96,Курсы_январь!$A$2:$C$32,3,0),VLOOKUP($A96,Курсы_июль!$A$2:$C$32,3,0))</f>
        <v>30.372699999999998</v>
      </c>
    </row>
    <row r="97" spans="1:7" x14ac:dyDescent="0.3">
      <c r="A97" s="133">
        <v>41281</v>
      </c>
      <c r="B97" s="2" t="s">
        <v>19</v>
      </c>
      <c r="C97" s="2" t="s">
        <v>20</v>
      </c>
      <c r="D97" s="2" t="s">
        <v>27</v>
      </c>
      <c r="E97" s="7">
        <f t="shared" ca="1" si="3"/>
        <v>0.48</v>
      </c>
      <c r="F97" s="9">
        <f t="shared" ca="1" si="4"/>
        <v>35789</v>
      </c>
      <c r="G97" s="39">
        <f>IF(MONTH($A97)=1,VLOOKUP($A97,Курсы_январь!$A$2:$C$32,3,0),VLOOKUP($A97,Курсы_июль!$A$2:$C$32,3,0))</f>
        <v>30.372699999999998</v>
      </c>
    </row>
    <row r="98" spans="1:7" x14ac:dyDescent="0.3">
      <c r="A98" s="133">
        <v>41281</v>
      </c>
      <c r="B98" s="2" t="s">
        <v>22</v>
      </c>
      <c r="C98" s="2" t="s">
        <v>20</v>
      </c>
      <c r="D98" s="2" t="s">
        <v>27</v>
      </c>
      <c r="E98" s="7">
        <f t="shared" ca="1" si="3"/>
        <v>2.93</v>
      </c>
      <c r="F98" s="9">
        <f t="shared" ca="1" si="4"/>
        <v>36616</v>
      </c>
      <c r="G98" s="39">
        <f>IF(MONTH($A98)=1,VLOOKUP($A98,Курсы_январь!$A$2:$C$32,3,0),VLOOKUP($A98,Курсы_июль!$A$2:$C$32,3,0))</f>
        <v>30.372699999999998</v>
      </c>
    </row>
    <row r="99" spans="1:7" x14ac:dyDescent="0.3">
      <c r="A99" s="133">
        <v>41281</v>
      </c>
      <c r="B99" s="2" t="s">
        <v>25</v>
      </c>
      <c r="C99" s="2" t="s">
        <v>20</v>
      </c>
      <c r="D99" s="2" t="s">
        <v>27</v>
      </c>
      <c r="E99" s="7">
        <f t="shared" ca="1" si="3"/>
        <v>1.9</v>
      </c>
      <c r="F99" s="9">
        <f t="shared" ca="1" si="4"/>
        <v>35150</v>
      </c>
      <c r="G99" s="39">
        <f>IF(MONTH($A99)=1,VLOOKUP($A99,Курсы_январь!$A$2:$C$32,3,0),VLOOKUP($A99,Курсы_июль!$A$2:$C$32,3,0))</f>
        <v>30.372699999999998</v>
      </c>
    </row>
    <row r="100" spans="1:7" x14ac:dyDescent="0.3">
      <c r="A100" s="133">
        <v>41281</v>
      </c>
      <c r="B100" s="2" t="s">
        <v>23</v>
      </c>
      <c r="C100" s="2" t="s">
        <v>26</v>
      </c>
      <c r="D100" s="2" t="s">
        <v>27</v>
      </c>
      <c r="E100" s="7">
        <f t="shared" ca="1" si="3"/>
        <v>6.61</v>
      </c>
      <c r="F100" s="9">
        <f t="shared" ca="1" si="4"/>
        <v>999</v>
      </c>
      <c r="G100" s="39">
        <f>IF(MONTH($A100)=1,VLOOKUP($A100,Курсы_январь!$A$2:$C$32,3,0),VLOOKUP($A100,Курсы_июль!$A$2:$C$32,3,0))</f>
        <v>30.372699999999998</v>
      </c>
    </row>
    <row r="101" spans="1:7" x14ac:dyDescent="0.3">
      <c r="A101" s="133">
        <v>41281</v>
      </c>
      <c r="B101" s="2" t="s">
        <v>24</v>
      </c>
      <c r="C101" s="2" t="s">
        <v>26</v>
      </c>
      <c r="D101" s="2" t="s">
        <v>27</v>
      </c>
      <c r="E101" s="7">
        <f t="shared" ca="1" si="3"/>
        <v>4.3499999999999996</v>
      </c>
      <c r="F101" s="9">
        <f t="shared" ca="1" si="4"/>
        <v>981</v>
      </c>
      <c r="G101" s="39">
        <f>IF(MONTH($A101)=1,VLOOKUP($A101,Курсы_январь!$A$2:$C$32,3,0),VLOOKUP($A101,Курсы_июль!$A$2:$C$32,3,0))</f>
        <v>30.372699999999998</v>
      </c>
    </row>
    <row r="102" spans="1:7" x14ac:dyDescent="0.3">
      <c r="A102" s="133">
        <v>41281</v>
      </c>
      <c r="B102" s="2" t="s">
        <v>19</v>
      </c>
      <c r="C102" s="2" t="s">
        <v>20</v>
      </c>
      <c r="D102" s="2" t="s">
        <v>28</v>
      </c>
      <c r="E102" s="7">
        <f t="shared" ca="1" si="3"/>
        <v>6.86</v>
      </c>
      <c r="F102" s="9">
        <f t="shared" ca="1" si="4"/>
        <v>36284</v>
      </c>
      <c r="G102" s="39">
        <f>IF(MONTH($A102)=1,VLOOKUP($A102,Курсы_январь!$A$2:$C$32,3,0),VLOOKUP($A102,Курсы_июль!$A$2:$C$32,3,0))</f>
        <v>30.372699999999998</v>
      </c>
    </row>
    <row r="103" spans="1:7" x14ac:dyDescent="0.3">
      <c r="A103" s="133">
        <v>41281</v>
      </c>
      <c r="B103" s="2" t="s">
        <v>22</v>
      </c>
      <c r="C103" s="2" t="s">
        <v>20</v>
      </c>
      <c r="D103" s="2" t="s">
        <v>28</v>
      </c>
      <c r="E103" s="7">
        <f t="shared" ca="1" si="3"/>
        <v>3.43</v>
      </c>
      <c r="F103" s="9">
        <f t="shared" ca="1" si="4"/>
        <v>35346</v>
      </c>
      <c r="G103" s="39">
        <f>IF(MONTH($A103)=1,VLOOKUP($A103,Курсы_январь!$A$2:$C$32,3,0),VLOOKUP($A103,Курсы_июль!$A$2:$C$32,3,0))</f>
        <v>30.372699999999998</v>
      </c>
    </row>
    <row r="104" spans="1:7" x14ac:dyDescent="0.3">
      <c r="A104" s="133">
        <v>41281</v>
      </c>
      <c r="B104" s="2" t="s">
        <v>25</v>
      </c>
      <c r="C104" s="2" t="s">
        <v>20</v>
      </c>
      <c r="D104" s="2" t="s">
        <v>28</v>
      </c>
      <c r="E104" s="7">
        <f t="shared" ca="1" si="3"/>
        <v>0.06</v>
      </c>
      <c r="F104" s="9">
        <f t="shared" ca="1" si="4"/>
        <v>36007</v>
      </c>
      <c r="G104" s="39">
        <f>IF(MONTH($A104)=1,VLOOKUP($A104,Курсы_январь!$A$2:$C$32,3,0),VLOOKUP($A104,Курсы_июль!$A$2:$C$32,3,0))</f>
        <v>30.372699999999998</v>
      </c>
    </row>
    <row r="105" spans="1:7" x14ac:dyDescent="0.3">
      <c r="A105" s="133">
        <v>41281</v>
      </c>
      <c r="B105" s="2" t="s">
        <v>23</v>
      </c>
      <c r="C105" s="2" t="s">
        <v>26</v>
      </c>
      <c r="D105" s="2" t="s">
        <v>28</v>
      </c>
      <c r="E105" s="7">
        <f t="shared" ca="1" si="3"/>
        <v>9.92</v>
      </c>
      <c r="F105" s="9">
        <f t="shared" ca="1" si="4"/>
        <v>999</v>
      </c>
      <c r="G105" s="39">
        <f>IF(MONTH($A105)=1,VLOOKUP($A105,Курсы_январь!$A$2:$C$32,3,0),VLOOKUP($A105,Курсы_июль!$A$2:$C$32,3,0))</f>
        <v>30.372699999999998</v>
      </c>
    </row>
    <row r="106" spans="1:7" x14ac:dyDescent="0.3">
      <c r="A106" s="133">
        <v>41281</v>
      </c>
      <c r="B106" s="2" t="s">
        <v>24</v>
      </c>
      <c r="C106" s="2" t="s">
        <v>26</v>
      </c>
      <c r="D106" s="2" t="s">
        <v>28</v>
      </c>
      <c r="E106" s="7">
        <f t="shared" ca="1" si="3"/>
        <v>9.52</v>
      </c>
      <c r="F106" s="9">
        <f t="shared" ca="1" si="4"/>
        <v>984</v>
      </c>
      <c r="G106" s="39">
        <f>IF(MONTH($A106)=1,VLOOKUP($A106,Курсы_январь!$A$2:$C$32,3,0),VLOOKUP($A106,Курсы_июль!$A$2:$C$32,3,0))</f>
        <v>30.372699999999998</v>
      </c>
    </row>
    <row r="107" spans="1:7" x14ac:dyDescent="0.3">
      <c r="A107" s="133">
        <v>41282</v>
      </c>
      <c r="B107" s="2" t="s">
        <v>19</v>
      </c>
      <c r="C107" s="2" t="s">
        <v>20</v>
      </c>
      <c r="D107" s="2" t="s">
        <v>21</v>
      </c>
      <c r="E107" s="7">
        <f t="shared" ca="1" si="3"/>
        <v>6.4</v>
      </c>
      <c r="F107" s="9">
        <f t="shared" ca="1" si="4"/>
        <v>35298</v>
      </c>
      <c r="G107" s="39">
        <f>IF(MONTH($A107)=1,VLOOKUP($A107,Курсы_январь!$A$2:$C$32,3,0),VLOOKUP($A107,Курсы_июль!$A$2:$C$32,3,0))</f>
        <v>30.372699999999998</v>
      </c>
    </row>
    <row r="108" spans="1:7" x14ac:dyDescent="0.3">
      <c r="A108" s="133">
        <v>41282</v>
      </c>
      <c r="B108" s="2" t="s">
        <v>22</v>
      </c>
      <c r="C108" s="2" t="s">
        <v>20</v>
      </c>
      <c r="D108" s="2" t="s">
        <v>21</v>
      </c>
      <c r="E108" s="7">
        <f t="shared" ca="1" si="3"/>
        <v>7.41</v>
      </c>
      <c r="F108" s="9">
        <f t="shared" ca="1" si="4"/>
        <v>36349</v>
      </c>
      <c r="G108" s="39">
        <f>IF(MONTH($A108)=1,VLOOKUP($A108,Курсы_январь!$A$2:$C$32,3,0),VLOOKUP($A108,Курсы_июль!$A$2:$C$32,3,0))</f>
        <v>30.372699999999998</v>
      </c>
    </row>
    <row r="109" spans="1:7" x14ac:dyDescent="0.3">
      <c r="A109" s="133">
        <v>41282</v>
      </c>
      <c r="B109" s="2" t="s">
        <v>25</v>
      </c>
      <c r="C109" s="2" t="s">
        <v>20</v>
      </c>
      <c r="D109" s="2" t="s">
        <v>21</v>
      </c>
      <c r="E109" s="7">
        <f t="shared" ca="1" si="3"/>
        <v>4.16</v>
      </c>
      <c r="F109" s="9">
        <f t="shared" ca="1" si="4"/>
        <v>36803</v>
      </c>
      <c r="G109" s="39">
        <f>IF(MONTH($A109)=1,VLOOKUP($A109,Курсы_январь!$A$2:$C$32,3,0),VLOOKUP($A109,Курсы_июль!$A$2:$C$32,3,0))</f>
        <v>30.372699999999998</v>
      </c>
    </row>
    <row r="110" spans="1:7" x14ac:dyDescent="0.3">
      <c r="A110" s="133">
        <v>41282</v>
      </c>
      <c r="B110" s="2" t="s">
        <v>23</v>
      </c>
      <c r="C110" s="2" t="s">
        <v>26</v>
      </c>
      <c r="D110" s="2" t="s">
        <v>21</v>
      </c>
      <c r="E110" s="7">
        <f t="shared" ca="1" si="3"/>
        <v>3.74</v>
      </c>
      <c r="F110" s="9">
        <f t="shared" ca="1" si="4"/>
        <v>967</v>
      </c>
      <c r="G110" s="39">
        <f>IF(MONTH($A110)=1,VLOOKUP($A110,Курсы_январь!$A$2:$C$32,3,0),VLOOKUP($A110,Курсы_июль!$A$2:$C$32,3,0))</f>
        <v>30.372699999999998</v>
      </c>
    </row>
    <row r="111" spans="1:7" x14ac:dyDescent="0.3">
      <c r="A111" s="133">
        <v>41282</v>
      </c>
      <c r="B111" s="2" t="s">
        <v>24</v>
      </c>
      <c r="C111" s="2" t="s">
        <v>26</v>
      </c>
      <c r="D111" s="2" t="s">
        <v>21</v>
      </c>
      <c r="E111" s="7">
        <f t="shared" ca="1" si="3"/>
        <v>5.93</v>
      </c>
      <c r="F111" s="9">
        <f t="shared" ca="1" si="4"/>
        <v>985</v>
      </c>
      <c r="G111" s="39">
        <f>IF(MONTH($A111)=1,VLOOKUP($A111,Курсы_январь!$A$2:$C$32,3,0),VLOOKUP($A111,Курсы_июль!$A$2:$C$32,3,0))</f>
        <v>30.372699999999998</v>
      </c>
    </row>
    <row r="112" spans="1:7" x14ac:dyDescent="0.3">
      <c r="A112" s="133">
        <v>41282</v>
      </c>
      <c r="B112" s="2" t="s">
        <v>19</v>
      </c>
      <c r="C112" s="2" t="s">
        <v>20</v>
      </c>
      <c r="D112" s="2" t="s">
        <v>27</v>
      </c>
      <c r="E112" s="7">
        <f t="shared" ca="1" si="3"/>
        <v>7.87</v>
      </c>
      <c r="F112" s="9">
        <f t="shared" ca="1" si="4"/>
        <v>35789</v>
      </c>
      <c r="G112" s="39">
        <f>IF(MONTH($A112)=1,VLOOKUP($A112,Курсы_январь!$A$2:$C$32,3,0),VLOOKUP($A112,Курсы_июль!$A$2:$C$32,3,0))</f>
        <v>30.372699999999998</v>
      </c>
    </row>
    <row r="113" spans="1:7" x14ac:dyDescent="0.3">
      <c r="A113" s="133">
        <v>41282</v>
      </c>
      <c r="B113" s="2" t="s">
        <v>22</v>
      </c>
      <c r="C113" s="2" t="s">
        <v>20</v>
      </c>
      <c r="D113" s="2" t="s">
        <v>27</v>
      </c>
      <c r="E113" s="7">
        <f t="shared" ca="1" si="3"/>
        <v>4.92</v>
      </c>
      <c r="F113" s="9">
        <f t="shared" ca="1" si="4"/>
        <v>36616</v>
      </c>
      <c r="G113" s="39">
        <f>IF(MONTH($A113)=1,VLOOKUP($A113,Курсы_январь!$A$2:$C$32,3,0),VLOOKUP($A113,Курсы_июль!$A$2:$C$32,3,0))</f>
        <v>30.372699999999998</v>
      </c>
    </row>
    <row r="114" spans="1:7" x14ac:dyDescent="0.3">
      <c r="A114" s="133">
        <v>41282</v>
      </c>
      <c r="B114" s="2" t="s">
        <v>25</v>
      </c>
      <c r="C114" s="2" t="s">
        <v>20</v>
      </c>
      <c r="D114" s="2" t="s">
        <v>27</v>
      </c>
      <c r="E114" s="7">
        <f t="shared" ca="1" si="3"/>
        <v>0.53</v>
      </c>
      <c r="F114" s="9">
        <f t="shared" ca="1" si="4"/>
        <v>35150</v>
      </c>
      <c r="G114" s="39">
        <f>IF(MONTH($A114)=1,VLOOKUP($A114,Курсы_январь!$A$2:$C$32,3,0),VLOOKUP($A114,Курсы_июль!$A$2:$C$32,3,0))</f>
        <v>30.372699999999998</v>
      </c>
    </row>
    <row r="115" spans="1:7" x14ac:dyDescent="0.3">
      <c r="A115" s="133">
        <v>41282</v>
      </c>
      <c r="B115" s="2" t="s">
        <v>23</v>
      </c>
      <c r="C115" s="2" t="s">
        <v>26</v>
      </c>
      <c r="D115" s="2" t="s">
        <v>27</v>
      </c>
      <c r="E115" s="7">
        <f t="shared" ca="1" si="3"/>
        <v>2.5499999999999998</v>
      </c>
      <c r="F115" s="9">
        <f t="shared" ca="1" si="4"/>
        <v>999</v>
      </c>
      <c r="G115" s="39">
        <f>IF(MONTH($A115)=1,VLOOKUP($A115,Курсы_январь!$A$2:$C$32,3,0),VLOOKUP($A115,Курсы_июль!$A$2:$C$32,3,0))</f>
        <v>30.372699999999998</v>
      </c>
    </row>
    <row r="116" spans="1:7" x14ac:dyDescent="0.3">
      <c r="A116" s="133">
        <v>41282</v>
      </c>
      <c r="B116" s="2" t="s">
        <v>24</v>
      </c>
      <c r="C116" s="2" t="s">
        <v>26</v>
      </c>
      <c r="D116" s="2" t="s">
        <v>27</v>
      </c>
      <c r="E116" s="7">
        <f t="shared" ca="1" si="3"/>
        <v>3.67</v>
      </c>
      <c r="F116" s="9">
        <f t="shared" ca="1" si="4"/>
        <v>981</v>
      </c>
      <c r="G116" s="39">
        <f>IF(MONTH($A116)=1,VLOOKUP($A116,Курсы_январь!$A$2:$C$32,3,0),VLOOKUP($A116,Курсы_июль!$A$2:$C$32,3,0))</f>
        <v>30.372699999999998</v>
      </c>
    </row>
    <row r="117" spans="1:7" x14ac:dyDescent="0.3">
      <c r="A117" s="133">
        <v>41282</v>
      </c>
      <c r="B117" s="2" t="s">
        <v>19</v>
      </c>
      <c r="C117" s="2" t="s">
        <v>20</v>
      </c>
      <c r="D117" s="2" t="s">
        <v>28</v>
      </c>
      <c r="E117" s="7">
        <f t="shared" ca="1" si="3"/>
        <v>0.28000000000000003</v>
      </c>
      <c r="F117" s="9">
        <f t="shared" ca="1" si="4"/>
        <v>36284</v>
      </c>
      <c r="G117" s="39">
        <f>IF(MONTH($A117)=1,VLOOKUP($A117,Курсы_январь!$A$2:$C$32,3,0),VLOOKUP($A117,Курсы_июль!$A$2:$C$32,3,0))</f>
        <v>30.372699999999998</v>
      </c>
    </row>
    <row r="118" spans="1:7" x14ac:dyDescent="0.3">
      <c r="A118" s="133">
        <v>41282</v>
      </c>
      <c r="B118" s="2" t="s">
        <v>22</v>
      </c>
      <c r="C118" s="2" t="s">
        <v>20</v>
      </c>
      <c r="D118" s="2" t="s">
        <v>28</v>
      </c>
      <c r="E118" s="7">
        <f t="shared" ca="1" si="3"/>
        <v>0.53</v>
      </c>
      <c r="F118" s="9">
        <f t="shared" ca="1" si="4"/>
        <v>35346</v>
      </c>
      <c r="G118" s="39">
        <f>IF(MONTH($A118)=1,VLOOKUP($A118,Курсы_январь!$A$2:$C$32,3,0),VLOOKUP($A118,Курсы_июль!$A$2:$C$32,3,0))</f>
        <v>30.372699999999998</v>
      </c>
    </row>
    <row r="119" spans="1:7" x14ac:dyDescent="0.3">
      <c r="A119" s="133">
        <v>41282</v>
      </c>
      <c r="B119" s="2" t="s">
        <v>25</v>
      </c>
      <c r="C119" s="2" t="s">
        <v>20</v>
      </c>
      <c r="D119" s="2" t="s">
        <v>28</v>
      </c>
      <c r="E119" s="7">
        <f t="shared" ca="1" si="3"/>
        <v>7</v>
      </c>
      <c r="F119" s="9">
        <f t="shared" ca="1" si="4"/>
        <v>36007</v>
      </c>
      <c r="G119" s="39">
        <f>IF(MONTH($A119)=1,VLOOKUP($A119,Курсы_январь!$A$2:$C$32,3,0),VLOOKUP($A119,Курсы_июль!$A$2:$C$32,3,0))</f>
        <v>30.372699999999998</v>
      </c>
    </row>
    <row r="120" spans="1:7" x14ac:dyDescent="0.3">
      <c r="A120" s="133">
        <v>41282</v>
      </c>
      <c r="B120" s="2" t="s">
        <v>23</v>
      </c>
      <c r="C120" s="2" t="s">
        <v>26</v>
      </c>
      <c r="D120" s="2" t="s">
        <v>28</v>
      </c>
      <c r="E120" s="7">
        <f t="shared" ca="1" si="3"/>
        <v>3.98</v>
      </c>
      <c r="F120" s="9">
        <f t="shared" ca="1" si="4"/>
        <v>999</v>
      </c>
      <c r="G120" s="39">
        <f>IF(MONTH($A120)=1,VLOOKUP($A120,Курсы_январь!$A$2:$C$32,3,0),VLOOKUP($A120,Курсы_июль!$A$2:$C$32,3,0))</f>
        <v>30.372699999999998</v>
      </c>
    </row>
    <row r="121" spans="1:7" x14ac:dyDescent="0.3">
      <c r="A121" s="133">
        <v>41282</v>
      </c>
      <c r="B121" s="2" t="s">
        <v>24</v>
      </c>
      <c r="C121" s="2" t="s">
        <v>26</v>
      </c>
      <c r="D121" s="2" t="s">
        <v>28</v>
      </c>
      <c r="E121" s="7">
        <f t="shared" ca="1" si="3"/>
        <v>2.0099999999999998</v>
      </c>
      <c r="F121" s="9">
        <f t="shared" ca="1" si="4"/>
        <v>984</v>
      </c>
      <c r="G121" s="39">
        <f>IF(MONTH($A121)=1,VLOOKUP($A121,Курсы_январь!$A$2:$C$32,3,0),VLOOKUP($A121,Курсы_июль!$A$2:$C$32,3,0))</f>
        <v>30.372699999999998</v>
      </c>
    </row>
    <row r="122" spans="1:7" x14ac:dyDescent="0.3">
      <c r="A122" s="133">
        <v>41283</v>
      </c>
      <c r="B122" s="2" t="s">
        <v>19</v>
      </c>
      <c r="C122" s="2" t="s">
        <v>20</v>
      </c>
      <c r="D122" s="2" t="s">
        <v>21</v>
      </c>
      <c r="E122" s="7">
        <f t="shared" ca="1" si="3"/>
        <v>1.1399999999999999</v>
      </c>
      <c r="F122" s="9">
        <f t="shared" ca="1" si="4"/>
        <v>35298</v>
      </c>
      <c r="G122" s="39">
        <f>IF(MONTH($A122)=1,VLOOKUP($A122,Курсы_январь!$A$2:$C$32,3,0),VLOOKUP($A122,Курсы_июль!$A$2:$C$32,3,0))</f>
        <v>30.372699999999998</v>
      </c>
    </row>
    <row r="123" spans="1:7" x14ac:dyDescent="0.3">
      <c r="A123" s="133">
        <v>41283</v>
      </c>
      <c r="B123" s="2" t="s">
        <v>22</v>
      </c>
      <c r="C123" s="2" t="s">
        <v>20</v>
      </c>
      <c r="D123" s="2" t="s">
        <v>21</v>
      </c>
      <c r="E123" s="7">
        <f t="shared" ca="1" si="3"/>
        <v>9.5299999999999994</v>
      </c>
      <c r="F123" s="9">
        <f t="shared" ca="1" si="4"/>
        <v>36349</v>
      </c>
      <c r="G123" s="39">
        <f>IF(MONTH($A123)=1,VLOOKUP($A123,Курсы_январь!$A$2:$C$32,3,0),VLOOKUP($A123,Курсы_июль!$A$2:$C$32,3,0))</f>
        <v>30.372699999999998</v>
      </c>
    </row>
    <row r="124" spans="1:7" x14ac:dyDescent="0.3">
      <c r="A124" s="133">
        <v>41283</v>
      </c>
      <c r="B124" s="2" t="s">
        <v>25</v>
      </c>
      <c r="C124" s="2" t="s">
        <v>20</v>
      </c>
      <c r="D124" s="2" t="s">
        <v>21</v>
      </c>
      <c r="E124" s="7">
        <f t="shared" ca="1" si="3"/>
        <v>7.47</v>
      </c>
      <c r="F124" s="9">
        <f t="shared" ca="1" si="4"/>
        <v>36803</v>
      </c>
      <c r="G124" s="39">
        <f>IF(MONTH($A124)=1,VLOOKUP($A124,Курсы_январь!$A$2:$C$32,3,0),VLOOKUP($A124,Курсы_июль!$A$2:$C$32,3,0))</f>
        <v>30.372699999999998</v>
      </c>
    </row>
    <row r="125" spans="1:7" x14ac:dyDescent="0.3">
      <c r="A125" s="133">
        <v>41283</v>
      </c>
      <c r="B125" s="2" t="s">
        <v>23</v>
      </c>
      <c r="C125" s="2" t="s">
        <v>26</v>
      </c>
      <c r="D125" s="2" t="s">
        <v>21</v>
      </c>
      <c r="E125" s="7">
        <f t="shared" ca="1" si="3"/>
        <v>3.37</v>
      </c>
      <c r="F125" s="9">
        <f t="shared" ca="1" si="4"/>
        <v>967</v>
      </c>
      <c r="G125" s="39">
        <f>IF(MONTH($A125)=1,VLOOKUP($A125,Курсы_январь!$A$2:$C$32,3,0),VLOOKUP($A125,Курсы_июль!$A$2:$C$32,3,0))</f>
        <v>30.372699999999998</v>
      </c>
    </row>
    <row r="126" spans="1:7" x14ac:dyDescent="0.3">
      <c r="A126" s="133">
        <v>41283</v>
      </c>
      <c r="B126" s="2" t="s">
        <v>24</v>
      </c>
      <c r="C126" s="2" t="s">
        <v>26</v>
      </c>
      <c r="D126" s="2" t="s">
        <v>21</v>
      </c>
      <c r="E126" s="7">
        <f t="shared" ca="1" si="3"/>
        <v>4.58</v>
      </c>
      <c r="F126" s="9">
        <f t="shared" ca="1" si="4"/>
        <v>985</v>
      </c>
      <c r="G126" s="39">
        <f>IF(MONTH($A126)=1,VLOOKUP($A126,Курсы_январь!$A$2:$C$32,3,0),VLOOKUP($A126,Курсы_июль!$A$2:$C$32,3,0))</f>
        <v>30.372699999999998</v>
      </c>
    </row>
    <row r="127" spans="1:7" x14ac:dyDescent="0.3">
      <c r="A127" s="133">
        <v>41283</v>
      </c>
      <c r="B127" s="2" t="s">
        <v>19</v>
      </c>
      <c r="C127" s="2" t="s">
        <v>20</v>
      </c>
      <c r="D127" s="2" t="s">
        <v>27</v>
      </c>
      <c r="E127" s="7">
        <f t="shared" ca="1" si="3"/>
        <v>1.04</v>
      </c>
      <c r="F127" s="9">
        <f t="shared" ca="1" si="4"/>
        <v>35789</v>
      </c>
      <c r="G127" s="39">
        <f>IF(MONTH($A127)=1,VLOOKUP($A127,Курсы_январь!$A$2:$C$32,3,0),VLOOKUP($A127,Курсы_июль!$A$2:$C$32,3,0))</f>
        <v>30.372699999999998</v>
      </c>
    </row>
    <row r="128" spans="1:7" x14ac:dyDescent="0.3">
      <c r="A128" s="133">
        <v>41283</v>
      </c>
      <c r="B128" s="2" t="s">
        <v>22</v>
      </c>
      <c r="C128" s="2" t="s">
        <v>20</v>
      </c>
      <c r="D128" s="2" t="s">
        <v>27</v>
      </c>
      <c r="E128" s="7">
        <f t="shared" ca="1" si="3"/>
        <v>9.57</v>
      </c>
      <c r="F128" s="9">
        <f t="shared" ca="1" si="4"/>
        <v>36616</v>
      </c>
      <c r="G128" s="39">
        <f>IF(MONTH($A128)=1,VLOOKUP($A128,Курсы_январь!$A$2:$C$32,3,0),VLOOKUP($A128,Курсы_июль!$A$2:$C$32,3,0))</f>
        <v>30.372699999999998</v>
      </c>
    </row>
    <row r="129" spans="1:7" x14ac:dyDescent="0.3">
      <c r="A129" s="133">
        <v>41283</v>
      </c>
      <c r="B129" s="2" t="s">
        <v>25</v>
      </c>
      <c r="C129" s="2" t="s">
        <v>20</v>
      </c>
      <c r="D129" s="2" t="s">
        <v>27</v>
      </c>
      <c r="E129" s="7">
        <f t="shared" ca="1" si="3"/>
        <v>9.66</v>
      </c>
      <c r="F129" s="9">
        <f t="shared" ca="1" si="4"/>
        <v>35150</v>
      </c>
      <c r="G129" s="39">
        <f>IF(MONTH($A129)=1,VLOOKUP($A129,Курсы_январь!$A$2:$C$32,3,0),VLOOKUP($A129,Курсы_июль!$A$2:$C$32,3,0))</f>
        <v>30.372699999999998</v>
      </c>
    </row>
    <row r="130" spans="1:7" x14ac:dyDescent="0.3">
      <c r="A130" s="133">
        <v>41283</v>
      </c>
      <c r="B130" s="2" t="s">
        <v>23</v>
      </c>
      <c r="C130" s="2" t="s">
        <v>26</v>
      </c>
      <c r="D130" s="2" t="s">
        <v>27</v>
      </c>
      <c r="E130" s="7">
        <f t="shared" ca="1" si="3"/>
        <v>0.04</v>
      </c>
      <c r="F130" s="9">
        <f t="shared" ca="1" si="4"/>
        <v>999</v>
      </c>
      <c r="G130" s="39">
        <f>IF(MONTH($A130)=1,VLOOKUP($A130,Курсы_январь!$A$2:$C$32,3,0),VLOOKUP($A130,Курсы_июль!$A$2:$C$32,3,0))</f>
        <v>30.372699999999998</v>
      </c>
    </row>
    <row r="131" spans="1:7" x14ac:dyDescent="0.3">
      <c r="A131" s="133">
        <v>41283</v>
      </c>
      <c r="B131" s="2" t="s">
        <v>24</v>
      </c>
      <c r="C131" s="2" t="s">
        <v>26</v>
      </c>
      <c r="D131" s="2" t="s">
        <v>27</v>
      </c>
      <c r="E131" s="7">
        <f t="shared" ref="E131:E194" ca="1" si="5">ROUND(RAND()*10,2)</f>
        <v>2.93</v>
      </c>
      <c r="F131" s="9">
        <f t="shared" ca="1" si="4"/>
        <v>981</v>
      </c>
      <c r="G131" s="39">
        <f>IF(MONTH($A131)=1,VLOOKUP($A131,Курсы_январь!$A$2:$C$32,3,0),VLOOKUP($A131,Курсы_июль!$A$2:$C$32,3,0))</f>
        <v>30.372699999999998</v>
      </c>
    </row>
    <row r="132" spans="1:7" x14ac:dyDescent="0.3">
      <c r="A132" s="133">
        <v>41283</v>
      </c>
      <c r="B132" s="2" t="s">
        <v>19</v>
      </c>
      <c r="C132" s="2" t="s">
        <v>20</v>
      </c>
      <c r="D132" s="2" t="s">
        <v>28</v>
      </c>
      <c r="E132" s="7">
        <f t="shared" ca="1" si="5"/>
        <v>6.43</v>
      </c>
      <c r="F132" s="9">
        <f t="shared" ca="1" si="4"/>
        <v>36284</v>
      </c>
      <c r="G132" s="39">
        <f>IF(MONTH($A132)=1,VLOOKUP($A132,Курсы_январь!$A$2:$C$32,3,0),VLOOKUP($A132,Курсы_июль!$A$2:$C$32,3,0))</f>
        <v>30.372699999999998</v>
      </c>
    </row>
    <row r="133" spans="1:7" x14ac:dyDescent="0.3">
      <c r="A133" s="133">
        <v>41283</v>
      </c>
      <c r="B133" s="2" t="s">
        <v>22</v>
      </c>
      <c r="C133" s="2" t="s">
        <v>20</v>
      </c>
      <c r="D133" s="2" t="s">
        <v>28</v>
      </c>
      <c r="E133" s="7">
        <f t="shared" ca="1" si="5"/>
        <v>5.49</v>
      </c>
      <c r="F133" s="9">
        <f t="shared" ca="1" si="4"/>
        <v>35346</v>
      </c>
      <c r="G133" s="39">
        <f>IF(MONTH($A133)=1,VLOOKUP($A133,Курсы_январь!$A$2:$C$32,3,0),VLOOKUP($A133,Курсы_июль!$A$2:$C$32,3,0))</f>
        <v>30.372699999999998</v>
      </c>
    </row>
    <row r="134" spans="1:7" x14ac:dyDescent="0.3">
      <c r="A134" s="133">
        <v>41283</v>
      </c>
      <c r="B134" s="2" t="s">
        <v>25</v>
      </c>
      <c r="C134" s="2" t="s">
        <v>20</v>
      </c>
      <c r="D134" s="2" t="s">
        <v>28</v>
      </c>
      <c r="E134" s="7">
        <f t="shared" ca="1" si="5"/>
        <v>7</v>
      </c>
      <c r="F134" s="9">
        <f t="shared" ca="1" si="4"/>
        <v>36007</v>
      </c>
      <c r="G134" s="39">
        <f>IF(MONTH($A134)=1,VLOOKUP($A134,Курсы_январь!$A$2:$C$32,3,0),VLOOKUP($A134,Курсы_июль!$A$2:$C$32,3,0))</f>
        <v>30.372699999999998</v>
      </c>
    </row>
    <row r="135" spans="1:7" x14ac:dyDescent="0.3">
      <c r="A135" s="133">
        <v>41283</v>
      </c>
      <c r="B135" s="2" t="s">
        <v>23</v>
      </c>
      <c r="C135" s="2" t="s">
        <v>26</v>
      </c>
      <c r="D135" s="2" t="s">
        <v>28</v>
      </c>
      <c r="E135" s="7">
        <f t="shared" ca="1" si="5"/>
        <v>2.78</v>
      </c>
      <c r="F135" s="9">
        <f t="shared" ca="1" si="4"/>
        <v>999</v>
      </c>
      <c r="G135" s="39">
        <f>IF(MONTH($A135)=1,VLOOKUP($A135,Курсы_январь!$A$2:$C$32,3,0),VLOOKUP($A135,Курсы_июль!$A$2:$C$32,3,0))</f>
        <v>30.372699999999998</v>
      </c>
    </row>
    <row r="136" spans="1:7" x14ac:dyDescent="0.3">
      <c r="A136" s="133">
        <v>41283</v>
      </c>
      <c r="B136" s="2" t="s">
        <v>24</v>
      </c>
      <c r="C136" s="2" t="s">
        <v>26</v>
      </c>
      <c r="D136" s="2" t="s">
        <v>28</v>
      </c>
      <c r="E136" s="7">
        <f t="shared" ca="1" si="5"/>
        <v>2.38</v>
      </c>
      <c r="F136" s="9">
        <f t="shared" ca="1" si="4"/>
        <v>984</v>
      </c>
      <c r="G136" s="39">
        <f>IF(MONTH($A136)=1,VLOOKUP($A136,Курсы_январь!$A$2:$C$32,3,0),VLOOKUP($A136,Курсы_июль!$A$2:$C$32,3,0))</f>
        <v>30.372699999999998</v>
      </c>
    </row>
    <row r="137" spans="1:7" x14ac:dyDescent="0.3">
      <c r="A137" s="133">
        <v>41284</v>
      </c>
      <c r="B137" s="2" t="s">
        <v>19</v>
      </c>
      <c r="C137" s="2" t="s">
        <v>20</v>
      </c>
      <c r="D137" s="2" t="s">
        <v>21</v>
      </c>
      <c r="E137" s="7">
        <f t="shared" ca="1" si="5"/>
        <v>8.7100000000000009</v>
      </c>
      <c r="F137" s="9">
        <f t="shared" ca="1" si="4"/>
        <v>35298</v>
      </c>
      <c r="G137" s="39">
        <f>IF(MONTH($A137)=1,VLOOKUP($A137,Курсы_январь!$A$2:$C$32,3,0),VLOOKUP($A137,Курсы_июль!$A$2:$C$32,3,0))</f>
        <v>30.421500000000002</v>
      </c>
    </row>
    <row r="138" spans="1:7" x14ac:dyDescent="0.3">
      <c r="A138" s="133">
        <v>41284</v>
      </c>
      <c r="B138" s="2" t="s">
        <v>22</v>
      </c>
      <c r="C138" s="2" t="s">
        <v>20</v>
      </c>
      <c r="D138" s="2" t="s">
        <v>21</v>
      </c>
      <c r="E138" s="7">
        <f t="shared" ca="1" si="5"/>
        <v>6.02</v>
      </c>
      <c r="F138" s="9">
        <f t="shared" ca="1" si="4"/>
        <v>36349</v>
      </c>
      <c r="G138" s="39">
        <f>IF(MONTH($A138)=1,VLOOKUP($A138,Курсы_январь!$A$2:$C$32,3,0),VLOOKUP($A138,Курсы_июль!$A$2:$C$32,3,0))</f>
        <v>30.421500000000002</v>
      </c>
    </row>
    <row r="139" spans="1:7" x14ac:dyDescent="0.3">
      <c r="A139" s="133">
        <v>41284</v>
      </c>
      <c r="B139" s="2" t="s">
        <v>25</v>
      </c>
      <c r="C139" s="2" t="s">
        <v>20</v>
      </c>
      <c r="D139" s="2" t="s">
        <v>21</v>
      </c>
      <c r="E139" s="7">
        <f t="shared" ca="1" si="5"/>
        <v>8.8000000000000007</v>
      </c>
      <c r="F139" s="9">
        <f t="shared" ca="1" si="4"/>
        <v>36803</v>
      </c>
      <c r="G139" s="39">
        <f>IF(MONTH($A139)=1,VLOOKUP($A139,Курсы_январь!$A$2:$C$32,3,0),VLOOKUP($A139,Курсы_июль!$A$2:$C$32,3,0))</f>
        <v>30.421500000000002</v>
      </c>
    </row>
    <row r="140" spans="1:7" x14ac:dyDescent="0.3">
      <c r="A140" s="133">
        <v>41284</v>
      </c>
      <c r="B140" s="2" t="s">
        <v>23</v>
      </c>
      <c r="C140" s="2" t="s">
        <v>26</v>
      </c>
      <c r="D140" s="2" t="s">
        <v>21</v>
      </c>
      <c r="E140" s="7">
        <f t="shared" ca="1" si="5"/>
        <v>4.6100000000000003</v>
      </c>
      <c r="F140" s="9">
        <f t="shared" ca="1" si="4"/>
        <v>967</v>
      </c>
      <c r="G140" s="39">
        <f>IF(MONTH($A140)=1,VLOOKUP($A140,Курсы_январь!$A$2:$C$32,3,0),VLOOKUP($A140,Курсы_июль!$A$2:$C$32,3,0))</f>
        <v>30.421500000000002</v>
      </c>
    </row>
    <row r="141" spans="1:7" x14ac:dyDescent="0.3">
      <c r="A141" s="133">
        <v>41284</v>
      </c>
      <c r="B141" s="2" t="s">
        <v>24</v>
      </c>
      <c r="C141" s="2" t="s">
        <v>26</v>
      </c>
      <c r="D141" s="2" t="s">
        <v>21</v>
      </c>
      <c r="E141" s="7">
        <f t="shared" ca="1" si="5"/>
        <v>4.51</v>
      </c>
      <c r="F141" s="9">
        <f t="shared" ca="1" si="4"/>
        <v>985</v>
      </c>
      <c r="G141" s="39">
        <f>IF(MONTH($A141)=1,VLOOKUP($A141,Курсы_январь!$A$2:$C$32,3,0),VLOOKUP($A141,Курсы_июль!$A$2:$C$32,3,0))</f>
        <v>30.421500000000002</v>
      </c>
    </row>
    <row r="142" spans="1:7" x14ac:dyDescent="0.3">
      <c r="A142" s="133">
        <v>41284</v>
      </c>
      <c r="B142" s="2" t="s">
        <v>19</v>
      </c>
      <c r="C142" s="2" t="s">
        <v>20</v>
      </c>
      <c r="D142" s="2" t="s">
        <v>27</v>
      </c>
      <c r="E142" s="7">
        <f t="shared" ca="1" si="5"/>
        <v>5.54</v>
      </c>
      <c r="F142" s="9">
        <f t="shared" ca="1" si="4"/>
        <v>35789</v>
      </c>
      <c r="G142" s="39">
        <f>IF(MONTH($A142)=1,VLOOKUP($A142,Курсы_январь!$A$2:$C$32,3,0),VLOOKUP($A142,Курсы_июль!$A$2:$C$32,3,0))</f>
        <v>30.421500000000002</v>
      </c>
    </row>
    <row r="143" spans="1:7" x14ac:dyDescent="0.3">
      <c r="A143" s="133">
        <v>41284</v>
      </c>
      <c r="B143" s="2" t="s">
        <v>22</v>
      </c>
      <c r="C143" s="2" t="s">
        <v>20</v>
      </c>
      <c r="D143" s="2" t="s">
        <v>27</v>
      </c>
      <c r="E143" s="7">
        <f t="shared" ca="1" si="5"/>
        <v>9.48</v>
      </c>
      <c r="F143" s="9">
        <f t="shared" ca="1" si="4"/>
        <v>36616</v>
      </c>
      <c r="G143" s="39">
        <f>IF(MONTH($A143)=1,VLOOKUP($A143,Курсы_январь!$A$2:$C$32,3,0),VLOOKUP($A143,Курсы_июль!$A$2:$C$32,3,0))</f>
        <v>30.421500000000002</v>
      </c>
    </row>
    <row r="144" spans="1:7" x14ac:dyDescent="0.3">
      <c r="A144" s="133">
        <v>41284</v>
      </c>
      <c r="B144" s="2" t="s">
        <v>25</v>
      </c>
      <c r="C144" s="2" t="s">
        <v>20</v>
      </c>
      <c r="D144" s="2" t="s">
        <v>27</v>
      </c>
      <c r="E144" s="7">
        <f t="shared" ca="1" si="5"/>
        <v>4.62</v>
      </c>
      <c r="F144" s="9">
        <f t="shared" ca="1" si="4"/>
        <v>35150</v>
      </c>
      <c r="G144" s="39">
        <f>IF(MONTH($A144)=1,VLOOKUP($A144,Курсы_январь!$A$2:$C$32,3,0),VLOOKUP($A144,Курсы_июль!$A$2:$C$32,3,0))</f>
        <v>30.421500000000002</v>
      </c>
    </row>
    <row r="145" spans="1:7" x14ac:dyDescent="0.3">
      <c r="A145" s="133">
        <v>41284</v>
      </c>
      <c r="B145" s="2" t="s">
        <v>23</v>
      </c>
      <c r="C145" s="2" t="s">
        <v>26</v>
      </c>
      <c r="D145" s="2" t="s">
        <v>27</v>
      </c>
      <c r="E145" s="7">
        <f t="shared" ca="1" si="5"/>
        <v>9</v>
      </c>
      <c r="F145" s="9">
        <f t="shared" ca="1" si="4"/>
        <v>999</v>
      </c>
      <c r="G145" s="39">
        <f>IF(MONTH($A145)=1,VLOOKUP($A145,Курсы_январь!$A$2:$C$32,3,0),VLOOKUP($A145,Курсы_июль!$A$2:$C$32,3,0))</f>
        <v>30.421500000000002</v>
      </c>
    </row>
    <row r="146" spans="1:7" x14ac:dyDescent="0.3">
      <c r="A146" s="133">
        <v>41284</v>
      </c>
      <c r="B146" s="2" t="s">
        <v>24</v>
      </c>
      <c r="C146" s="2" t="s">
        <v>26</v>
      </c>
      <c r="D146" s="2" t="s">
        <v>27</v>
      </c>
      <c r="E146" s="7">
        <f t="shared" ca="1" si="5"/>
        <v>3.89</v>
      </c>
      <c r="F146" s="9">
        <f t="shared" ref="F146:F209" ca="1" si="6">F131</f>
        <v>981</v>
      </c>
      <c r="G146" s="39">
        <f>IF(MONTH($A146)=1,VLOOKUP($A146,Курсы_январь!$A$2:$C$32,3,0),VLOOKUP($A146,Курсы_июль!$A$2:$C$32,3,0))</f>
        <v>30.421500000000002</v>
      </c>
    </row>
    <row r="147" spans="1:7" x14ac:dyDescent="0.3">
      <c r="A147" s="133">
        <v>41284</v>
      </c>
      <c r="B147" s="2" t="s">
        <v>19</v>
      </c>
      <c r="C147" s="2" t="s">
        <v>20</v>
      </c>
      <c r="D147" s="2" t="s">
        <v>28</v>
      </c>
      <c r="E147" s="7">
        <f t="shared" ca="1" si="5"/>
        <v>0.46</v>
      </c>
      <c r="F147" s="9">
        <f t="shared" ca="1" si="6"/>
        <v>36284</v>
      </c>
      <c r="G147" s="39">
        <f>IF(MONTH($A147)=1,VLOOKUP($A147,Курсы_январь!$A$2:$C$32,3,0),VLOOKUP($A147,Курсы_июль!$A$2:$C$32,3,0))</f>
        <v>30.421500000000002</v>
      </c>
    </row>
    <row r="148" spans="1:7" x14ac:dyDescent="0.3">
      <c r="A148" s="133">
        <v>41284</v>
      </c>
      <c r="B148" s="2" t="s">
        <v>22</v>
      </c>
      <c r="C148" s="2" t="s">
        <v>20</v>
      </c>
      <c r="D148" s="2" t="s">
        <v>28</v>
      </c>
      <c r="E148" s="7">
        <f t="shared" ca="1" si="5"/>
        <v>7.85</v>
      </c>
      <c r="F148" s="9">
        <f t="shared" ca="1" si="6"/>
        <v>35346</v>
      </c>
      <c r="G148" s="39">
        <f>IF(MONTH($A148)=1,VLOOKUP($A148,Курсы_январь!$A$2:$C$32,3,0),VLOOKUP($A148,Курсы_июль!$A$2:$C$32,3,0))</f>
        <v>30.421500000000002</v>
      </c>
    </row>
    <row r="149" spans="1:7" x14ac:dyDescent="0.3">
      <c r="A149" s="133">
        <v>41284</v>
      </c>
      <c r="B149" s="2" t="s">
        <v>25</v>
      </c>
      <c r="C149" s="2" t="s">
        <v>20</v>
      </c>
      <c r="D149" s="2" t="s">
        <v>28</v>
      </c>
      <c r="E149" s="7">
        <f t="shared" ca="1" si="5"/>
        <v>3.9</v>
      </c>
      <c r="F149" s="9">
        <f t="shared" ca="1" si="6"/>
        <v>36007</v>
      </c>
      <c r="G149" s="39">
        <f>IF(MONTH($A149)=1,VLOOKUP($A149,Курсы_январь!$A$2:$C$32,3,0),VLOOKUP($A149,Курсы_июль!$A$2:$C$32,3,0))</f>
        <v>30.421500000000002</v>
      </c>
    </row>
    <row r="150" spans="1:7" x14ac:dyDescent="0.3">
      <c r="A150" s="133">
        <v>41284</v>
      </c>
      <c r="B150" s="2" t="s">
        <v>23</v>
      </c>
      <c r="C150" s="2" t="s">
        <v>26</v>
      </c>
      <c r="D150" s="2" t="s">
        <v>28</v>
      </c>
      <c r="E150" s="7">
        <f t="shared" ca="1" si="5"/>
        <v>2.97</v>
      </c>
      <c r="F150" s="9">
        <f t="shared" ca="1" si="6"/>
        <v>999</v>
      </c>
      <c r="G150" s="39">
        <f>IF(MONTH($A150)=1,VLOOKUP($A150,Курсы_январь!$A$2:$C$32,3,0),VLOOKUP($A150,Курсы_июль!$A$2:$C$32,3,0))</f>
        <v>30.421500000000002</v>
      </c>
    </row>
    <row r="151" spans="1:7" x14ac:dyDescent="0.3">
      <c r="A151" s="133">
        <v>41284</v>
      </c>
      <c r="B151" s="2" t="s">
        <v>24</v>
      </c>
      <c r="C151" s="2" t="s">
        <v>26</v>
      </c>
      <c r="D151" s="2" t="s">
        <v>28</v>
      </c>
      <c r="E151" s="7">
        <f t="shared" ca="1" si="5"/>
        <v>6.5</v>
      </c>
      <c r="F151" s="9">
        <f t="shared" ca="1" si="6"/>
        <v>984</v>
      </c>
      <c r="G151" s="39">
        <f>IF(MONTH($A151)=1,VLOOKUP($A151,Курсы_январь!$A$2:$C$32,3,0),VLOOKUP($A151,Курсы_июль!$A$2:$C$32,3,0))</f>
        <v>30.421500000000002</v>
      </c>
    </row>
    <row r="152" spans="1:7" x14ac:dyDescent="0.3">
      <c r="A152" s="133">
        <v>41285</v>
      </c>
      <c r="B152" s="2" t="s">
        <v>19</v>
      </c>
      <c r="C152" s="2" t="s">
        <v>20</v>
      </c>
      <c r="D152" s="2" t="s">
        <v>21</v>
      </c>
      <c r="E152" s="7">
        <f t="shared" ca="1" si="5"/>
        <v>0.11</v>
      </c>
      <c r="F152" s="9">
        <f t="shared" ca="1" si="6"/>
        <v>35298</v>
      </c>
      <c r="G152" s="39">
        <f>IF(MONTH($A152)=1,VLOOKUP($A152,Курсы_январь!$A$2:$C$32,3,0),VLOOKUP($A152,Курсы_июль!$A$2:$C$32,3,0))</f>
        <v>30.364999999999998</v>
      </c>
    </row>
    <row r="153" spans="1:7" x14ac:dyDescent="0.3">
      <c r="A153" s="133">
        <v>41285</v>
      </c>
      <c r="B153" s="2" t="s">
        <v>22</v>
      </c>
      <c r="C153" s="2" t="s">
        <v>20</v>
      </c>
      <c r="D153" s="2" t="s">
        <v>21</v>
      </c>
      <c r="E153" s="7">
        <f t="shared" ca="1" si="5"/>
        <v>3.81</v>
      </c>
      <c r="F153" s="9">
        <f t="shared" ca="1" si="6"/>
        <v>36349</v>
      </c>
      <c r="G153" s="39">
        <f>IF(MONTH($A153)=1,VLOOKUP($A153,Курсы_январь!$A$2:$C$32,3,0),VLOOKUP($A153,Курсы_июль!$A$2:$C$32,3,0))</f>
        <v>30.364999999999998</v>
      </c>
    </row>
    <row r="154" spans="1:7" x14ac:dyDescent="0.3">
      <c r="A154" s="133">
        <v>41285</v>
      </c>
      <c r="B154" s="2" t="s">
        <v>25</v>
      </c>
      <c r="C154" s="2" t="s">
        <v>20</v>
      </c>
      <c r="D154" s="2" t="s">
        <v>21</v>
      </c>
      <c r="E154" s="7">
        <f t="shared" ca="1" si="5"/>
        <v>7.58</v>
      </c>
      <c r="F154" s="9">
        <f t="shared" ca="1" si="6"/>
        <v>36803</v>
      </c>
      <c r="G154" s="39">
        <f>IF(MONTH($A154)=1,VLOOKUP($A154,Курсы_январь!$A$2:$C$32,3,0),VLOOKUP($A154,Курсы_июль!$A$2:$C$32,3,0))</f>
        <v>30.364999999999998</v>
      </c>
    </row>
    <row r="155" spans="1:7" x14ac:dyDescent="0.3">
      <c r="A155" s="133">
        <v>41285</v>
      </c>
      <c r="B155" s="2" t="s">
        <v>23</v>
      </c>
      <c r="C155" s="2" t="s">
        <v>26</v>
      </c>
      <c r="D155" s="2" t="s">
        <v>21</v>
      </c>
      <c r="E155" s="7">
        <f t="shared" ca="1" si="5"/>
        <v>9.35</v>
      </c>
      <c r="F155" s="9">
        <f t="shared" ca="1" si="6"/>
        <v>967</v>
      </c>
      <c r="G155" s="39">
        <f>IF(MONTH($A155)=1,VLOOKUP($A155,Курсы_январь!$A$2:$C$32,3,0),VLOOKUP($A155,Курсы_июль!$A$2:$C$32,3,0))</f>
        <v>30.364999999999998</v>
      </c>
    </row>
    <row r="156" spans="1:7" x14ac:dyDescent="0.3">
      <c r="A156" s="133">
        <v>41285</v>
      </c>
      <c r="B156" s="2" t="s">
        <v>24</v>
      </c>
      <c r="C156" s="2" t="s">
        <v>26</v>
      </c>
      <c r="D156" s="2" t="s">
        <v>21</v>
      </c>
      <c r="E156" s="7">
        <f t="shared" ca="1" si="5"/>
        <v>8.4</v>
      </c>
      <c r="F156" s="9">
        <f t="shared" ca="1" si="6"/>
        <v>985</v>
      </c>
      <c r="G156" s="39">
        <f>IF(MONTH($A156)=1,VLOOKUP($A156,Курсы_январь!$A$2:$C$32,3,0),VLOOKUP($A156,Курсы_июль!$A$2:$C$32,3,0))</f>
        <v>30.364999999999998</v>
      </c>
    </row>
    <row r="157" spans="1:7" x14ac:dyDescent="0.3">
      <c r="A157" s="133">
        <v>41285</v>
      </c>
      <c r="B157" s="2" t="s">
        <v>19</v>
      </c>
      <c r="C157" s="2" t="s">
        <v>20</v>
      </c>
      <c r="D157" s="2" t="s">
        <v>27</v>
      </c>
      <c r="E157" s="7">
        <f t="shared" ca="1" si="5"/>
        <v>1.69</v>
      </c>
      <c r="F157" s="9">
        <f t="shared" ca="1" si="6"/>
        <v>35789</v>
      </c>
      <c r="G157" s="39">
        <f>IF(MONTH($A157)=1,VLOOKUP($A157,Курсы_январь!$A$2:$C$32,3,0),VLOOKUP($A157,Курсы_июль!$A$2:$C$32,3,0))</f>
        <v>30.364999999999998</v>
      </c>
    </row>
    <row r="158" spans="1:7" x14ac:dyDescent="0.3">
      <c r="A158" s="133">
        <v>41285</v>
      </c>
      <c r="B158" s="2" t="s">
        <v>22</v>
      </c>
      <c r="C158" s="2" t="s">
        <v>20</v>
      </c>
      <c r="D158" s="2" t="s">
        <v>27</v>
      </c>
      <c r="E158" s="7">
        <f t="shared" ca="1" si="5"/>
        <v>4.0199999999999996</v>
      </c>
      <c r="F158" s="9">
        <f t="shared" ca="1" si="6"/>
        <v>36616</v>
      </c>
      <c r="G158" s="39">
        <f>IF(MONTH($A158)=1,VLOOKUP($A158,Курсы_январь!$A$2:$C$32,3,0),VLOOKUP($A158,Курсы_июль!$A$2:$C$32,3,0))</f>
        <v>30.364999999999998</v>
      </c>
    </row>
    <row r="159" spans="1:7" x14ac:dyDescent="0.3">
      <c r="A159" s="133">
        <v>41285</v>
      </c>
      <c r="B159" s="2" t="s">
        <v>25</v>
      </c>
      <c r="C159" s="2" t="s">
        <v>20</v>
      </c>
      <c r="D159" s="2" t="s">
        <v>27</v>
      </c>
      <c r="E159" s="7">
        <f t="shared" ca="1" si="5"/>
        <v>9.18</v>
      </c>
      <c r="F159" s="9">
        <f t="shared" ca="1" si="6"/>
        <v>35150</v>
      </c>
      <c r="G159" s="39">
        <f>IF(MONTH($A159)=1,VLOOKUP($A159,Курсы_январь!$A$2:$C$32,3,0),VLOOKUP($A159,Курсы_июль!$A$2:$C$32,3,0))</f>
        <v>30.364999999999998</v>
      </c>
    </row>
    <row r="160" spans="1:7" x14ac:dyDescent="0.3">
      <c r="A160" s="133">
        <v>41285</v>
      </c>
      <c r="B160" s="2" t="s">
        <v>23</v>
      </c>
      <c r="C160" s="2" t="s">
        <v>26</v>
      </c>
      <c r="D160" s="2" t="s">
        <v>27</v>
      </c>
      <c r="E160" s="7">
        <f t="shared" ca="1" si="5"/>
        <v>3.93</v>
      </c>
      <c r="F160" s="9">
        <f t="shared" ca="1" si="6"/>
        <v>999</v>
      </c>
      <c r="G160" s="39">
        <f>IF(MONTH($A160)=1,VLOOKUP($A160,Курсы_январь!$A$2:$C$32,3,0),VLOOKUP($A160,Курсы_июль!$A$2:$C$32,3,0))</f>
        <v>30.364999999999998</v>
      </c>
    </row>
    <row r="161" spans="1:7" x14ac:dyDescent="0.3">
      <c r="A161" s="133">
        <v>41285</v>
      </c>
      <c r="B161" s="2" t="s">
        <v>24</v>
      </c>
      <c r="C161" s="2" t="s">
        <v>26</v>
      </c>
      <c r="D161" s="2" t="s">
        <v>27</v>
      </c>
      <c r="E161" s="7">
        <f t="shared" ca="1" si="5"/>
        <v>0.73</v>
      </c>
      <c r="F161" s="9">
        <f t="shared" ca="1" si="6"/>
        <v>981</v>
      </c>
      <c r="G161" s="39">
        <f>IF(MONTH($A161)=1,VLOOKUP($A161,Курсы_январь!$A$2:$C$32,3,0),VLOOKUP($A161,Курсы_июль!$A$2:$C$32,3,0))</f>
        <v>30.364999999999998</v>
      </c>
    </row>
    <row r="162" spans="1:7" x14ac:dyDescent="0.3">
      <c r="A162" s="133">
        <v>41285</v>
      </c>
      <c r="B162" s="2" t="s">
        <v>19</v>
      </c>
      <c r="C162" s="2" t="s">
        <v>20</v>
      </c>
      <c r="D162" s="2" t="s">
        <v>28</v>
      </c>
      <c r="E162" s="7">
        <f t="shared" ca="1" si="5"/>
        <v>9.7200000000000006</v>
      </c>
      <c r="F162" s="9">
        <f t="shared" ca="1" si="6"/>
        <v>36284</v>
      </c>
      <c r="G162" s="39">
        <f>IF(MONTH($A162)=1,VLOOKUP($A162,Курсы_январь!$A$2:$C$32,3,0),VLOOKUP($A162,Курсы_июль!$A$2:$C$32,3,0))</f>
        <v>30.364999999999998</v>
      </c>
    </row>
    <row r="163" spans="1:7" x14ac:dyDescent="0.3">
      <c r="A163" s="133">
        <v>41285</v>
      </c>
      <c r="B163" s="2" t="s">
        <v>22</v>
      </c>
      <c r="C163" s="2" t="s">
        <v>20</v>
      </c>
      <c r="D163" s="2" t="s">
        <v>28</v>
      </c>
      <c r="E163" s="7">
        <f t="shared" ca="1" si="5"/>
        <v>2.54</v>
      </c>
      <c r="F163" s="9">
        <f t="shared" ca="1" si="6"/>
        <v>35346</v>
      </c>
      <c r="G163" s="39">
        <f>IF(MONTH($A163)=1,VLOOKUP($A163,Курсы_январь!$A$2:$C$32,3,0),VLOOKUP($A163,Курсы_июль!$A$2:$C$32,3,0))</f>
        <v>30.364999999999998</v>
      </c>
    </row>
    <row r="164" spans="1:7" x14ac:dyDescent="0.3">
      <c r="A164" s="133">
        <v>41285</v>
      </c>
      <c r="B164" s="2" t="s">
        <v>25</v>
      </c>
      <c r="C164" s="2" t="s">
        <v>20</v>
      </c>
      <c r="D164" s="2" t="s">
        <v>28</v>
      </c>
      <c r="E164" s="7">
        <f t="shared" ca="1" si="5"/>
        <v>6.5</v>
      </c>
      <c r="F164" s="9">
        <f t="shared" ca="1" si="6"/>
        <v>36007</v>
      </c>
      <c r="G164" s="39">
        <f>IF(MONTH($A164)=1,VLOOKUP($A164,Курсы_январь!$A$2:$C$32,3,0),VLOOKUP($A164,Курсы_июль!$A$2:$C$32,3,0))</f>
        <v>30.364999999999998</v>
      </c>
    </row>
    <row r="165" spans="1:7" x14ac:dyDescent="0.3">
      <c r="A165" s="133">
        <v>41285</v>
      </c>
      <c r="B165" s="2" t="s">
        <v>23</v>
      </c>
      <c r="C165" s="2" t="s">
        <v>26</v>
      </c>
      <c r="D165" s="2" t="s">
        <v>28</v>
      </c>
      <c r="E165" s="7">
        <f t="shared" ca="1" si="5"/>
        <v>8.44</v>
      </c>
      <c r="F165" s="9">
        <f t="shared" ca="1" si="6"/>
        <v>999</v>
      </c>
      <c r="G165" s="39">
        <f>IF(MONTH($A165)=1,VLOOKUP($A165,Курсы_январь!$A$2:$C$32,3,0),VLOOKUP($A165,Курсы_июль!$A$2:$C$32,3,0))</f>
        <v>30.364999999999998</v>
      </c>
    </row>
    <row r="166" spans="1:7" x14ac:dyDescent="0.3">
      <c r="A166" s="133">
        <v>41285</v>
      </c>
      <c r="B166" s="2" t="s">
        <v>24</v>
      </c>
      <c r="C166" s="2" t="s">
        <v>26</v>
      </c>
      <c r="D166" s="2" t="s">
        <v>28</v>
      </c>
      <c r="E166" s="7">
        <f t="shared" ca="1" si="5"/>
        <v>5.93</v>
      </c>
      <c r="F166" s="9">
        <f t="shared" ca="1" si="6"/>
        <v>984</v>
      </c>
      <c r="G166" s="39">
        <f>IF(MONTH($A166)=1,VLOOKUP($A166,Курсы_январь!$A$2:$C$32,3,0),VLOOKUP($A166,Курсы_июль!$A$2:$C$32,3,0))</f>
        <v>30.364999999999998</v>
      </c>
    </row>
    <row r="167" spans="1:7" x14ac:dyDescent="0.3">
      <c r="A167" s="133">
        <v>41286</v>
      </c>
      <c r="B167" s="2" t="s">
        <v>19</v>
      </c>
      <c r="C167" s="2" t="s">
        <v>20</v>
      </c>
      <c r="D167" s="2" t="s">
        <v>21</v>
      </c>
      <c r="E167" s="7">
        <f t="shared" ca="1" si="5"/>
        <v>9.93</v>
      </c>
      <c r="F167" s="9">
        <f t="shared" ca="1" si="6"/>
        <v>35298</v>
      </c>
      <c r="G167" s="39">
        <f>IF(MONTH($A167)=1,VLOOKUP($A167,Курсы_январь!$A$2:$C$32,3,0),VLOOKUP($A167,Курсы_июль!$A$2:$C$32,3,0))</f>
        <v>30.253699999999998</v>
      </c>
    </row>
    <row r="168" spans="1:7" x14ac:dyDescent="0.3">
      <c r="A168" s="133">
        <v>41286</v>
      </c>
      <c r="B168" s="2" t="s">
        <v>22</v>
      </c>
      <c r="C168" s="2" t="s">
        <v>20</v>
      </c>
      <c r="D168" s="2" t="s">
        <v>21</v>
      </c>
      <c r="E168" s="7">
        <f t="shared" ca="1" si="5"/>
        <v>5.35</v>
      </c>
      <c r="F168" s="9">
        <f t="shared" ca="1" si="6"/>
        <v>36349</v>
      </c>
      <c r="G168" s="39">
        <f>IF(MONTH($A168)=1,VLOOKUP($A168,Курсы_январь!$A$2:$C$32,3,0),VLOOKUP($A168,Курсы_июль!$A$2:$C$32,3,0))</f>
        <v>30.253699999999998</v>
      </c>
    </row>
    <row r="169" spans="1:7" x14ac:dyDescent="0.3">
      <c r="A169" s="133">
        <v>41286</v>
      </c>
      <c r="B169" s="2" t="s">
        <v>25</v>
      </c>
      <c r="C169" s="2" t="s">
        <v>20</v>
      </c>
      <c r="D169" s="2" t="s">
        <v>21</v>
      </c>
      <c r="E169" s="7">
        <f t="shared" ca="1" si="5"/>
        <v>0.86</v>
      </c>
      <c r="F169" s="9">
        <f t="shared" ca="1" si="6"/>
        <v>36803</v>
      </c>
      <c r="G169" s="39">
        <f>IF(MONTH($A169)=1,VLOOKUP($A169,Курсы_январь!$A$2:$C$32,3,0),VLOOKUP($A169,Курсы_июль!$A$2:$C$32,3,0))</f>
        <v>30.253699999999998</v>
      </c>
    </row>
    <row r="170" spans="1:7" x14ac:dyDescent="0.3">
      <c r="A170" s="133">
        <v>41286</v>
      </c>
      <c r="B170" s="2" t="s">
        <v>23</v>
      </c>
      <c r="C170" s="2" t="s">
        <v>26</v>
      </c>
      <c r="D170" s="2" t="s">
        <v>21</v>
      </c>
      <c r="E170" s="7">
        <f t="shared" ca="1" si="5"/>
        <v>5.56</v>
      </c>
      <c r="F170" s="9">
        <f t="shared" ca="1" si="6"/>
        <v>967</v>
      </c>
      <c r="G170" s="39">
        <f>IF(MONTH($A170)=1,VLOOKUP($A170,Курсы_январь!$A$2:$C$32,3,0),VLOOKUP($A170,Курсы_июль!$A$2:$C$32,3,0))</f>
        <v>30.253699999999998</v>
      </c>
    </row>
    <row r="171" spans="1:7" x14ac:dyDescent="0.3">
      <c r="A171" s="133">
        <v>41286</v>
      </c>
      <c r="B171" s="2" t="s">
        <v>24</v>
      </c>
      <c r="C171" s="2" t="s">
        <v>26</v>
      </c>
      <c r="D171" s="2" t="s">
        <v>21</v>
      </c>
      <c r="E171" s="7">
        <f t="shared" ca="1" si="5"/>
        <v>0.54</v>
      </c>
      <c r="F171" s="9">
        <f t="shared" ca="1" si="6"/>
        <v>985</v>
      </c>
      <c r="G171" s="39">
        <f>IF(MONTH($A171)=1,VLOOKUP($A171,Курсы_январь!$A$2:$C$32,3,0),VLOOKUP($A171,Курсы_июль!$A$2:$C$32,3,0))</f>
        <v>30.253699999999998</v>
      </c>
    </row>
    <row r="172" spans="1:7" x14ac:dyDescent="0.3">
      <c r="A172" s="133">
        <v>41286</v>
      </c>
      <c r="B172" s="2" t="s">
        <v>19</v>
      </c>
      <c r="C172" s="2" t="s">
        <v>20</v>
      </c>
      <c r="D172" s="2" t="s">
        <v>27</v>
      </c>
      <c r="E172" s="7">
        <f t="shared" ca="1" si="5"/>
        <v>4.8499999999999996</v>
      </c>
      <c r="F172" s="9">
        <f t="shared" ca="1" si="6"/>
        <v>35789</v>
      </c>
      <c r="G172" s="39">
        <f>IF(MONTH($A172)=1,VLOOKUP($A172,Курсы_январь!$A$2:$C$32,3,0),VLOOKUP($A172,Курсы_июль!$A$2:$C$32,3,0))</f>
        <v>30.253699999999998</v>
      </c>
    </row>
    <row r="173" spans="1:7" x14ac:dyDescent="0.3">
      <c r="A173" s="133">
        <v>41286</v>
      </c>
      <c r="B173" s="2" t="s">
        <v>22</v>
      </c>
      <c r="C173" s="2" t="s">
        <v>20</v>
      </c>
      <c r="D173" s="2" t="s">
        <v>27</v>
      </c>
      <c r="E173" s="7">
        <f t="shared" ca="1" si="5"/>
        <v>9.48</v>
      </c>
      <c r="F173" s="9">
        <f t="shared" ca="1" si="6"/>
        <v>36616</v>
      </c>
      <c r="G173" s="39">
        <f>IF(MONTH($A173)=1,VLOOKUP($A173,Курсы_январь!$A$2:$C$32,3,0),VLOOKUP($A173,Курсы_июль!$A$2:$C$32,3,0))</f>
        <v>30.253699999999998</v>
      </c>
    </row>
    <row r="174" spans="1:7" x14ac:dyDescent="0.3">
      <c r="A174" s="133">
        <v>41286</v>
      </c>
      <c r="B174" s="2" t="s">
        <v>25</v>
      </c>
      <c r="C174" s="2" t="s">
        <v>20</v>
      </c>
      <c r="D174" s="2" t="s">
        <v>27</v>
      </c>
      <c r="E174" s="7">
        <f t="shared" ca="1" si="5"/>
        <v>9.74</v>
      </c>
      <c r="F174" s="9">
        <f t="shared" ca="1" si="6"/>
        <v>35150</v>
      </c>
      <c r="G174" s="39">
        <f>IF(MONTH($A174)=1,VLOOKUP($A174,Курсы_январь!$A$2:$C$32,3,0),VLOOKUP($A174,Курсы_июль!$A$2:$C$32,3,0))</f>
        <v>30.253699999999998</v>
      </c>
    </row>
    <row r="175" spans="1:7" x14ac:dyDescent="0.3">
      <c r="A175" s="133">
        <v>41286</v>
      </c>
      <c r="B175" s="2" t="s">
        <v>23</v>
      </c>
      <c r="C175" s="2" t="s">
        <v>26</v>
      </c>
      <c r="D175" s="2" t="s">
        <v>27</v>
      </c>
      <c r="E175" s="7">
        <f t="shared" ca="1" si="5"/>
        <v>0.23</v>
      </c>
      <c r="F175" s="9">
        <f t="shared" ca="1" si="6"/>
        <v>999</v>
      </c>
      <c r="G175" s="39">
        <f>IF(MONTH($A175)=1,VLOOKUP($A175,Курсы_январь!$A$2:$C$32,3,0),VLOOKUP($A175,Курсы_июль!$A$2:$C$32,3,0))</f>
        <v>30.253699999999998</v>
      </c>
    </row>
    <row r="176" spans="1:7" x14ac:dyDescent="0.3">
      <c r="A176" s="133">
        <v>41286</v>
      </c>
      <c r="B176" s="2" t="s">
        <v>24</v>
      </c>
      <c r="C176" s="2" t="s">
        <v>26</v>
      </c>
      <c r="D176" s="2" t="s">
        <v>27</v>
      </c>
      <c r="E176" s="7">
        <f t="shared" ca="1" si="5"/>
        <v>9.89</v>
      </c>
      <c r="F176" s="9">
        <f t="shared" ca="1" si="6"/>
        <v>981</v>
      </c>
      <c r="G176" s="39">
        <f>IF(MONTH($A176)=1,VLOOKUP($A176,Курсы_январь!$A$2:$C$32,3,0),VLOOKUP($A176,Курсы_июль!$A$2:$C$32,3,0))</f>
        <v>30.253699999999998</v>
      </c>
    </row>
    <row r="177" spans="1:7" x14ac:dyDescent="0.3">
      <c r="A177" s="133">
        <v>41286</v>
      </c>
      <c r="B177" s="2" t="s">
        <v>19</v>
      </c>
      <c r="C177" s="2" t="s">
        <v>20</v>
      </c>
      <c r="D177" s="2" t="s">
        <v>28</v>
      </c>
      <c r="E177" s="7">
        <f t="shared" ca="1" si="5"/>
        <v>7.7</v>
      </c>
      <c r="F177" s="9">
        <f t="shared" ca="1" si="6"/>
        <v>36284</v>
      </c>
      <c r="G177" s="39">
        <f>IF(MONTH($A177)=1,VLOOKUP($A177,Курсы_январь!$A$2:$C$32,3,0),VLOOKUP($A177,Курсы_июль!$A$2:$C$32,3,0))</f>
        <v>30.253699999999998</v>
      </c>
    </row>
    <row r="178" spans="1:7" x14ac:dyDescent="0.3">
      <c r="A178" s="133">
        <v>41286</v>
      </c>
      <c r="B178" s="2" t="s">
        <v>22</v>
      </c>
      <c r="C178" s="2" t="s">
        <v>20</v>
      </c>
      <c r="D178" s="2" t="s">
        <v>28</v>
      </c>
      <c r="E178" s="7">
        <f t="shared" ca="1" si="5"/>
        <v>7.61</v>
      </c>
      <c r="F178" s="9">
        <f t="shared" ca="1" si="6"/>
        <v>35346</v>
      </c>
      <c r="G178" s="39">
        <f>IF(MONTH($A178)=1,VLOOKUP($A178,Курсы_январь!$A$2:$C$32,3,0),VLOOKUP($A178,Курсы_июль!$A$2:$C$32,3,0))</f>
        <v>30.253699999999998</v>
      </c>
    </row>
    <row r="179" spans="1:7" x14ac:dyDescent="0.3">
      <c r="A179" s="133">
        <v>41286</v>
      </c>
      <c r="B179" s="2" t="s">
        <v>25</v>
      </c>
      <c r="C179" s="2" t="s">
        <v>20</v>
      </c>
      <c r="D179" s="2" t="s">
        <v>28</v>
      </c>
      <c r="E179" s="7">
        <f t="shared" ca="1" si="5"/>
        <v>1.26</v>
      </c>
      <c r="F179" s="9">
        <f t="shared" ca="1" si="6"/>
        <v>36007</v>
      </c>
      <c r="G179" s="39">
        <f>IF(MONTH($A179)=1,VLOOKUP($A179,Курсы_январь!$A$2:$C$32,3,0),VLOOKUP($A179,Курсы_июль!$A$2:$C$32,3,0))</f>
        <v>30.253699999999998</v>
      </c>
    </row>
    <row r="180" spans="1:7" x14ac:dyDescent="0.3">
      <c r="A180" s="133">
        <v>41286</v>
      </c>
      <c r="B180" s="2" t="s">
        <v>23</v>
      </c>
      <c r="C180" s="2" t="s">
        <v>26</v>
      </c>
      <c r="D180" s="2" t="s">
        <v>28</v>
      </c>
      <c r="E180" s="7">
        <f t="shared" ca="1" si="5"/>
        <v>0.72</v>
      </c>
      <c r="F180" s="9">
        <f t="shared" ca="1" si="6"/>
        <v>999</v>
      </c>
      <c r="G180" s="39">
        <f>IF(MONTH($A180)=1,VLOOKUP($A180,Курсы_январь!$A$2:$C$32,3,0),VLOOKUP($A180,Курсы_июль!$A$2:$C$32,3,0))</f>
        <v>30.253699999999998</v>
      </c>
    </row>
    <row r="181" spans="1:7" x14ac:dyDescent="0.3">
      <c r="A181" s="133">
        <v>41286</v>
      </c>
      <c r="B181" s="2" t="s">
        <v>24</v>
      </c>
      <c r="C181" s="2" t="s">
        <v>26</v>
      </c>
      <c r="D181" s="2" t="s">
        <v>28</v>
      </c>
      <c r="E181" s="7">
        <f t="shared" ca="1" si="5"/>
        <v>5.61</v>
      </c>
      <c r="F181" s="9">
        <f t="shared" ca="1" si="6"/>
        <v>984</v>
      </c>
      <c r="G181" s="39">
        <f>IF(MONTH($A181)=1,VLOOKUP($A181,Курсы_январь!$A$2:$C$32,3,0),VLOOKUP($A181,Курсы_июль!$A$2:$C$32,3,0))</f>
        <v>30.253699999999998</v>
      </c>
    </row>
    <row r="182" spans="1:7" x14ac:dyDescent="0.3">
      <c r="A182" s="133">
        <v>41287</v>
      </c>
      <c r="B182" s="2" t="s">
        <v>19</v>
      </c>
      <c r="C182" s="2" t="s">
        <v>20</v>
      </c>
      <c r="D182" s="2" t="s">
        <v>21</v>
      </c>
      <c r="E182" s="7">
        <f t="shared" ca="1" si="5"/>
        <v>8.91</v>
      </c>
      <c r="F182" s="9">
        <f t="shared" ca="1" si="6"/>
        <v>35298</v>
      </c>
      <c r="G182" s="39">
        <f>IF(MONTH($A182)=1,VLOOKUP($A182,Курсы_январь!$A$2:$C$32,3,0),VLOOKUP($A182,Курсы_июль!$A$2:$C$32,3,0))</f>
        <v>30.253699999999998</v>
      </c>
    </row>
    <row r="183" spans="1:7" x14ac:dyDescent="0.3">
      <c r="A183" s="133">
        <v>41287</v>
      </c>
      <c r="B183" s="2" t="s">
        <v>22</v>
      </c>
      <c r="C183" s="2" t="s">
        <v>20</v>
      </c>
      <c r="D183" s="2" t="s">
        <v>21</v>
      </c>
      <c r="E183" s="7">
        <f t="shared" ca="1" si="5"/>
        <v>0.27</v>
      </c>
      <c r="F183" s="9">
        <f t="shared" ca="1" si="6"/>
        <v>36349</v>
      </c>
      <c r="G183" s="39">
        <f>IF(MONTH($A183)=1,VLOOKUP($A183,Курсы_январь!$A$2:$C$32,3,0),VLOOKUP($A183,Курсы_июль!$A$2:$C$32,3,0))</f>
        <v>30.253699999999998</v>
      </c>
    </row>
    <row r="184" spans="1:7" x14ac:dyDescent="0.3">
      <c r="A184" s="133">
        <v>41287</v>
      </c>
      <c r="B184" s="2" t="s">
        <v>25</v>
      </c>
      <c r="C184" s="2" t="s">
        <v>20</v>
      </c>
      <c r="D184" s="2" t="s">
        <v>21</v>
      </c>
      <c r="E184" s="7">
        <f t="shared" ca="1" si="5"/>
        <v>0.53</v>
      </c>
      <c r="F184" s="9">
        <f t="shared" ca="1" si="6"/>
        <v>36803</v>
      </c>
      <c r="G184" s="39">
        <f>IF(MONTH($A184)=1,VLOOKUP($A184,Курсы_январь!$A$2:$C$32,3,0),VLOOKUP($A184,Курсы_июль!$A$2:$C$32,3,0))</f>
        <v>30.253699999999998</v>
      </c>
    </row>
    <row r="185" spans="1:7" x14ac:dyDescent="0.3">
      <c r="A185" s="133">
        <v>41287</v>
      </c>
      <c r="B185" s="2" t="s">
        <v>23</v>
      </c>
      <c r="C185" s="2" t="s">
        <v>26</v>
      </c>
      <c r="D185" s="2" t="s">
        <v>21</v>
      </c>
      <c r="E185" s="7">
        <f t="shared" ca="1" si="5"/>
        <v>2.02</v>
      </c>
      <c r="F185" s="9">
        <f t="shared" ca="1" si="6"/>
        <v>967</v>
      </c>
      <c r="G185" s="39">
        <f>IF(MONTH($A185)=1,VLOOKUP($A185,Курсы_январь!$A$2:$C$32,3,0),VLOOKUP($A185,Курсы_июль!$A$2:$C$32,3,0))</f>
        <v>30.253699999999998</v>
      </c>
    </row>
    <row r="186" spans="1:7" x14ac:dyDescent="0.3">
      <c r="A186" s="133">
        <v>41287</v>
      </c>
      <c r="B186" s="2" t="s">
        <v>24</v>
      </c>
      <c r="C186" s="2" t="s">
        <v>26</v>
      </c>
      <c r="D186" s="2" t="s">
        <v>21</v>
      </c>
      <c r="E186" s="7">
        <f t="shared" ca="1" si="5"/>
        <v>0.67</v>
      </c>
      <c r="F186" s="9">
        <f t="shared" ca="1" si="6"/>
        <v>985</v>
      </c>
      <c r="G186" s="39">
        <f>IF(MONTH($A186)=1,VLOOKUP($A186,Курсы_январь!$A$2:$C$32,3,0),VLOOKUP($A186,Курсы_июль!$A$2:$C$32,3,0))</f>
        <v>30.253699999999998</v>
      </c>
    </row>
    <row r="187" spans="1:7" x14ac:dyDescent="0.3">
      <c r="A187" s="133">
        <v>41287</v>
      </c>
      <c r="B187" s="2" t="s">
        <v>19</v>
      </c>
      <c r="C187" s="2" t="s">
        <v>20</v>
      </c>
      <c r="D187" s="2" t="s">
        <v>27</v>
      </c>
      <c r="E187" s="7">
        <f t="shared" ca="1" si="5"/>
        <v>8.3800000000000008</v>
      </c>
      <c r="F187" s="9">
        <f t="shared" ca="1" si="6"/>
        <v>35789</v>
      </c>
      <c r="G187" s="39">
        <f>IF(MONTH($A187)=1,VLOOKUP($A187,Курсы_январь!$A$2:$C$32,3,0),VLOOKUP($A187,Курсы_июль!$A$2:$C$32,3,0))</f>
        <v>30.253699999999998</v>
      </c>
    </row>
    <row r="188" spans="1:7" x14ac:dyDescent="0.3">
      <c r="A188" s="133">
        <v>41287</v>
      </c>
      <c r="B188" s="2" t="s">
        <v>22</v>
      </c>
      <c r="C188" s="2" t="s">
        <v>20</v>
      </c>
      <c r="D188" s="2" t="s">
        <v>27</v>
      </c>
      <c r="E188" s="7">
        <f t="shared" ca="1" si="5"/>
        <v>1.91</v>
      </c>
      <c r="F188" s="9">
        <f t="shared" ca="1" si="6"/>
        <v>36616</v>
      </c>
      <c r="G188" s="39">
        <f>IF(MONTH($A188)=1,VLOOKUP($A188,Курсы_январь!$A$2:$C$32,3,0),VLOOKUP($A188,Курсы_июль!$A$2:$C$32,3,0))</f>
        <v>30.253699999999998</v>
      </c>
    </row>
    <row r="189" spans="1:7" x14ac:dyDescent="0.3">
      <c r="A189" s="133">
        <v>41287</v>
      </c>
      <c r="B189" s="2" t="s">
        <v>25</v>
      </c>
      <c r="C189" s="2" t="s">
        <v>20</v>
      </c>
      <c r="D189" s="2" t="s">
        <v>27</v>
      </c>
      <c r="E189" s="7">
        <f t="shared" ca="1" si="5"/>
        <v>9.19</v>
      </c>
      <c r="F189" s="9">
        <f t="shared" ca="1" si="6"/>
        <v>35150</v>
      </c>
      <c r="G189" s="39">
        <f>IF(MONTH($A189)=1,VLOOKUP($A189,Курсы_январь!$A$2:$C$32,3,0),VLOOKUP($A189,Курсы_июль!$A$2:$C$32,3,0))</f>
        <v>30.253699999999998</v>
      </c>
    </row>
    <row r="190" spans="1:7" x14ac:dyDescent="0.3">
      <c r="A190" s="133">
        <v>41287</v>
      </c>
      <c r="B190" s="2" t="s">
        <v>23</v>
      </c>
      <c r="C190" s="2" t="s">
        <v>26</v>
      </c>
      <c r="D190" s="2" t="s">
        <v>27</v>
      </c>
      <c r="E190" s="7">
        <f t="shared" ca="1" si="5"/>
        <v>6.99</v>
      </c>
      <c r="F190" s="9">
        <f t="shared" ca="1" si="6"/>
        <v>999</v>
      </c>
      <c r="G190" s="39">
        <f>IF(MONTH($A190)=1,VLOOKUP($A190,Курсы_январь!$A$2:$C$32,3,0),VLOOKUP($A190,Курсы_июль!$A$2:$C$32,3,0))</f>
        <v>30.253699999999998</v>
      </c>
    </row>
    <row r="191" spans="1:7" x14ac:dyDescent="0.3">
      <c r="A191" s="133">
        <v>41287</v>
      </c>
      <c r="B191" s="2" t="s">
        <v>24</v>
      </c>
      <c r="C191" s="2" t="s">
        <v>26</v>
      </c>
      <c r="D191" s="2" t="s">
        <v>27</v>
      </c>
      <c r="E191" s="7">
        <f t="shared" ca="1" si="5"/>
        <v>2.12</v>
      </c>
      <c r="F191" s="9">
        <f t="shared" ca="1" si="6"/>
        <v>981</v>
      </c>
      <c r="G191" s="39">
        <f>IF(MONTH($A191)=1,VLOOKUP($A191,Курсы_январь!$A$2:$C$32,3,0),VLOOKUP($A191,Курсы_июль!$A$2:$C$32,3,0))</f>
        <v>30.253699999999998</v>
      </c>
    </row>
    <row r="192" spans="1:7" x14ac:dyDescent="0.3">
      <c r="A192" s="133">
        <v>41287</v>
      </c>
      <c r="B192" s="2" t="s">
        <v>19</v>
      </c>
      <c r="C192" s="2" t="s">
        <v>20</v>
      </c>
      <c r="D192" s="2" t="s">
        <v>28</v>
      </c>
      <c r="E192" s="7">
        <f t="shared" ca="1" si="5"/>
        <v>2.83</v>
      </c>
      <c r="F192" s="9">
        <f t="shared" ca="1" si="6"/>
        <v>36284</v>
      </c>
      <c r="G192" s="39">
        <f>IF(MONTH($A192)=1,VLOOKUP($A192,Курсы_январь!$A$2:$C$32,3,0),VLOOKUP($A192,Курсы_июль!$A$2:$C$32,3,0))</f>
        <v>30.253699999999998</v>
      </c>
    </row>
    <row r="193" spans="1:7" x14ac:dyDescent="0.3">
      <c r="A193" s="133">
        <v>41287</v>
      </c>
      <c r="B193" s="2" t="s">
        <v>22</v>
      </c>
      <c r="C193" s="2" t="s">
        <v>20</v>
      </c>
      <c r="D193" s="2" t="s">
        <v>28</v>
      </c>
      <c r="E193" s="7">
        <f t="shared" ca="1" si="5"/>
        <v>3.59</v>
      </c>
      <c r="F193" s="9">
        <f t="shared" ca="1" si="6"/>
        <v>35346</v>
      </c>
      <c r="G193" s="39">
        <f>IF(MONTH($A193)=1,VLOOKUP($A193,Курсы_январь!$A$2:$C$32,3,0),VLOOKUP($A193,Курсы_июль!$A$2:$C$32,3,0))</f>
        <v>30.253699999999998</v>
      </c>
    </row>
    <row r="194" spans="1:7" x14ac:dyDescent="0.3">
      <c r="A194" s="133">
        <v>41287</v>
      </c>
      <c r="B194" s="2" t="s">
        <v>25</v>
      </c>
      <c r="C194" s="2" t="s">
        <v>20</v>
      </c>
      <c r="D194" s="2" t="s">
        <v>28</v>
      </c>
      <c r="E194" s="7">
        <f t="shared" ca="1" si="5"/>
        <v>5.48</v>
      </c>
      <c r="F194" s="9">
        <f t="shared" ca="1" si="6"/>
        <v>36007</v>
      </c>
      <c r="G194" s="39">
        <f>IF(MONTH($A194)=1,VLOOKUP($A194,Курсы_январь!$A$2:$C$32,3,0),VLOOKUP($A194,Курсы_июль!$A$2:$C$32,3,0))</f>
        <v>30.253699999999998</v>
      </c>
    </row>
    <row r="195" spans="1:7" x14ac:dyDescent="0.3">
      <c r="A195" s="133">
        <v>41287</v>
      </c>
      <c r="B195" s="2" t="s">
        <v>23</v>
      </c>
      <c r="C195" s="2" t="s">
        <v>26</v>
      </c>
      <c r="D195" s="2" t="s">
        <v>28</v>
      </c>
      <c r="E195" s="7">
        <f t="shared" ref="E195:E258" ca="1" si="7">ROUND(RAND()*10,2)</f>
        <v>5.89</v>
      </c>
      <c r="F195" s="9">
        <f t="shared" ca="1" si="6"/>
        <v>999</v>
      </c>
      <c r="G195" s="39">
        <f>IF(MONTH($A195)=1,VLOOKUP($A195,Курсы_январь!$A$2:$C$32,3,0),VLOOKUP($A195,Курсы_июль!$A$2:$C$32,3,0))</f>
        <v>30.253699999999998</v>
      </c>
    </row>
    <row r="196" spans="1:7" x14ac:dyDescent="0.3">
      <c r="A196" s="133">
        <v>41287</v>
      </c>
      <c r="B196" s="2" t="s">
        <v>24</v>
      </c>
      <c r="C196" s="2" t="s">
        <v>26</v>
      </c>
      <c r="D196" s="2" t="s">
        <v>28</v>
      </c>
      <c r="E196" s="7">
        <f t="shared" ca="1" si="7"/>
        <v>1.38</v>
      </c>
      <c r="F196" s="9">
        <f t="shared" ca="1" si="6"/>
        <v>984</v>
      </c>
      <c r="G196" s="39">
        <f>IF(MONTH($A196)=1,VLOOKUP($A196,Курсы_январь!$A$2:$C$32,3,0),VLOOKUP($A196,Курсы_июль!$A$2:$C$32,3,0))</f>
        <v>30.253699999999998</v>
      </c>
    </row>
    <row r="197" spans="1:7" x14ac:dyDescent="0.3">
      <c r="A197" s="133">
        <v>41288</v>
      </c>
      <c r="B197" s="2" t="s">
        <v>19</v>
      </c>
      <c r="C197" s="2" t="s">
        <v>20</v>
      </c>
      <c r="D197" s="2" t="s">
        <v>21</v>
      </c>
      <c r="E197" s="7">
        <f t="shared" ca="1" si="7"/>
        <v>9.25</v>
      </c>
      <c r="F197" s="9">
        <f t="shared" ca="1" si="6"/>
        <v>35298</v>
      </c>
      <c r="G197" s="39">
        <f>IF(MONTH($A197)=1,VLOOKUP($A197,Курсы_январь!$A$2:$C$32,3,0),VLOOKUP($A197,Курсы_июль!$A$2:$C$32,3,0))</f>
        <v>30.253699999999998</v>
      </c>
    </row>
    <row r="198" spans="1:7" x14ac:dyDescent="0.3">
      <c r="A198" s="133">
        <v>41288</v>
      </c>
      <c r="B198" s="2" t="s">
        <v>22</v>
      </c>
      <c r="C198" s="2" t="s">
        <v>20</v>
      </c>
      <c r="D198" s="2" t="s">
        <v>21</v>
      </c>
      <c r="E198" s="7">
        <f t="shared" ca="1" si="7"/>
        <v>2.96</v>
      </c>
      <c r="F198" s="9">
        <f t="shared" ca="1" si="6"/>
        <v>36349</v>
      </c>
      <c r="G198" s="39">
        <f>IF(MONTH($A198)=1,VLOOKUP($A198,Курсы_январь!$A$2:$C$32,3,0),VLOOKUP($A198,Курсы_июль!$A$2:$C$32,3,0))</f>
        <v>30.253699999999998</v>
      </c>
    </row>
    <row r="199" spans="1:7" x14ac:dyDescent="0.3">
      <c r="A199" s="133">
        <v>41288</v>
      </c>
      <c r="B199" s="2" t="s">
        <v>25</v>
      </c>
      <c r="C199" s="2" t="s">
        <v>20</v>
      </c>
      <c r="D199" s="2" t="s">
        <v>21</v>
      </c>
      <c r="E199" s="7">
        <f t="shared" ca="1" si="7"/>
        <v>8.23</v>
      </c>
      <c r="F199" s="9">
        <f t="shared" ca="1" si="6"/>
        <v>36803</v>
      </c>
      <c r="G199" s="39">
        <f>IF(MONTH($A199)=1,VLOOKUP($A199,Курсы_январь!$A$2:$C$32,3,0),VLOOKUP($A199,Курсы_июль!$A$2:$C$32,3,0))</f>
        <v>30.253699999999998</v>
      </c>
    </row>
    <row r="200" spans="1:7" x14ac:dyDescent="0.3">
      <c r="A200" s="133">
        <v>41288</v>
      </c>
      <c r="B200" s="2" t="s">
        <v>23</v>
      </c>
      <c r="C200" s="2" t="s">
        <v>26</v>
      </c>
      <c r="D200" s="2" t="s">
        <v>21</v>
      </c>
      <c r="E200" s="7">
        <f t="shared" ca="1" si="7"/>
        <v>6.99</v>
      </c>
      <c r="F200" s="9">
        <f t="shared" ca="1" si="6"/>
        <v>967</v>
      </c>
      <c r="G200" s="39">
        <f>IF(MONTH($A200)=1,VLOOKUP($A200,Курсы_январь!$A$2:$C$32,3,0),VLOOKUP($A200,Курсы_июль!$A$2:$C$32,3,0))</f>
        <v>30.253699999999998</v>
      </c>
    </row>
    <row r="201" spans="1:7" x14ac:dyDescent="0.3">
      <c r="A201" s="133">
        <v>41288</v>
      </c>
      <c r="B201" s="2" t="s">
        <v>24</v>
      </c>
      <c r="C201" s="2" t="s">
        <v>26</v>
      </c>
      <c r="D201" s="2" t="s">
        <v>21</v>
      </c>
      <c r="E201" s="7">
        <f t="shared" ca="1" si="7"/>
        <v>0.45</v>
      </c>
      <c r="F201" s="9">
        <f t="shared" ca="1" si="6"/>
        <v>985</v>
      </c>
      <c r="G201" s="39">
        <f>IF(MONTH($A201)=1,VLOOKUP($A201,Курсы_январь!$A$2:$C$32,3,0),VLOOKUP($A201,Курсы_июль!$A$2:$C$32,3,0))</f>
        <v>30.253699999999998</v>
      </c>
    </row>
    <row r="202" spans="1:7" x14ac:dyDescent="0.3">
      <c r="A202" s="133">
        <v>41288</v>
      </c>
      <c r="B202" s="2" t="s">
        <v>19</v>
      </c>
      <c r="C202" s="2" t="s">
        <v>20</v>
      </c>
      <c r="D202" s="2" t="s">
        <v>27</v>
      </c>
      <c r="E202" s="7">
        <f t="shared" ca="1" si="7"/>
        <v>0.39</v>
      </c>
      <c r="F202" s="9">
        <f t="shared" ca="1" si="6"/>
        <v>35789</v>
      </c>
      <c r="G202" s="39">
        <f>IF(MONTH($A202)=1,VLOOKUP($A202,Курсы_январь!$A$2:$C$32,3,0),VLOOKUP($A202,Курсы_июль!$A$2:$C$32,3,0))</f>
        <v>30.253699999999998</v>
      </c>
    </row>
    <row r="203" spans="1:7" x14ac:dyDescent="0.3">
      <c r="A203" s="133">
        <v>41288</v>
      </c>
      <c r="B203" s="2" t="s">
        <v>22</v>
      </c>
      <c r="C203" s="2" t="s">
        <v>20</v>
      </c>
      <c r="D203" s="2" t="s">
        <v>27</v>
      </c>
      <c r="E203" s="7">
        <f t="shared" ca="1" si="7"/>
        <v>5.7</v>
      </c>
      <c r="F203" s="9">
        <f t="shared" ca="1" si="6"/>
        <v>36616</v>
      </c>
      <c r="G203" s="39">
        <f>IF(MONTH($A203)=1,VLOOKUP($A203,Курсы_январь!$A$2:$C$32,3,0),VLOOKUP($A203,Курсы_июль!$A$2:$C$32,3,0))</f>
        <v>30.253699999999998</v>
      </c>
    </row>
    <row r="204" spans="1:7" x14ac:dyDescent="0.3">
      <c r="A204" s="133">
        <v>41288</v>
      </c>
      <c r="B204" s="2" t="s">
        <v>25</v>
      </c>
      <c r="C204" s="2" t="s">
        <v>20</v>
      </c>
      <c r="D204" s="2" t="s">
        <v>27</v>
      </c>
      <c r="E204" s="7">
        <f t="shared" ca="1" si="7"/>
        <v>3.44</v>
      </c>
      <c r="F204" s="9">
        <f t="shared" ca="1" si="6"/>
        <v>35150</v>
      </c>
      <c r="G204" s="39">
        <f>IF(MONTH($A204)=1,VLOOKUP($A204,Курсы_январь!$A$2:$C$32,3,0),VLOOKUP($A204,Курсы_июль!$A$2:$C$32,3,0))</f>
        <v>30.253699999999998</v>
      </c>
    </row>
    <row r="205" spans="1:7" x14ac:dyDescent="0.3">
      <c r="A205" s="133">
        <v>41288</v>
      </c>
      <c r="B205" s="2" t="s">
        <v>23</v>
      </c>
      <c r="C205" s="2" t="s">
        <v>26</v>
      </c>
      <c r="D205" s="2" t="s">
        <v>27</v>
      </c>
      <c r="E205" s="7">
        <f t="shared" ca="1" si="7"/>
        <v>6.52</v>
      </c>
      <c r="F205" s="9">
        <f t="shared" ca="1" si="6"/>
        <v>999</v>
      </c>
      <c r="G205" s="39">
        <f>IF(MONTH($A205)=1,VLOOKUP($A205,Курсы_январь!$A$2:$C$32,3,0),VLOOKUP($A205,Курсы_июль!$A$2:$C$32,3,0))</f>
        <v>30.253699999999998</v>
      </c>
    </row>
    <row r="206" spans="1:7" x14ac:dyDescent="0.3">
      <c r="A206" s="133">
        <v>41288</v>
      </c>
      <c r="B206" s="2" t="s">
        <v>24</v>
      </c>
      <c r="C206" s="2" t="s">
        <v>26</v>
      </c>
      <c r="D206" s="2" t="s">
        <v>27</v>
      </c>
      <c r="E206" s="7">
        <f t="shared" ca="1" si="7"/>
        <v>9.16</v>
      </c>
      <c r="F206" s="9">
        <f t="shared" ca="1" si="6"/>
        <v>981</v>
      </c>
      <c r="G206" s="39">
        <f>IF(MONTH($A206)=1,VLOOKUP($A206,Курсы_январь!$A$2:$C$32,3,0),VLOOKUP($A206,Курсы_июль!$A$2:$C$32,3,0))</f>
        <v>30.253699999999998</v>
      </c>
    </row>
    <row r="207" spans="1:7" x14ac:dyDescent="0.3">
      <c r="A207" s="133">
        <v>41288</v>
      </c>
      <c r="B207" s="2" t="s">
        <v>19</v>
      </c>
      <c r="C207" s="2" t="s">
        <v>20</v>
      </c>
      <c r="D207" s="2" t="s">
        <v>28</v>
      </c>
      <c r="E207" s="7">
        <f t="shared" ca="1" si="7"/>
        <v>2.58</v>
      </c>
      <c r="F207" s="9">
        <f t="shared" ca="1" si="6"/>
        <v>36284</v>
      </c>
      <c r="G207" s="39">
        <f>IF(MONTH($A207)=1,VLOOKUP($A207,Курсы_январь!$A$2:$C$32,3,0),VLOOKUP($A207,Курсы_июль!$A$2:$C$32,3,0))</f>
        <v>30.253699999999998</v>
      </c>
    </row>
    <row r="208" spans="1:7" x14ac:dyDescent="0.3">
      <c r="A208" s="133">
        <v>41288</v>
      </c>
      <c r="B208" s="2" t="s">
        <v>22</v>
      </c>
      <c r="C208" s="2" t="s">
        <v>20</v>
      </c>
      <c r="D208" s="2" t="s">
        <v>28</v>
      </c>
      <c r="E208" s="7">
        <f t="shared" ca="1" si="7"/>
        <v>5.69</v>
      </c>
      <c r="F208" s="9">
        <f t="shared" ca="1" si="6"/>
        <v>35346</v>
      </c>
      <c r="G208" s="39">
        <f>IF(MONTH($A208)=1,VLOOKUP($A208,Курсы_январь!$A$2:$C$32,3,0),VLOOKUP($A208,Курсы_июль!$A$2:$C$32,3,0))</f>
        <v>30.253699999999998</v>
      </c>
    </row>
    <row r="209" spans="1:7" x14ac:dyDescent="0.3">
      <c r="A209" s="133">
        <v>41288</v>
      </c>
      <c r="B209" s="2" t="s">
        <v>25</v>
      </c>
      <c r="C209" s="2" t="s">
        <v>20</v>
      </c>
      <c r="D209" s="2" t="s">
        <v>28</v>
      </c>
      <c r="E209" s="7">
        <f t="shared" ca="1" si="7"/>
        <v>2.1800000000000002</v>
      </c>
      <c r="F209" s="9">
        <f t="shared" ca="1" si="6"/>
        <v>36007</v>
      </c>
      <c r="G209" s="39">
        <f>IF(MONTH($A209)=1,VLOOKUP($A209,Курсы_январь!$A$2:$C$32,3,0),VLOOKUP($A209,Курсы_июль!$A$2:$C$32,3,0))</f>
        <v>30.253699999999998</v>
      </c>
    </row>
    <row r="210" spans="1:7" x14ac:dyDescent="0.3">
      <c r="A210" s="133">
        <v>41288</v>
      </c>
      <c r="B210" s="2" t="s">
        <v>23</v>
      </c>
      <c r="C210" s="2" t="s">
        <v>26</v>
      </c>
      <c r="D210" s="2" t="s">
        <v>28</v>
      </c>
      <c r="E210" s="7">
        <f t="shared" ca="1" si="7"/>
        <v>5.65</v>
      </c>
      <c r="F210" s="9">
        <f t="shared" ref="F210:F273" ca="1" si="8">F195</f>
        <v>999</v>
      </c>
      <c r="G210" s="39">
        <f>IF(MONTH($A210)=1,VLOOKUP($A210,Курсы_январь!$A$2:$C$32,3,0),VLOOKUP($A210,Курсы_июль!$A$2:$C$32,3,0))</f>
        <v>30.253699999999998</v>
      </c>
    </row>
    <row r="211" spans="1:7" x14ac:dyDescent="0.3">
      <c r="A211" s="133">
        <v>41288</v>
      </c>
      <c r="B211" s="2" t="s">
        <v>24</v>
      </c>
      <c r="C211" s="2" t="s">
        <v>26</v>
      </c>
      <c r="D211" s="2" t="s">
        <v>28</v>
      </c>
      <c r="E211" s="7">
        <f t="shared" ca="1" si="7"/>
        <v>5.33</v>
      </c>
      <c r="F211" s="9">
        <f t="shared" ca="1" si="8"/>
        <v>984</v>
      </c>
      <c r="G211" s="39">
        <f>IF(MONTH($A211)=1,VLOOKUP($A211,Курсы_январь!$A$2:$C$32,3,0),VLOOKUP($A211,Курсы_июль!$A$2:$C$32,3,0))</f>
        <v>30.253699999999998</v>
      </c>
    </row>
    <row r="212" spans="1:7" x14ac:dyDescent="0.3">
      <c r="A212" s="133">
        <v>41289</v>
      </c>
      <c r="B212" s="2" t="s">
        <v>19</v>
      </c>
      <c r="C212" s="2" t="s">
        <v>20</v>
      </c>
      <c r="D212" s="2" t="s">
        <v>21</v>
      </c>
      <c r="E212" s="7">
        <f t="shared" ca="1" si="7"/>
        <v>0.87</v>
      </c>
      <c r="F212" s="9">
        <f t="shared" ca="1" si="8"/>
        <v>35298</v>
      </c>
      <c r="G212" s="39">
        <f>IF(MONTH($A212)=1,VLOOKUP($A212,Курсы_январь!$A$2:$C$32,3,0),VLOOKUP($A212,Курсы_июль!$A$2:$C$32,3,0))</f>
        <v>30.2607</v>
      </c>
    </row>
    <row r="213" spans="1:7" x14ac:dyDescent="0.3">
      <c r="A213" s="133">
        <v>41289</v>
      </c>
      <c r="B213" s="2" t="s">
        <v>22</v>
      </c>
      <c r="C213" s="2" t="s">
        <v>20</v>
      </c>
      <c r="D213" s="2" t="s">
        <v>21</v>
      </c>
      <c r="E213" s="7">
        <f t="shared" ca="1" si="7"/>
        <v>7.24</v>
      </c>
      <c r="F213" s="9">
        <f t="shared" ca="1" si="8"/>
        <v>36349</v>
      </c>
      <c r="G213" s="39">
        <f>IF(MONTH($A213)=1,VLOOKUP($A213,Курсы_январь!$A$2:$C$32,3,0),VLOOKUP($A213,Курсы_июль!$A$2:$C$32,3,0))</f>
        <v>30.2607</v>
      </c>
    </row>
    <row r="214" spans="1:7" x14ac:dyDescent="0.3">
      <c r="A214" s="133">
        <v>41289</v>
      </c>
      <c r="B214" s="2" t="s">
        <v>25</v>
      </c>
      <c r="C214" s="2" t="s">
        <v>20</v>
      </c>
      <c r="D214" s="2" t="s">
        <v>21</v>
      </c>
      <c r="E214" s="7">
        <f t="shared" ca="1" si="7"/>
        <v>1.76</v>
      </c>
      <c r="F214" s="9">
        <f t="shared" ca="1" si="8"/>
        <v>36803</v>
      </c>
      <c r="G214" s="39">
        <f>IF(MONTH($A214)=1,VLOOKUP($A214,Курсы_январь!$A$2:$C$32,3,0),VLOOKUP($A214,Курсы_июль!$A$2:$C$32,3,0))</f>
        <v>30.2607</v>
      </c>
    </row>
    <row r="215" spans="1:7" x14ac:dyDescent="0.3">
      <c r="A215" s="133">
        <v>41289</v>
      </c>
      <c r="B215" s="2" t="s">
        <v>23</v>
      </c>
      <c r="C215" s="2" t="s">
        <v>26</v>
      </c>
      <c r="D215" s="2" t="s">
        <v>21</v>
      </c>
      <c r="E215" s="7">
        <f t="shared" ca="1" si="7"/>
        <v>9.66</v>
      </c>
      <c r="F215" s="9">
        <f t="shared" ca="1" si="8"/>
        <v>967</v>
      </c>
      <c r="G215" s="39">
        <f>IF(MONTH($A215)=1,VLOOKUP($A215,Курсы_январь!$A$2:$C$32,3,0),VLOOKUP($A215,Курсы_июль!$A$2:$C$32,3,0))</f>
        <v>30.2607</v>
      </c>
    </row>
    <row r="216" spans="1:7" x14ac:dyDescent="0.3">
      <c r="A216" s="133">
        <v>41289</v>
      </c>
      <c r="B216" s="2" t="s">
        <v>24</v>
      </c>
      <c r="C216" s="2" t="s">
        <v>26</v>
      </c>
      <c r="D216" s="2" t="s">
        <v>21</v>
      </c>
      <c r="E216" s="7">
        <f t="shared" ca="1" si="7"/>
        <v>8.0399999999999991</v>
      </c>
      <c r="F216" s="9">
        <f t="shared" ca="1" si="8"/>
        <v>985</v>
      </c>
      <c r="G216" s="39">
        <f>IF(MONTH($A216)=1,VLOOKUP($A216,Курсы_январь!$A$2:$C$32,3,0),VLOOKUP($A216,Курсы_июль!$A$2:$C$32,3,0))</f>
        <v>30.2607</v>
      </c>
    </row>
    <row r="217" spans="1:7" x14ac:dyDescent="0.3">
      <c r="A217" s="133">
        <v>41289</v>
      </c>
      <c r="B217" s="2" t="s">
        <v>19</v>
      </c>
      <c r="C217" s="2" t="s">
        <v>20</v>
      </c>
      <c r="D217" s="2" t="s">
        <v>27</v>
      </c>
      <c r="E217" s="7">
        <f t="shared" ca="1" si="7"/>
        <v>1.72</v>
      </c>
      <c r="F217" s="9">
        <f t="shared" ca="1" si="8"/>
        <v>35789</v>
      </c>
      <c r="G217" s="39">
        <f>IF(MONTH($A217)=1,VLOOKUP($A217,Курсы_январь!$A$2:$C$32,3,0),VLOOKUP($A217,Курсы_июль!$A$2:$C$32,3,0))</f>
        <v>30.2607</v>
      </c>
    </row>
    <row r="218" spans="1:7" x14ac:dyDescent="0.3">
      <c r="A218" s="133">
        <v>41289</v>
      </c>
      <c r="B218" s="2" t="s">
        <v>22</v>
      </c>
      <c r="C218" s="2" t="s">
        <v>20</v>
      </c>
      <c r="D218" s="2" t="s">
        <v>27</v>
      </c>
      <c r="E218" s="7">
        <f t="shared" ca="1" si="7"/>
        <v>2.58</v>
      </c>
      <c r="F218" s="9">
        <f t="shared" ca="1" si="8"/>
        <v>36616</v>
      </c>
      <c r="G218" s="39">
        <f>IF(MONTH($A218)=1,VLOOKUP($A218,Курсы_январь!$A$2:$C$32,3,0),VLOOKUP($A218,Курсы_июль!$A$2:$C$32,3,0))</f>
        <v>30.2607</v>
      </c>
    </row>
    <row r="219" spans="1:7" x14ac:dyDescent="0.3">
      <c r="A219" s="133">
        <v>41289</v>
      </c>
      <c r="B219" s="2" t="s">
        <v>25</v>
      </c>
      <c r="C219" s="2" t="s">
        <v>20</v>
      </c>
      <c r="D219" s="2" t="s">
        <v>27</v>
      </c>
      <c r="E219" s="7">
        <f t="shared" ca="1" si="7"/>
        <v>3.75</v>
      </c>
      <c r="F219" s="9">
        <f t="shared" ca="1" si="8"/>
        <v>35150</v>
      </c>
      <c r="G219" s="39">
        <f>IF(MONTH($A219)=1,VLOOKUP($A219,Курсы_январь!$A$2:$C$32,3,0),VLOOKUP($A219,Курсы_июль!$A$2:$C$32,3,0))</f>
        <v>30.2607</v>
      </c>
    </row>
    <row r="220" spans="1:7" x14ac:dyDescent="0.3">
      <c r="A220" s="133">
        <v>41289</v>
      </c>
      <c r="B220" s="2" t="s">
        <v>23</v>
      </c>
      <c r="C220" s="2" t="s">
        <v>26</v>
      </c>
      <c r="D220" s="2" t="s">
        <v>27</v>
      </c>
      <c r="E220" s="7">
        <f t="shared" ca="1" si="7"/>
        <v>7.32</v>
      </c>
      <c r="F220" s="9">
        <f t="shared" ca="1" si="8"/>
        <v>999</v>
      </c>
      <c r="G220" s="39">
        <f>IF(MONTH($A220)=1,VLOOKUP($A220,Курсы_январь!$A$2:$C$32,3,0),VLOOKUP($A220,Курсы_июль!$A$2:$C$32,3,0))</f>
        <v>30.2607</v>
      </c>
    </row>
    <row r="221" spans="1:7" x14ac:dyDescent="0.3">
      <c r="A221" s="133">
        <v>41289</v>
      </c>
      <c r="B221" s="2" t="s">
        <v>24</v>
      </c>
      <c r="C221" s="2" t="s">
        <v>26</v>
      </c>
      <c r="D221" s="2" t="s">
        <v>27</v>
      </c>
      <c r="E221" s="7">
        <f t="shared" ca="1" si="7"/>
        <v>9.65</v>
      </c>
      <c r="F221" s="9">
        <f t="shared" ca="1" si="8"/>
        <v>981</v>
      </c>
      <c r="G221" s="39">
        <f>IF(MONTH($A221)=1,VLOOKUP($A221,Курсы_январь!$A$2:$C$32,3,0),VLOOKUP($A221,Курсы_июль!$A$2:$C$32,3,0))</f>
        <v>30.2607</v>
      </c>
    </row>
    <row r="222" spans="1:7" x14ac:dyDescent="0.3">
      <c r="A222" s="133">
        <v>41289</v>
      </c>
      <c r="B222" s="2" t="s">
        <v>19</v>
      </c>
      <c r="C222" s="2" t="s">
        <v>20</v>
      </c>
      <c r="D222" s="2" t="s">
        <v>28</v>
      </c>
      <c r="E222" s="7">
        <f t="shared" ca="1" si="7"/>
        <v>0.78</v>
      </c>
      <c r="F222" s="9">
        <f t="shared" ca="1" si="8"/>
        <v>36284</v>
      </c>
      <c r="G222" s="39">
        <f>IF(MONTH($A222)=1,VLOOKUP($A222,Курсы_январь!$A$2:$C$32,3,0),VLOOKUP($A222,Курсы_июль!$A$2:$C$32,3,0))</f>
        <v>30.2607</v>
      </c>
    </row>
    <row r="223" spans="1:7" x14ac:dyDescent="0.3">
      <c r="A223" s="133">
        <v>41289</v>
      </c>
      <c r="B223" s="2" t="s">
        <v>22</v>
      </c>
      <c r="C223" s="2" t="s">
        <v>20</v>
      </c>
      <c r="D223" s="2" t="s">
        <v>28</v>
      </c>
      <c r="E223" s="7">
        <f t="shared" ca="1" si="7"/>
        <v>1.04</v>
      </c>
      <c r="F223" s="9">
        <f t="shared" ca="1" si="8"/>
        <v>35346</v>
      </c>
      <c r="G223" s="39">
        <f>IF(MONTH($A223)=1,VLOOKUP($A223,Курсы_январь!$A$2:$C$32,3,0),VLOOKUP($A223,Курсы_июль!$A$2:$C$32,3,0))</f>
        <v>30.2607</v>
      </c>
    </row>
    <row r="224" spans="1:7" x14ac:dyDescent="0.3">
      <c r="A224" s="133">
        <v>41289</v>
      </c>
      <c r="B224" s="2" t="s">
        <v>25</v>
      </c>
      <c r="C224" s="2" t="s">
        <v>20</v>
      </c>
      <c r="D224" s="2" t="s">
        <v>28</v>
      </c>
      <c r="E224" s="7">
        <f t="shared" ca="1" si="7"/>
        <v>0.97</v>
      </c>
      <c r="F224" s="9">
        <f t="shared" ca="1" si="8"/>
        <v>36007</v>
      </c>
      <c r="G224" s="39">
        <f>IF(MONTH($A224)=1,VLOOKUP($A224,Курсы_январь!$A$2:$C$32,3,0),VLOOKUP($A224,Курсы_июль!$A$2:$C$32,3,0))</f>
        <v>30.2607</v>
      </c>
    </row>
    <row r="225" spans="1:7" x14ac:dyDescent="0.3">
      <c r="A225" s="133">
        <v>41289</v>
      </c>
      <c r="B225" s="2" t="s">
        <v>23</v>
      </c>
      <c r="C225" s="2" t="s">
        <v>26</v>
      </c>
      <c r="D225" s="2" t="s">
        <v>28</v>
      </c>
      <c r="E225" s="7">
        <f t="shared" ca="1" si="7"/>
        <v>5.58</v>
      </c>
      <c r="F225" s="9">
        <f t="shared" ca="1" si="8"/>
        <v>999</v>
      </c>
      <c r="G225" s="39">
        <f>IF(MONTH($A225)=1,VLOOKUP($A225,Курсы_январь!$A$2:$C$32,3,0),VLOOKUP($A225,Курсы_июль!$A$2:$C$32,3,0))</f>
        <v>30.2607</v>
      </c>
    </row>
    <row r="226" spans="1:7" x14ac:dyDescent="0.3">
      <c r="A226" s="133">
        <v>41289</v>
      </c>
      <c r="B226" s="2" t="s">
        <v>24</v>
      </c>
      <c r="C226" s="2" t="s">
        <v>26</v>
      </c>
      <c r="D226" s="2" t="s">
        <v>28</v>
      </c>
      <c r="E226" s="7">
        <f t="shared" ca="1" si="7"/>
        <v>8.02</v>
      </c>
      <c r="F226" s="9">
        <f t="shared" ca="1" si="8"/>
        <v>984</v>
      </c>
      <c r="G226" s="39">
        <f>IF(MONTH($A226)=1,VLOOKUP($A226,Курсы_январь!$A$2:$C$32,3,0),VLOOKUP($A226,Курсы_июль!$A$2:$C$32,3,0))</f>
        <v>30.2607</v>
      </c>
    </row>
    <row r="227" spans="1:7" x14ac:dyDescent="0.3">
      <c r="A227" s="133">
        <v>41290</v>
      </c>
      <c r="B227" s="2" t="s">
        <v>19</v>
      </c>
      <c r="C227" s="2" t="s">
        <v>20</v>
      </c>
      <c r="D227" s="2" t="s">
        <v>21</v>
      </c>
      <c r="E227" s="7">
        <f t="shared" ca="1" si="7"/>
        <v>7.36</v>
      </c>
      <c r="F227" s="9">
        <f t="shared" ca="1" si="8"/>
        <v>35298</v>
      </c>
      <c r="G227" s="39">
        <f>IF(MONTH($A227)=1,VLOOKUP($A227,Курсы_январь!$A$2:$C$32,3,0),VLOOKUP($A227,Курсы_июль!$A$2:$C$32,3,0))</f>
        <v>30.255600000000001</v>
      </c>
    </row>
    <row r="228" spans="1:7" x14ac:dyDescent="0.3">
      <c r="A228" s="133">
        <v>41290</v>
      </c>
      <c r="B228" s="2" t="s">
        <v>22</v>
      </c>
      <c r="C228" s="2" t="s">
        <v>20</v>
      </c>
      <c r="D228" s="2" t="s">
        <v>21</v>
      </c>
      <c r="E228" s="7">
        <f t="shared" ca="1" si="7"/>
        <v>2.67</v>
      </c>
      <c r="F228" s="9">
        <f t="shared" ca="1" si="8"/>
        <v>36349</v>
      </c>
      <c r="G228" s="39">
        <f>IF(MONTH($A228)=1,VLOOKUP($A228,Курсы_январь!$A$2:$C$32,3,0),VLOOKUP($A228,Курсы_июль!$A$2:$C$32,3,0))</f>
        <v>30.255600000000001</v>
      </c>
    </row>
    <row r="229" spans="1:7" x14ac:dyDescent="0.3">
      <c r="A229" s="133">
        <v>41290</v>
      </c>
      <c r="B229" s="2" t="s">
        <v>25</v>
      </c>
      <c r="C229" s="2" t="s">
        <v>20</v>
      </c>
      <c r="D229" s="2" t="s">
        <v>21</v>
      </c>
      <c r="E229" s="7">
        <f t="shared" ca="1" si="7"/>
        <v>8.42</v>
      </c>
      <c r="F229" s="9">
        <f t="shared" ca="1" si="8"/>
        <v>36803</v>
      </c>
      <c r="G229" s="39">
        <f>IF(MONTH($A229)=1,VLOOKUP($A229,Курсы_январь!$A$2:$C$32,3,0),VLOOKUP($A229,Курсы_июль!$A$2:$C$32,3,0))</f>
        <v>30.255600000000001</v>
      </c>
    </row>
    <row r="230" spans="1:7" x14ac:dyDescent="0.3">
      <c r="A230" s="133">
        <v>41290</v>
      </c>
      <c r="B230" s="2" t="s">
        <v>23</v>
      </c>
      <c r="C230" s="2" t="s">
        <v>26</v>
      </c>
      <c r="D230" s="2" t="s">
        <v>21</v>
      </c>
      <c r="E230" s="7">
        <f t="shared" ca="1" si="7"/>
        <v>6.64</v>
      </c>
      <c r="F230" s="9">
        <f t="shared" ca="1" si="8"/>
        <v>967</v>
      </c>
      <c r="G230" s="39">
        <f>IF(MONTH($A230)=1,VLOOKUP($A230,Курсы_январь!$A$2:$C$32,3,0),VLOOKUP($A230,Курсы_июль!$A$2:$C$32,3,0))</f>
        <v>30.255600000000001</v>
      </c>
    </row>
    <row r="231" spans="1:7" x14ac:dyDescent="0.3">
      <c r="A231" s="133">
        <v>41290</v>
      </c>
      <c r="B231" s="2" t="s">
        <v>24</v>
      </c>
      <c r="C231" s="2" t="s">
        <v>26</v>
      </c>
      <c r="D231" s="2" t="s">
        <v>21</v>
      </c>
      <c r="E231" s="7">
        <f t="shared" ca="1" si="7"/>
        <v>8.3800000000000008</v>
      </c>
      <c r="F231" s="9">
        <f t="shared" ca="1" si="8"/>
        <v>985</v>
      </c>
      <c r="G231" s="39">
        <f>IF(MONTH($A231)=1,VLOOKUP($A231,Курсы_январь!$A$2:$C$32,3,0),VLOOKUP($A231,Курсы_июль!$A$2:$C$32,3,0))</f>
        <v>30.255600000000001</v>
      </c>
    </row>
    <row r="232" spans="1:7" x14ac:dyDescent="0.3">
      <c r="A232" s="133">
        <v>41290</v>
      </c>
      <c r="B232" s="2" t="s">
        <v>19</v>
      </c>
      <c r="C232" s="2" t="s">
        <v>20</v>
      </c>
      <c r="D232" s="2" t="s">
        <v>27</v>
      </c>
      <c r="E232" s="7">
        <f t="shared" ca="1" si="7"/>
        <v>0.19</v>
      </c>
      <c r="F232" s="9">
        <f t="shared" ca="1" si="8"/>
        <v>35789</v>
      </c>
      <c r="G232" s="39">
        <f>IF(MONTH($A232)=1,VLOOKUP($A232,Курсы_январь!$A$2:$C$32,3,0),VLOOKUP($A232,Курсы_июль!$A$2:$C$32,3,0))</f>
        <v>30.255600000000001</v>
      </c>
    </row>
    <row r="233" spans="1:7" x14ac:dyDescent="0.3">
      <c r="A233" s="133">
        <v>41290</v>
      </c>
      <c r="B233" s="2" t="s">
        <v>22</v>
      </c>
      <c r="C233" s="2" t="s">
        <v>20</v>
      </c>
      <c r="D233" s="2" t="s">
        <v>27</v>
      </c>
      <c r="E233" s="7">
        <f t="shared" ca="1" si="7"/>
        <v>0.66</v>
      </c>
      <c r="F233" s="9">
        <f t="shared" ca="1" si="8"/>
        <v>36616</v>
      </c>
      <c r="G233" s="39">
        <f>IF(MONTH($A233)=1,VLOOKUP($A233,Курсы_январь!$A$2:$C$32,3,0),VLOOKUP($A233,Курсы_июль!$A$2:$C$32,3,0))</f>
        <v>30.255600000000001</v>
      </c>
    </row>
    <row r="234" spans="1:7" x14ac:dyDescent="0.3">
      <c r="A234" s="133">
        <v>41290</v>
      </c>
      <c r="B234" s="2" t="s">
        <v>25</v>
      </c>
      <c r="C234" s="2" t="s">
        <v>20</v>
      </c>
      <c r="D234" s="2" t="s">
        <v>27</v>
      </c>
      <c r="E234" s="7">
        <f t="shared" ca="1" si="7"/>
        <v>8.0500000000000007</v>
      </c>
      <c r="F234" s="9">
        <f t="shared" ca="1" si="8"/>
        <v>35150</v>
      </c>
      <c r="G234" s="39">
        <f>IF(MONTH($A234)=1,VLOOKUP($A234,Курсы_январь!$A$2:$C$32,3,0),VLOOKUP($A234,Курсы_июль!$A$2:$C$32,3,0))</f>
        <v>30.255600000000001</v>
      </c>
    </row>
    <row r="235" spans="1:7" x14ac:dyDescent="0.3">
      <c r="A235" s="133">
        <v>41290</v>
      </c>
      <c r="B235" s="2" t="s">
        <v>23</v>
      </c>
      <c r="C235" s="2" t="s">
        <v>26</v>
      </c>
      <c r="D235" s="2" t="s">
        <v>27</v>
      </c>
      <c r="E235" s="7">
        <f t="shared" ca="1" si="7"/>
        <v>4.01</v>
      </c>
      <c r="F235" s="9">
        <f t="shared" ca="1" si="8"/>
        <v>999</v>
      </c>
      <c r="G235" s="39">
        <f>IF(MONTH($A235)=1,VLOOKUP($A235,Курсы_январь!$A$2:$C$32,3,0),VLOOKUP($A235,Курсы_июль!$A$2:$C$32,3,0))</f>
        <v>30.255600000000001</v>
      </c>
    </row>
    <row r="236" spans="1:7" x14ac:dyDescent="0.3">
      <c r="A236" s="133">
        <v>41290</v>
      </c>
      <c r="B236" s="2" t="s">
        <v>24</v>
      </c>
      <c r="C236" s="2" t="s">
        <v>26</v>
      </c>
      <c r="D236" s="2" t="s">
        <v>27</v>
      </c>
      <c r="E236" s="7">
        <f t="shared" ca="1" si="7"/>
        <v>5.42</v>
      </c>
      <c r="F236" s="9">
        <f t="shared" ca="1" si="8"/>
        <v>981</v>
      </c>
      <c r="G236" s="39">
        <f>IF(MONTH($A236)=1,VLOOKUP($A236,Курсы_январь!$A$2:$C$32,3,0),VLOOKUP($A236,Курсы_июль!$A$2:$C$32,3,0))</f>
        <v>30.255600000000001</v>
      </c>
    </row>
    <row r="237" spans="1:7" x14ac:dyDescent="0.3">
      <c r="A237" s="133">
        <v>41290</v>
      </c>
      <c r="B237" s="2" t="s">
        <v>19</v>
      </c>
      <c r="C237" s="2" t="s">
        <v>20</v>
      </c>
      <c r="D237" s="2" t="s">
        <v>28</v>
      </c>
      <c r="E237" s="7">
        <f t="shared" ca="1" si="7"/>
        <v>8.15</v>
      </c>
      <c r="F237" s="9">
        <f t="shared" ca="1" si="8"/>
        <v>36284</v>
      </c>
      <c r="G237" s="39">
        <f>IF(MONTH($A237)=1,VLOOKUP($A237,Курсы_январь!$A$2:$C$32,3,0),VLOOKUP($A237,Курсы_июль!$A$2:$C$32,3,0))</f>
        <v>30.255600000000001</v>
      </c>
    </row>
    <row r="238" spans="1:7" x14ac:dyDescent="0.3">
      <c r="A238" s="133">
        <v>41290</v>
      </c>
      <c r="B238" s="2" t="s">
        <v>22</v>
      </c>
      <c r="C238" s="2" t="s">
        <v>20</v>
      </c>
      <c r="D238" s="2" t="s">
        <v>28</v>
      </c>
      <c r="E238" s="7">
        <f t="shared" ca="1" si="7"/>
        <v>9.7899999999999991</v>
      </c>
      <c r="F238" s="9">
        <f t="shared" ca="1" si="8"/>
        <v>35346</v>
      </c>
      <c r="G238" s="39">
        <f>IF(MONTH($A238)=1,VLOOKUP($A238,Курсы_январь!$A$2:$C$32,3,0),VLOOKUP($A238,Курсы_июль!$A$2:$C$32,3,0))</f>
        <v>30.255600000000001</v>
      </c>
    </row>
    <row r="239" spans="1:7" x14ac:dyDescent="0.3">
      <c r="A239" s="133">
        <v>41290</v>
      </c>
      <c r="B239" s="2" t="s">
        <v>25</v>
      </c>
      <c r="C239" s="2" t="s">
        <v>20</v>
      </c>
      <c r="D239" s="2" t="s">
        <v>28</v>
      </c>
      <c r="E239" s="7">
        <f t="shared" ca="1" si="7"/>
        <v>0.36</v>
      </c>
      <c r="F239" s="9">
        <f t="shared" ca="1" si="8"/>
        <v>36007</v>
      </c>
      <c r="G239" s="39">
        <f>IF(MONTH($A239)=1,VLOOKUP($A239,Курсы_январь!$A$2:$C$32,3,0),VLOOKUP($A239,Курсы_июль!$A$2:$C$32,3,0))</f>
        <v>30.255600000000001</v>
      </c>
    </row>
    <row r="240" spans="1:7" x14ac:dyDescent="0.3">
      <c r="A240" s="133">
        <v>41290</v>
      </c>
      <c r="B240" s="2" t="s">
        <v>23</v>
      </c>
      <c r="C240" s="2" t="s">
        <v>26</v>
      </c>
      <c r="D240" s="2" t="s">
        <v>28</v>
      </c>
      <c r="E240" s="7">
        <f t="shared" ca="1" si="7"/>
        <v>1.86</v>
      </c>
      <c r="F240" s="9">
        <f t="shared" ca="1" si="8"/>
        <v>999</v>
      </c>
      <c r="G240" s="39">
        <f>IF(MONTH($A240)=1,VLOOKUP($A240,Курсы_январь!$A$2:$C$32,3,0),VLOOKUP($A240,Курсы_июль!$A$2:$C$32,3,0))</f>
        <v>30.255600000000001</v>
      </c>
    </row>
    <row r="241" spans="1:7" x14ac:dyDescent="0.3">
      <c r="A241" s="133">
        <v>41290</v>
      </c>
      <c r="B241" s="2" t="s">
        <v>24</v>
      </c>
      <c r="C241" s="2" t="s">
        <v>26</v>
      </c>
      <c r="D241" s="2" t="s">
        <v>28</v>
      </c>
      <c r="E241" s="7">
        <f t="shared" ca="1" si="7"/>
        <v>6.16</v>
      </c>
      <c r="F241" s="9">
        <f t="shared" ca="1" si="8"/>
        <v>984</v>
      </c>
      <c r="G241" s="39">
        <f>IF(MONTH($A241)=1,VLOOKUP($A241,Курсы_январь!$A$2:$C$32,3,0),VLOOKUP($A241,Курсы_июль!$A$2:$C$32,3,0))</f>
        <v>30.255600000000001</v>
      </c>
    </row>
    <row r="242" spans="1:7" x14ac:dyDescent="0.3">
      <c r="A242" s="133">
        <v>41291</v>
      </c>
      <c r="B242" s="2" t="s">
        <v>19</v>
      </c>
      <c r="C242" s="2" t="s">
        <v>20</v>
      </c>
      <c r="D242" s="2" t="s">
        <v>21</v>
      </c>
      <c r="E242" s="7">
        <f t="shared" ca="1" si="7"/>
        <v>5.12</v>
      </c>
      <c r="F242" s="9">
        <f t="shared" ca="1" si="8"/>
        <v>35298</v>
      </c>
      <c r="G242" s="39">
        <f>IF(MONTH($A242)=1,VLOOKUP($A242,Курсы_январь!$A$2:$C$32,3,0),VLOOKUP($A242,Курсы_июль!$A$2:$C$32,3,0))</f>
        <v>30.3399</v>
      </c>
    </row>
    <row r="243" spans="1:7" x14ac:dyDescent="0.3">
      <c r="A243" s="133">
        <v>41291</v>
      </c>
      <c r="B243" s="2" t="s">
        <v>22</v>
      </c>
      <c r="C243" s="2" t="s">
        <v>20</v>
      </c>
      <c r="D243" s="2" t="s">
        <v>21</v>
      </c>
      <c r="E243" s="7">
        <f t="shared" ca="1" si="7"/>
        <v>2.13</v>
      </c>
      <c r="F243" s="9">
        <f t="shared" ca="1" si="8"/>
        <v>36349</v>
      </c>
      <c r="G243" s="39">
        <f>IF(MONTH($A243)=1,VLOOKUP($A243,Курсы_январь!$A$2:$C$32,3,0),VLOOKUP($A243,Курсы_июль!$A$2:$C$32,3,0))</f>
        <v>30.3399</v>
      </c>
    </row>
    <row r="244" spans="1:7" x14ac:dyDescent="0.3">
      <c r="A244" s="133">
        <v>41291</v>
      </c>
      <c r="B244" s="2" t="s">
        <v>25</v>
      </c>
      <c r="C244" s="2" t="s">
        <v>20</v>
      </c>
      <c r="D244" s="2" t="s">
        <v>21</v>
      </c>
      <c r="E244" s="7">
        <f t="shared" ca="1" si="7"/>
        <v>4.3499999999999996</v>
      </c>
      <c r="F244" s="9">
        <f t="shared" ca="1" si="8"/>
        <v>36803</v>
      </c>
      <c r="G244" s="39">
        <f>IF(MONTH($A244)=1,VLOOKUP($A244,Курсы_январь!$A$2:$C$32,3,0),VLOOKUP($A244,Курсы_июль!$A$2:$C$32,3,0))</f>
        <v>30.3399</v>
      </c>
    </row>
    <row r="245" spans="1:7" x14ac:dyDescent="0.3">
      <c r="A245" s="133">
        <v>41291</v>
      </c>
      <c r="B245" s="2" t="s">
        <v>23</v>
      </c>
      <c r="C245" s="2" t="s">
        <v>26</v>
      </c>
      <c r="D245" s="2" t="s">
        <v>21</v>
      </c>
      <c r="E245" s="7">
        <f t="shared" ca="1" si="7"/>
        <v>5.05</v>
      </c>
      <c r="F245" s="9">
        <f t="shared" ca="1" si="8"/>
        <v>967</v>
      </c>
      <c r="G245" s="39">
        <f>IF(MONTH($A245)=1,VLOOKUP($A245,Курсы_январь!$A$2:$C$32,3,0),VLOOKUP($A245,Курсы_июль!$A$2:$C$32,3,0))</f>
        <v>30.3399</v>
      </c>
    </row>
    <row r="246" spans="1:7" x14ac:dyDescent="0.3">
      <c r="A246" s="133">
        <v>41291</v>
      </c>
      <c r="B246" s="2" t="s">
        <v>24</v>
      </c>
      <c r="C246" s="2" t="s">
        <v>26</v>
      </c>
      <c r="D246" s="2" t="s">
        <v>21</v>
      </c>
      <c r="E246" s="7">
        <f t="shared" ca="1" si="7"/>
        <v>1.45</v>
      </c>
      <c r="F246" s="9">
        <f t="shared" ca="1" si="8"/>
        <v>985</v>
      </c>
      <c r="G246" s="39">
        <f>IF(MONTH($A246)=1,VLOOKUP($A246,Курсы_январь!$A$2:$C$32,3,0),VLOOKUP($A246,Курсы_июль!$A$2:$C$32,3,0))</f>
        <v>30.3399</v>
      </c>
    </row>
    <row r="247" spans="1:7" x14ac:dyDescent="0.3">
      <c r="A247" s="133">
        <v>41291</v>
      </c>
      <c r="B247" s="2" t="s">
        <v>19</v>
      </c>
      <c r="C247" s="2" t="s">
        <v>20</v>
      </c>
      <c r="D247" s="2" t="s">
        <v>27</v>
      </c>
      <c r="E247" s="7">
        <f t="shared" ca="1" si="7"/>
        <v>3.45</v>
      </c>
      <c r="F247" s="9">
        <f t="shared" ca="1" si="8"/>
        <v>35789</v>
      </c>
      <c r="G247" s="39">
        <f>IF(MONTH($A247)=1,VLOOKUP($A247,Курсы_январь!$A$2:$C$32,3,0),VLOOKUP($A247,Курсы_июль!$A$2:$C$32,3,0))</f>
        <v>30.3399</v>
      </c>
    </row>
    <row r="248" spans="1:7" x14ac:dyDescent="0.3">
      <c r="A248" s="133">
        <v>41291</v>
      </c>
      <c r="B248" s="2" t="s">
        <v>22</v>
      </c>
      <c r="C248" s="2" t="s">
        <v>20</v>
      </c>
      <c r="D248" s="2" t="s">
        <v>27</v>
      </c>
      <c r="E248" s="7">
        <f t="shared" ca="1" si="7"/>
        <v>4.55</v>
      </c>
      <c r="F248" s="9">
        <f t="shared" ca="1" si="8"/>
        <v>36616</v>
      </c>
      <c r="G248" s="39">
        <f>IF(MONTH($A248)=1,VLOOKUP($A248,Курсы_январь!$A$2:$C$32,3,0),VLOOKUP($A248,Курсы_июль!$A$2:$C$32,3,0))</f>
        <v>30.3399</v>
      </c>
    </row>
    <row r="249" spans="1:7" x14ac:dyDescent="0.3">
      <c r="A249" s="133">
        <v>41291</v>
      </c>
      <c r="B249" s="2" t="s">
        <v>25</v>
      </c>
      <c r="C249" s="2" t="s">
        <v>20</v>
      </c>
      <c r="D249" s="2" t="s">
        <v>27</v>
      </c>
      <c r="E249" s="7">
        <f t="shared" ca="1" si="7"/>
        <v>6</v>
      </c>
      <c r="F249" s="9">
        <f t="shared" ca="1" si="8"/>
        <v>35150</v>
      </c>
      <c r="G249" s="39">
        <f>IF(MONTH($A249)=1,VLOOKUP($A249,Курсы_январь!$A$2:$C$32,3,0),VLOOKUP($A249,Курсы_июль!$A$2:$C$32,3,0))</f>
        <v>30.3399</v>
      </c>
    </row>
    <row r="250" spans="1:7" x14ac:dyDescent="0.3">
      <c r="A250" s="133">
        <v>41291</v>
      </c>
      <c r="B250" s="2" t="s">
        <v>23</v>
      </c>
      <c r="C250" s="2" t="s">
        <v>26</v>
      </c>
      <c r="D250" s="2" t="s">
        <v>27</v>
      </c>
      <c r="E250" s="7">
        <f t="shared" ca="1" si="7"/>
        <v>5.39</v>
      </c>
      <c r="F250" s="9">
        <f t="shared" ca="1" si="8"/>
        <v>999</v>
      </c>
      <c r="G250" s="39">
        <f>IF(MONTH($A250)=1,VLOOKUP($A250,Курсы_январь!$A$2:$C$32,3,0),VLOOKUP($A250,Курсы_июль!$A$2:$C$32,3,0))</f>
        <v>30.3399</v>
      </c>
    </row>
    <row r="251" spans="1:7" x14ac:dyDescent="0.3">
      <c r="A251" s="133">
        <v>41291</v>
      </c>
      <c r="B251" s="2" t="s">
        <v>24</v>
      </c>
      <c r="C251" s="2" t="s">
        <v>26</v>
      </c>
      <c r="D251" s="2" t="s">
        <v>27</v>
      </c>
      <c r="E251" s="7">
        <f t="shared" ca="1" si="7"/>
        <v>6.66</v>
      </c>
      <c r="F251" s="9">
        <f t="shared" ca="1" si="8"/>
        <v>981</v>
      </c>
      <c r="G251" s="39">
        <f>IF(MONTH($A251)=1,VLOOKUP($A251,Курсы_январь!$A$2:$C$32,3,0),VLOOKUP($A251,Курсы_июль!$A$2:$C$32,3,0))</f>
        <v>30.3399</v>
      </c>
    </row>
    <row r="252" spans="1:7" x14ac:dyDescent="0.3">
      <c r="A252" s="133">
        <v>41291</v>
      </c>
      <c r="B252" s="2" t="s">
        <v>19</v>
      </c>
      <c r="C252" s="2" t="s">
        <v>20</v>
      </c>
      <c r="D252" s="2" t="s">
        <v>28</v>
      </c>
      <c r="E252" s="7">
        <f t="shared" ca="1" si="7"/>
        <v>3.66</v>
      </c>
      <c r="F252" s="9">
        <f t="shared" ca="1" si="8"/>
        <v>36284</v>
      </c>
      <c r="G252" s="39">
        <f>IF(MONTH($A252)=1,VLOOKUP($A252,Курсы_январь!$A$2:$C$32,3,0),VLOOKUP($A252,Курсы_июль!$A$2:$C$32,3,0))</f>
        <v>30.3399</v>
      </c>
    </row>
    <row r="253" spans="1:7" x14ac:dyDescent="0.3">
      <c r="A253" s="133">
        <v>41291</v>
      </c>
      <c r="B253" s="2" t="s">
        <v>22</v>
      </c>
      <c r="C253" s="2" t="s">
        <v>20</v>
      </c>
      <c r="D253" s="2" t="s">
        <v>28</v>
      </c>
      <c r="E253" s="7">
        <f t="shared" ca="1" si="7"/>
        <v>8.85</v>
      </c>
      <c r="F253" s="9">
        <f t="shared" ca="1" si="8"/>
        <v>35346</v>
      </c>
      <c r="G253" s="39">
        <f>IF(MONTH($A253)=1,VLOOKUP($A253,Курсы_январь!$A$2:$C$32,3,0),VLOOKUP($A253,Курсы_июль!$A$2:$C$32,3,0))</f>
        <v>30.3399</v>
      </c>
    </row>
    <row r="254" spans="1:7" x14ac:dyDescent="0.3">
      <c r="A254" s="133">
        <v>41291</v>
      </c>
      <c r="B254" s="2" t="s">
        <v>25</v>
      </c>
      <c r="C254" s="2" t="s">
        <v>20</v>
      </c>
      <c r="D254" s="2" t="s">
        <v>28</v>
      </c>
      <c r="E254" s="7">
        <f t="shared" ca="1" si="7"/>
        <v>2.76</v>
      </c>
      <c r="F254" s="9">
        <f t="shared" ca="1" si="8"/>
        <v>36007</v>
      </c>
      <c r="G254" s="39">
        <f>IF(MONTH($A254)=1,VLOOKUP($A254,Курсы_январь!$A$2:$C$32,3,0),VLOOKUP($A254,Курсы_июль!$A$2:$C$32,3,0))</f>
        <v>30.3399</v>
      </c>
    </row>
    <row r="255" spans="1:7" x14ac:dyDescent="0.3">
      <c r="A255" s="133">
        <v>41291</v>
      </c>
      <c r="B255" s="2" t="s">
        <v>23</v>
      </c>
      <c r="C255" s="2" t="s">
        <v>26</v>
      </c>
      <c r="D255" s="2" t="s">
        <v>28</v>
      </c>
      <c r="E255" s="7">
        <f t="shared" ca="1" si="7"/>
        <v>0.79</v>
      </c>
      <c r="F255" s="9">
        <f t="shared" ca="1" si="8"/>
        <v>999</v>
      </c>
      <c r="G255" s="39">
        <f>IF(MONTH($A255)=1,VLOOKUP($A255,Курсы_январь!$A$2:$C$32,3,0),VLOOKUP($A255,Курсы_июль!$A$2:$C$32,3,0))</f>
        <v>30.3399</v>
      </c>
    </row>
    <row r="256" spans="1:7" x14ac:dyDescent="0.3">
      <c r="A256" s="133">
        <v>41291</v>
      </c>
      <c r="B256" s="2" t="s">
        <v>24</v>
      </c>
      <c r="C256" s="2" t="s">
        <v>26</v>
      </c>
      <c r="D256" s="2" t="s">
        <v>28</v>
      </c>
      <c r="E256" s="7">
        <f t="shared" ca="1" si="7"/>
        <v>7.16</v>
      </c>
      <c r="F256" s="9">
        <f t="shared" ca="1" si="8"/>
        <v>984</v>
      </c>
      <c r="G256" s="39">
        <f>IF(MONTH($A256)=1,VLOOKUP($A256,Курсы_январь!$A$2:$C$32,3,0),VLOOKUP($A256,Курсы_июль!$A$2:$C$32,3,0))</f>
        <v>30.3399</v>
      </c>
    </row>
    <row r="257" spans="1:7" x14ac:dyDescent="0.3">
      <c r="A257" s="133">
        <v>41292</v>
      </c>
      <c r="B257" s="2" t="s">
        <v>19</v>
      </c>
      <c r="C257" s="2" t="s">
        <v>20</v>
      </c>
      <c r="D257" s="2" t="s">
        <v>21</v>
      </c>
      <c r="E257" s="7">
        <f t="shared" ca="1" si="7"/>
        <v>3.25</v>
      </c>
      <c r="F257" s="9">
        <f t="shared" ca="1" si="8"/>
        <v>35298</v>
      </c>
      <c r="G257" s="39">
        <f>IF(MONTH($A257)=1,VLOOKUP($A257,Курсы_январь!$A$2:$C$32,3,0),VLOOKUP($A257,Курсы_июль!$A$2:$C$32,3,0))</f>
        <v>30.3431</v>
      </c>
    </row>
    <row r="258" spans="1:7" x14ac:dyDescent="0.3">
      <c r="A258" s="133">
        <v>41292</v>
      </c>
      <c r="B258" s="2" t="s">
        <v>22</v>
      </c>
      <c r="C258" s="2" t="s">
        <v>20</v>
      </c>
      <c r="D258" s="2" t="s">
        <v>21</v>
      </c>
      <c r="E258" s="7">
        <f t="shared" ca="1" si="7"/>
        <v>5.0199999999999996</v>
      </c>
      <c r="F258" s="9">
        <f t="shared" ca="1" si="8"/>
        <v>36349</v>
      </c>
      <c r="G258" s="39">
        <f>IF(MONTH($A258)=1,VLOOKUP($A258,Курсы_январь!$A$2:$C$32,3,0),VLOOKUP($A258,Курсы_июль!$A$2:$C$32,3,0))</f>
        <v>30.3431</v>
      </c>
    </row>
    <row r="259" spans="1:7" x14ac:dyDescent="0.3">
      <c r="A259" s="133">
        <v>41292</v>
      </c>
      <c r="B259" s="2" t="s">
        <v>25</v>
      </c>
      <c r="C259" s="2" t="s">
        <v>20</v>
      </c>
      <c r="D259" s="2" t="s">
        <v>21</v>
      </c>
      <c r="E259" s="7">
        <f t="shared" ref="E259:E322" ca="1" si="9">ROUND(RAND()*10,2)</f>
        <v>7.24</v>
      </c>
      <c r="F259" s="9">
        <f t="shared" ca="1" si="8"/>
        <v>36803</v>
      </c>
      <c r="G259" s="39">
        <f>IF(MONTH($A259)=1,VLOOKUP($A259,Курсы_январь!$A$2:$C$32,3,0),VLOOKUP($A259,Курсы_июль!$A$2:$C$32,3,0))</f>
        <v>30.3431</v>
      </c>
    </row>
    <row r="260" spans="1:7" x14ac:dyDescent="0.3">
      <c r="A260" s="133">
        <v>41292</v>
      </c>
      <c r="B260" s="2" t="s">
        <v>23</v>
      </c>
      <c r="C260" s="2" t="s">
        <v>26</v>
      </c>
      <c r="D260" s="2" t="s">
        <v>21</v>
      </c>
      <c r="E260" s="7">
        <f t="shared" ca="1" si="9"/>
        <v>2.2200000000000002</v>
      </c>
      <c r="F260" s="9">
        <f t="shared" ca="1" si="8"/>
        <v>967</v>
      </c>
      <c r="G260" s="39">
        <f>IF(MONTH($A260)=1,VLOOKUP($A260,Курсы_январь!$A$2:$C$32,3,0),VLOOKUP($A260,Курсы_июль!$A$2:$C$32,3,0))</f>
        <v>30.3431</v>
      </c>
    </row>
    <row r="261" spans="1:7" x14ac:dyDescent="0.3">
      <c r="A261" s="133">
        <v>41292</v>
      </c>
      <c r="B261" s="2" t="s">
        <v>24</v>
      </c>
      <c r="C261" s="2" t="s">
        <v>26</v>
      </c>
      <c r="D261" s="2" t="s">
        <v>21</v>
      </c>
      <c r="E261" s="7">
        <f t="shared" ca="1" si="9"/>
        <v>6.03</v>
      </c>
      <c r="F261" s="9">
        <f t="shared" ca="1" si="8"/>
        <v>985</v>
      </c>
      <c r="G261" s="39">
        <f>IF(MONTH($A261)=1,VLOOKUP($A261,Курсы_январь!$A$2:$C$32,3,0),VLOOKUP($A261,Курсы_июль!$A$2:$C$32,3,0))</f>
        <v>30.3431</v>
      </c>
    </row>
    <row r="262" spans="1:7" x14ac:dyDescent="0.3">
      <c r="A262" s="133">
        <v>41292</v>
      </c>
      <c r="B262" s="2" t="s">
        <v>19</v>
      </c>
      <c r="C262" s="2" t="s">
        <v>20</v>
      </c>
      <c r="D262" s="2" t="s">
        <v>27</v>
      </c>
      <c r="E262" s="7">
        <f t="shared" ca="1" si="9"/>
        <v>7.25</v>
      </c>
      <c r="F262" s="9">
        <f t="shared" ca="1" si="8"/>
        <v>35789</v>
      </c>
      <c r="G262" s="39">
        <f>IF(MONTH($A262)=1,VLOOKUP($A262,Курсы_январь!$A$2:$C$32,3,0),VLOOKUP($A262,Курсы_июль!$A$2:$C$32,3,0))</f>
        <v>30.3431</v>
      </c>
    </row>
    <row r="263" spans="1:7" x14ac:dyDescent="0.3">
      <c r="A263" s="133">
        <v>41292</v>
      </c>
      <c r="B263" s="2" t="s">
        <v>22</v>
      </c>
      <c r="C263" s="2" t="s">
        <v>20</v>
      </c>
      <c r="D263" s="2" t="s">
        <v>27</v>
      </c>
      <c r="E263" s="7">
        <f t="shared" ca="1" si="9"/>
        <v>7.43</v>
      </c>
      <c r="F263" s="9">
        <f t="shared" ca="1" si="8"/>
        <v>36616</v>
      </c>
      <c r="G263" s="39">
        <f>IF(MONTH($A263)=1,VLOOKUP($A263,Курсы_январь!$A$2:$C$32,3,0),VLOOKUP($A263,Курсы_июль!$A$2:$C$32,3,0))</f>
        <v>30.3431</v>
      </c>
    </row>
    <row r="264" spans="1:7" x14ac:dyDescent="0.3">
      <c r="A264" s="133">
        <v>41292</v>
      </c>
      <c r="B264" s="2" t="s">
        <v>25</v>
      </c>
      <c r="C264" s="2" t="s">
        <v>20</v>
      </c>
      <c r="D264" s="2" t="s">
        <v>27</v>
      </c>
      <c r="E264" s="7">
        <f t="shared" ca="1" si="9"/>
        <v>1.8</v>
      </c>
      <c r="F264" s="9">
        <f t="shared" ca="1" si="8"/>
        <v>35150</v>
      </c>
      <c r="G264" s="39">
        <f>IF(MONTH($A264)=1,VLOOKUP($A264,Курсы_январь!$A$2:$C$32,3,0),VLOOKUP($A264,Курсы_июль!$A$2:$C$32,3,0))</f>
        <v>30.3431</v>
      </c>
    </row>
    <row r="265" spans="1:7" x14ac:dyDescent="0.3">
      <c r="A265" s="133">
        <v>41292</v>
      </c>
      <c r="B265" s="2" t="s">
        <v>23</v>
      </c>
      <c r="C265" s="2" t="s">
        <v>26</v>
      </c>
      <c r="D265" s="2" t="s">
        <v>27</v>
      </c>
      <c r="E265" s="7">
        <f t="shared" ca="1" si="9"/>
        <v>6.22</v>
      </c>
      <c r="F265" s="9">
        <f t="shared" ca="1" si="8"/>
        <v>999</v>
      </c>
      <c r="G265" s="39">
        <f>IF(MONTH($A265)=1,VLOOKUP($A265,Курсы_январь!$A$2:$C$32,3,0),VLOOKUP($A265,Курсы_июль!$A$2:$C$32,3,0))</f>
        <v>30.3431</v>
      </c>
    </row>
    <row r="266" spans="1:7" x14ac:dyDescent="0.3">
      <c r="A266" s="133">
        <v>41292</v>
      </c>
      <c r="B266" s="2" t="s">
        <v>24</v>
      </c>
      <c r="C266" s="2" t="s">
        <v>26</v>
      </c>
      <c r="D266" s="2" t="s">
        <v>27</v>
      </c>
      <c r="E266" s="7">
        <f t="shared" ca="1" si="9"/>
        <v>4.0599999999999996</v>
      </c>
      <c r="F266" s="9">
        <f t="shared" ca="1" si="8"/>
        <v>981</v>
      </c>
      <c r="G266" s="39">
        <f>IF(MONTH($A266)=1,VLOOKUP($A266,Курсы_январь!$A$2:$C$32,3,0),VLOOKUP($A266,Курсы_июль!$A$2:$C$32,3,0))</f>
        <v>30.3431</v>
      </c>
    </row>
    <row r="267" spans="1:7" x14ac:dyDescent="0.3">
      <c r="A267" s="133">
        <v>41292</v>
      </c>
      <c r="B267" s="2" t="s">
        <v>19</v>
      </c>
      <c r="C267" s="2" t="s">
        <v>20</v>
      </c>
      <c r="D267" s="2" t="s">
        <v>28</v>
      </c>
      <c r="E267" s="7">
        <f t="shared" ca="1" si="9"/>
        <v>2.09</v>
      </c>
      <c r="F267" s="9">
        <f t="shared" ca="1" si="8"/>
        <v>36284</v>
      </c>
      <c r="G267" s="39">
        <f>IF(MONTH($A267)=1,VLOOKUP($A267,Курсы_январь!$A$2:$C$32,3,0),VLOOKUP($A267,Курсы_июль!$A$2:$C$32,3,0))</f>
        <v>30.3431</v>
      </c>
    </row>
    <row r="268" spans="1:7" x14ac:dyDescent="0.3">
      <c r="A268" s="133">
        <v>41292</v>
      </c>
      <c r="B268" s="2" t="s">
        <v>22</v>
      </c>
      <c r="C268" s="2" t="s">
        <v>20</v>
      </c>
      <c r="D268" s="2" t="s">
        <v>28</v>
      </c>
      <c r="E268" s="7">
        <f t="shared" ca="1" si="9"/>
        <v>1.84</v>
      </c>
      <c r="F268" s="9">
        <f t="shared" ca="1" si="8"/>
        <v>35346</v>
      </c>
      <c r="G268" s="39">
        <f>IF(MONTH($A268)=1,VLOOKUP($A268,Курсы_январь!$A$2:$C$32,3,0),VLOOKUP($A268,Курсы_июль!$A$2:$C$32,3,0))</f>
        <v>30.3431</v>
      </c>
    </row>
    <row r="269" spans="1:7" x14ac:dyDescent="0.3">
      <c r="A269" s="133">
        <v>41292</v>
      </c>
      <c r="B269" s="2" t="s">
        <v>25</v>
      </c>
      <c r="C269" s="2" t="s">
        <v>20</v>
      </c>
      <c r="D269" s="2" t="s">
        <v>28</v>
      </c>
      <c r="E269" s="7">
        <f t="shared" ca="1" si="9"/>
        <v>1.7</v>
      </c>
      <c r="F269" s="9">
        <f t="shared" ca="1" si="8"/>
        <v>36007</v>
      </c>
      <c r="G269" s="39">
        <f>IF(MONTH($A269)=1,VLOOKUP($A269,Курсы_январь!$A$2:$C$32,3,0),VLOOKUP($A269,Курсы_июль!$A$2:$C$32,3,0))</f>
        <v>30.3431</v>
      </c>
    </row>
    <row r="270" spans="1:7" x14ac:dyDescent="0.3">
      <c r="A270" s="133">
        <v>41292</v>
      </c>
      <c r="B270" s="2" t="s">
        <v>23</v>
      </c>
      <c r="C270" s="2" t="s">
        <v>26</v>
      </c>
      <c r="D270" s="2" t="s">
        <v>28</v>
      </c>
      <c r="E270" s="7">
        <f t="shared" ca="1" si="9"/>
        <v>7.06</v>
      </c>
      <c r="F270" s="9">
        <f t="shared" ca="1" si="8"/>
        <v>999</v>
      </c>
      <c r="G270" s="39">
        <f>IF(MONTH($A270)=1,VLOOKUP($A270,Курсы_январь!$A$2:$C$32,3,0),VLOOKUP($A270,Курсы_июль!$A$2:$C$32,3,0))</f>
        <v>30.3431</v>
      </c>
    </row>
    <row r="271" spans="1:7" x14ac:dyDescent="0.3">
      <c r="A271" s="133">
        <v>41292</v>
      </c>
      <c r="B271" s="2" t="s">
        <v>24</v>
      </c>
      <c r="C271" s="2" t="s">
        <v>26</v>
      </c>
      <c r="D271" s="2" t="s">
        <v>28</v>
      </c>
      <c r="E271" s="7">
        <f t="shared" ca="1" si="9"/>
        <v>7.87</v>
      </c>
      <c r="F271" s="9">
        <f t="shared" ca="1" si="8"/>
        <v>984</v>
      </c>
      <c r="G271" s="39">
        <f>IF(MONTH($A271)=1,VLOOKUP($A271,Курсы_январь!$A$2:$C$32,3,0),VLOOKUP($A271,Курсы_июль!$A$2:$C$32,3,0))</f>
        <v>30.3431</v>
      </c>
    </row>
    <row r="272" spans="1:7" x14ac:dyDescent="0.3">
      <c r="A272" s="133">
        <v>41293</v>
      </c>
      <c r="B272" s="2" t="s">
        <v>19</v>
      </c>
      <c r="C272" s="2" t="s">
        <v>20</v>
      </c>
      <c r="D272" s="2" t="s">
        <v>21</v>
      </c>
      <c r="E272" s="7">
        <f t="shared" ca="1" si="9"/>
        <v>5.87</v>
      </c>
      <c r="F272" s="9">
        <f t="shared" ca="1" si="8"/>
        <v>35298</v>
      </c>
      <c r="G272" s="39">
        <f>IF(MONTH($A272)=1,VLOOKUP($A272,Курсы_январь!$A$2:$C$32,3,0),VLOOKUP($A272,Курсы_июль!$A$2:$C$32,3,0))</f>
        <v>30.206499999999998</v>
      </c>
    </row>
    <row r="273" spans="1:7" x14ac:dyDescent="0.3">
      <c r="A273" s="133">
        <v>41293</v>
      </c>
      <c r="B273" s="2" t="s">
        <v>22</v>
      </c>
      <c r="C273" s="2" t="s">
        <v>20</v>
      </c>
      <c r="D273" s="2" t="s">
        <v>21</v>
      </c>
      <c r="E273" s="7">
        <f t="shared" ca="1" si="9"/>
        <v>9.31</v>
      </c>
      <c r="F273" s="9">
        <f t="shared" ca="1" si="8"/>
        <v>36349</v>
      </c>
      <c r="G273" s="39">
        <f>IF(MONTH($A273)=1,VLOOKUP($A273,Курсы_январь!$A$2:$C$32,3,0),VLOOKUP($A273,Курсы_июль!$A$2:$C$32,3,0))</f>
        <v>30.206499999999998</v>
      </c>
    </row>
    <row r="274" spans="1:7" x14ac:dyDescent="0.3">
      <c r="A274" s="133">
        <v>41293</v>
      </c>
      <c r="B274" s="2" t="s">
        <v>25</v>
      </c>
      <c r="C274" s="2" t="s">
        <v>20</v>
      </c>
      <c r="D274" s="2" t="s">
        <v>21</v>
      </c>
      <c r="E274" s="7">
        <f t="shared" ca="1" si="9"/>
        <v>5.29</v>
      </c>
      <c r="F274" s="9">
        <f t="shared" ref="F274:F337" ca="1" si="10">F259</f>
        <v>36803</v>
      </c>
      <c r="G274" s="39">
        <f>IF(MONTH($A274)=1,VLOOKUP($A274,Курсы_январь!$A$2:$C$32,3,0),VLOOKUP($A274,Курсы_июль!$A$2:$C$32,3,0))</f>
        <v>30.206499999999998</v>
      </c>
    </row>
    <row r="275" spans="1:7" x14ac:dyDescent="0.3">
      <c r="A275" s="133">
        <v>41293</v>
      </c>
      <c r="B275" s="2" t="s">
        <v>23</v>
      </c>
      <c r="C275" s="2" t="s">
        <v>26</v>
      </c>
      <c r="D275" s="2" t="s">
        <v>21</v>
      </c>
      <c r="E275" s="7">
        <f t="shared" ca="1" si="9"/>
        <v>3.14</v>
      </c>
      <c r="F275" s="9">
        <f t="shared" ca="1" si="10"/>
        <v>967</v>
      </c>
      <c r="G275" s="39">
        <f>IF(MONTH($A275)=1,VLOOKUP($A275,Курсы_январь!$A$2:$C$32,3,0),VLOOKUP($A275,Курсы_июль!$A$2:$C$32,3,0))</f>
        <v>30.206499999999998</v>
      </c>
    </row>
    <row r="276" spans="1:7" x14ac:dyDescent="0.3">
      <c r="A276" s="133">
        <v>41293</v>
      </c>
      <c r="B276" s="2" t="s">
        <v>24</v>
      </c>
      <c r="C276" s="2" t="s">
        <v>26</v>
      </c>
      <c r="D276" s="2" t="s">
        <v>21</v>
      </c>
      <c r="E276" s="7">
        <f t="shared" ca="1" si="9"/>
        <v>3.54</v>
      </c>
      <c r="F276" s="9">
        <f t="shared" ca="1" si="10"/>
        <v>985</v>
      </c>
      <c r="G276" s="39">
        <f>IF(MONTH($A276)=1,VLOOKUP($A276,Курсы_январь!$A$2:$C$32,3,0),VLOOKUP($A276,Курсы_июль!$A$2:$C$32,3,0))</f>
        <v>30.206499999999998</v>
      </c>
    </row>
    <row r="277" spans="1:7" x14ac:dyDescent="0.3">
      <c r="A277" s="133">
        <v>41293</v>
      </c>
      <c r="B277" s="2" t="s">
        <v>19</v>
      </c>
      <c r="C277" s="2" t="s">
        <v>20</v>
      </c>
      <c r="D277" s="2" t="s">
        <v>27</v>
      </c>
      <c r="E277" s="7">
        <f t="shared" ca="1" si="9"/>
        <v>0.6</v>
      </c>
      <c r="F277" s="9">
        <f t="shared" ca="1" si="10"/>
        <v>35789</v>
      </c>
      <c r="G277" s="39">
        <f>IF(MONTH($A277)=1,VLOOKUP($A277,Курсы_январь!$A$2:$C$32,3,0),VLOOKUP($A277,Курсы_июль!$A$2:$C$32,3,0))</f>
        <v>30.206499999999998</v>
      </c>
    </row>
    <row r="278" spans="1:7" x14ac:dyDescent="0.3">
      <c r="A278" s="133">
        <v>41293</v>
      </c>
      <c r="B278" s="2" t="s">
        <v>22</v>
      </c>
      <c r="C278" s="2" t="s">
        <v>20</v>
      </c>
      <c r="D278" s="2" t="s">
        <v>27</v>
      </c>
      <c r="E278" s="7">
        <f t="shared" ca="1" si="9"/>
        <v>8.4</v>
      </c>
      <c r="F278" s="9">
        <f t="shared" ca="1" si="10"/>
        <v>36616</v>
      </c>
      <c r="G278" s="39">
        <f>IF(MONTH($A278)=1,VLOOKUP($A278,Курсы_январь!$A$2:$C$32,3,0),VLOOKUP($A278,Курсы_июль!$A$2:$C$32,3,0))</f>
        <v>30.206499999999998</v>
      </c>
    </row>
    <row r="279" spans="1:7" x14ac:dyDescent="0.3">
      <c r="A279" s="133">
        <v>41293</v>
      </c>
      <c r="B279" s="2" t="s">
        <v>25</v>
      </c>
      <c r="C279" s="2" t="s">
        <v>20</v>
      </c>
      <c r="D279" s="2" t="s">
        <v>27</v>
      </c>
      <c r="E279" s="7">
        <f t="shared" ca="1" si="9"/>
        <v>2.57</v>
      </c>
      <c r="F279" s="9">
        <f t="shared" ca="1" si="10"/>
        <v>35150</v>
      </c>
      <c r="G279" s="39">
        <f>IF(MONTH($A279)=1,VLOOKUP($A279,Курсы_январь!$A$2:$C$32,3,0),VLOOKUP($A279,Курсы_июль!$A$2:$C$32,3,0))</f>
        <v>30.206499999999998</v>
      </c>
    </row>
    <row r="280" spans="1:7" x14ac:dyDescent="0.3">
      <c r="A280" s="133">
        <v>41293</v>
      </c>
      <c r="B280" s="2" t="s">
        <v>23</v>
      </c>
      <c r="C280" s="2" t="s">
        <v>26</v>
      </c>
      <c r="D280" s="2" t="s">
        <v>27</v>
      </c>
      <c r="E280" s="7">
        <f t="shared" ca="1" si="9"/>
        <v>7.55</v>
      </c>
      <c r="F280" s="9">
        <f t="shared" ca="1" si="10"/>
        <v>999</v>
      </c>
      <c r="G280" s="39">
        <f>IF(MONTH($A280)=1,VLOOKUP($A280,Курсы_январь!$A$2:$C$32,3,0),VLOOKUP($A280,Курсы_июль!$A$2:$C$32,3,0))</f>
        <v>30.206499999999998</v>
      </c>
    </row>
    <row r="281" spans="1:7" x14ac:dyDescent="0.3">
      <c r="A281" s="133">
        <v>41293</v>
      </c>
      <c r="B281" s="2" t="s">
        <v>24</v>
      </c>
      <c r="C281" s="2" t="s">
        <v>26</v>
      </c>
      <c r="D281" s="2" t="s">
        <v>27</v>
      </c>
      <c r="E281" s="7">
        <f t="shared" ca="1" si="9"/>
        <v>2.2400000000000002</v>
      </c>
      <c r="F281" s="9">
        <f t="shared" ca="1" si="10"/>
        <v>981</v>
      </c>
      <c r="G281" s="39">
        <f>IF(MONTH($A281)=1,VLOOKUP($A281,Курсы_январь!$A$2:$C$32,3,0),VLOOKUP($A281,Курсы_июль!$A$2:$C$32,3,0))</f>
        <v>30.206499999999998</v>
      </c>
    </row>
    <row r="282" spans="1:7" x14ac:dyDescent="0.3">
      <c r="A282" s="133">
        <v>41293</v>
      </c>
      <c r="B282" s="2" t="s">
        <v>19</v>
      </c>
      <c r="C282" s="2" t="s">
        <v>20</v>
      </c>
      <c r="D282" s="2" t="s">
        <v>28</v>
      </c>
      <c r="E282" s="7">
        <f t="shared" ca="1" si="9"/>
        <v>8.15</v>
      </c>
      <c r="F282" s="9">
        <f t="shared" ca="1" si="10"/>
        <v>36284</v>
      </c>
      <c r="G282" s="39">
        <f>IF(MONTH($A282)=1,VLOOKUP($A282,Курсы_январь!$A$2:$C$32,3,0),VLOOKUP($A282,Курсы_июль!$A$2:$C$32,3,0))</f>
        <v>30.206499999999998</v>
      </c>
    </row>
    <row r="283" spans="1:7" x14ac:dyDescent="0.3">
      <c r="A283" s="133">
        <v>41293</v>
      </c>
      <c r="B283" s="2" t="s">
        <v>22</v>
      </c>
      <c r="C283" s="2" t="s">
        <v>20</v>
      </c>
      <c r="D283" s="2" t="s">
        <v>28</v>
      </c>
      <c r="E283" s="7">
        <f t="shared" ca="1" si="9"/>
        <v>6.71</v>
      </c>
      <c r="F283" s="9">
        <f t="shared" ca="1" si="10"/>
        <v>35346</v>
      </c>
      <c r="G283" s="39">
        <f>IF(MONTH($A283)=1,VLOOKUP($A283,Курсы_январь!$A$2:$C$32,3,0),VLOOKUP($A283,Курсы_июль!$A$2:$C$32,3,0))</f>
        <v>30.206499999999998</v>
      </c>
    </row>
    <row r="284" spans="1:7" x14ac:dyDescent="0.3">
      <c r="A284" s="133">
        <v>41293</v>
      </c>
      <c r="B284" s="2" t="s">
        <v>25</v>
      </c>
      <c r="C284" s="2" t="s">
        <v>20</v>
      </c>
      <c r="D284" s="2" t="s">
        <v>28</v>
      </c>
      <c r="E284" s="7">
        <f t="shared" ca="1" si="9"/>
        <v>3.85</v>
      </c>
      <c r="F284" s="9">
        <f t="shared" ca="1" si="10"/>
        <v>36007</v>
      </c>
      <c r="G284" s="39">
        <f>IF(MONTH($A284)=1,VLOOKUP($A284,Курсы_январь!$A$2:$C$32,3,0),VLOOKUP($A284,Курсы_июль!$A$2:$C$32,3,0))</f>
        <v>30.206499999999998</v>
      </c>
    </row>
    <row r="285" spans="1:7" x14ac:dyDescent="0.3">
      <c r="A285" s="133">
        <v>41293</v>
      </c>
      <c r="B285" s="2" t="s">
        <v>23</v>
      </c>
      <c r="C285" s="2" t="s">
        <v>26</v>
      </c>
      <c r="D285" s="2" t="s">
        <v>28</v>
      </c>
      <c r="E285" s="7">
        <f t="shared" ca="1" si="9"/>
        <v>2.73</v>
      </c>
      <c r="F285" s="9">
        <f t="shared" ca="1" si="10"/>
        <v>999</v>
      </c>
      <c r="G285" s="39">
        <f>IF(MONTH($A285)=1,VLOOKUP($A285,Курсы_январь!$A$2:$C$32,3,0),VLOOKUP($A285,Курсы_июль!$A$2:$C$32,3,0))</f>
        <v>30.206499999999998</v>
      </c>
    </row>
    <row r="286" spans="1:7" x14ac:dyDescent="0.3">
      <c r="A286" s="133">
        <v>41293</v>
      </c>
      <c r="B286" s="2" t="s">
        <v>24</v>
      </c>
      <c r="C286" s="2" t="s">
        <v>26</v>
      </c>
      <c r="D286" s="2" t="s">
        <v>28</v>
      </c>
      <c r="E286" s="7">
        <f t="shared" ca="1" si="9"/>
        <v>9.9600000000000009</v>
      </c>
      <c r="F286" s="9">
        <f t="shared" ca="1" si="10"/>
        <v>984</v>
      </c>
      <c r="G286" s="39">
        <f>IF(MONTH($A286)=1,VLOOKUP($A286,Курсы_январь!$A$2:$C$32,3,0),VLOOKUP($A286,Курсы_июль!$A$2:$C$32,3,0))</f>
        <v>30.206499999999998</v>
      </c>
    </row>
    <row r="287" spans="1:7" x14ac:dyDescent="0.3">
      <c r="A287" s="133">
        <v>41294</v>
      </c>
      <c r="B287" s="2" t="s">
        <v>19</v>
      </c>
      <c r="C287" s="2" t="s">
        <v>20</v>
      </c>
      <c r="D287" s="2" t="s">
        <v>21</v>
      </c>
      <c r="E287" s="7">
        <f t="shared" ca="1" si="9"/>
        <v>2.2999999999999998</v>
      </c>
      <c r="F287" s="9">
        <f t="shared" ca="1" si="10"/>
        <v>35298</v>
      </c>
      <c r="G287" s="39">
        <f>IF(MONTH($A287)=1,VLOOKUP($A287,Курсы_январь!$A$2:$C$32,3,0),VLOOKUP($A287,Курсы_июль!$A$2:$C$32,3,0))</f>
        <v>30.206499999999998</v>
      </c>
    </row>
    <row r="288" spans="1:7" x14ac:dyDescent="0.3">
      <c r="A288" s="133">
        <v>41294</v>
      </c>
      <c r="B288" s="2" t="s">
        <v>22</v>
      </c>
      <c r="C288" s="2" t="s">
        <v>20</v>
      </c>
      <c r="D288" s="2" t="s">
        <v>21</v>
      </c>
      <c r="E288" s="7">
        <f t="shared" ca="1" si="9"/>
        <v>1.04</v>
      </c>
      <c r="F288" s="9">
        <f t="shared" ca="1" si="10"/>
        <v>36349</v>
      </c>
      <c r="G288" s="39">
        <f>IF(MONTH($A288)=1,VLOOKUP($A288,Курсы_январь!$A$2:$C$32,3,0),VLOOKUP($A288,Курсы_июль!$A$2:$C$32,3,0))</f>
        <v>30.206499999999998</v>
      </c>
    </row>
    <row r="289" spans="1:7" x14ac:dyDescent="0.3">
      <c r="A289" s="133">
        <v>41294</v>
      </c>
      <c r="B289" s="2" t="s">
        <v>25</v>
      </c>
      <c r="C289" s="2" t="s">
        <v>20</v>
      </c>
      <c r="D289" s="2" t="s">
        <v>21</v>
      </c>
      <c r="E289" s="7">
        <f t="shared" ca="1" si="9"/>
        <v>8.86</v>
      </c>
      <c r="F289" s="9">
        <f t="shared" ca="1" si="10"/>
        <v>36803</v>
      </c>
      <c r="G289" s="39">
        <f>IF(MONTH($A289)=1,VLOOKUP($A289,Курсы_январь!$A$2:$C$32,3,0),VLOOKUP($A289,Курсы_июль!$A$2:$C$32,3,0))</f>
        <v>30.206499999999998</v>
      </c>
    </row>
    <row r="290" spans="1:7" x14ac:dyDescent="0.3">
      <c r="A290" s="133">
        <v>41294</v>
      </c>
      <c r="B290" s="2" t="s">
        <v>23</v>
      </c>
      <c r="C290" s="2" t="s">
        <v>26</v>
      </c>
      <c r="D290" s="2" t="s">
        <v>21</v>
      </c>
      <c r="E290" s="7">
        <f t="shared" ca="1" si="9"/>
        <v>9.5</v>
      </c>
      <c r="F290" s="9">
        <f t="shared" ca="1" si="10"/>
        <v>967</v>
      </c>
      <c r="G290" s="39">
        <f>IF(MONTH($A290)=1,VLOOKUP($A290,Курсы_январь!$A$2:$C$32,3,0),VLOOKUP($A290,Курсы_июль!$A$2:$C$32,3,0))</f>
        <v>30.206499999999998</v>
      </c>
    </row>
    <row r="291" spans="1:7" x14ac:dyDescent="0.3">
      <c r="A291" s="133">
        <v>41294</v>
      </c>
      <c r="B291" s="2" t="s">
        <v>24</v>
      </c>
      <c r="C291" s="2" t="s">
        <v>26</v>
      </c>
      <c r="D291" s="2" t="s">
        <v>21</v>
      </c>
      <c r="E291" s="7">
        <f t="shared" ca="1" si="9"/>
        <v>9.73</v>
      </c>
      <c r="F291" s="9">
        <f t="shared" ca="1" si="10"/>
        <v>985</v>
      </c>
      <c r="G291" s="39">
        <f>IF(MONTH($A291)=1,VLOOKUP($A291,Курсы_январь!$A$2:$C$32,3,0),VLOOKUP($A291,Курсы_июль!$A$2:$C$32,3,0))</f>
        <v>30.206499999999998</v>
      </c>
    </row>
    <row r="292" spans="1:7" x14ac:dyDescent="0.3">
      <c r="A292" s="133">
        <v>41294</v>
      </c>
      <c r="B292" s="2" t="s">
        <v>19</v>
      </c>
      <c r="C292" s="2" t="s">
        <v>20</v>
      </c>
      <c r="D292" s="2" t="s">
        <v>27</v>
      </c>
      <c r="E292" s="7">
        <f t="shared" ca="1" si="9"/>
        <v>2.4300000000000002</v>
      </c>
      <c r="F292" s="9">
        <f t="shared" ca="1" si="10"/>
        <v>35789</v>
      </c>
      <c r="G292" s="39">
        <f>IF(MONTH($A292)=1,VLOOKUP($A292,Курсы_январь!$A$2:$C$32,3,0),VLOOKUP($A292,Курсы_июль!$A$2:$C$32,3,0))</f>
        <v>30.206499999999998</v>
      </c>
    </row>
    <row r="293" spans="1:7" x14ac:dyDescent="0.3">
      <c r="A293" s="133">
        <v>41294</v>
      </c>
      <c r="B293" s="2" t="s">
        <v>22</v>
      </c>
      <c r="C293" s="2" t="s">
        <v>20</v>
      </c>
      <c r="D293" s="2" t="s">
        <v>27</v>
      </c>
      <c r="E293" s="7">
        <f t="shared" ca="1" si="9"/>
        <v>9.0399999999999991</v>
      </c>
      <c r="F293" s="9">
        <f t="shared" ca="1" si="10"/>
        <v>36616</v>
      </c>
      <c r="G293" s="39">
        <f>IF(MONTH($A293)=1,VLOOKUP($A293,Курсы_январь!$A$2:$C$32,3,0),VLOOKUP($A293,Курсы_июль!$A$2:$C$32,3,0))</f>
        <v>30.206499999999998</v>
      </c>
    </row>
    <row r="294" spans="1:7" x14ac:dyDescent="0.3">
      <c r="A294" s="133">
        <v>41294</v>
      </c>
      <c r="B294" s="2" t="s">
        <v>25</v>
      </c>
      <c r="C294" s="2" t="s">
        <v>20</v>
      </c>
      <c r="D294" s="2" t="s">
        <v>27</v>
      </c>
      <c r="E294" s="7">
        <f t="shared" ca="1" si="9"/>
        <v>0.86</v>
      </c>
      <c r="F294" s="9">
        <f t="shared" ca="1" si="10"/>
        <v>35150</v>
      </c>
      <c r="G294" s="39">
        <f>IF(MONTH($A294)=1,VLOOKUP($A294,Курсы_январь!$A$2:$C$32,3,0),VLOOKUP($A294,Курсы_июль!$A$2:$C$32,3,0))</f>
        <v>30.206499999999998</v>
      </c>
    </row>
    <row r="295" spans="1:7" x14ac:dyDescent="0.3">
      <c r="A295" s="133">
        <v>41294</v>
      </c>
      <c r="B295" s="2" t="s">
        <v>23</v>
      </c>
      <c r="C295" s="2" t="s">
        <v>26</v>
      </c>
      <c r="D295" s="2" t="s">
        <v>27</v>
      </c>
      <c r="E295" s="7">
        <f t="shared" ca="1" si="9"/>
        <v>7.79</v>
      </c>
      <c r="F295" s="9">
        <f t="shared" ca="1" si="10"/>
        <v>999</v>
      </c>
      <c r="G295" s="39">
        <f>IF(MONTH($A295)=1,VLOOKUP($A295,Курсы_январь!$A$2:$C$32,3,0),VLOOKUP($A295,Курсы_июль!$A$2:$C$32,3,0))</f>
        <v>30.206499999999998</v>
      </c>
    </row>
    <row r="296" spans="1:7" x14ac:dyDescent="0.3">
      <c r="A296" s="133">
        <v>41294</v>
      </c>
      <c r="B296" s="2" t="s">
        <v>24</v>
      </c>
      <c r="C296" s="2" t="s">
        <v>26</v>
      </c>
      <c r="D296" s="2" t="s">
        <v>27</v>
      </c>
      <c r="E296" s="7">
        <f t="shared" ca="1" si="9"/>
        <v>9.81</v>
      </c>
      <c r="F296" s="9">
        <f t="shared" ca="1" si="10"/>
        <v>981</v>
      </c>
      <c r="G296" s="39">
        <f>IF(MONTH($A296)=1,VLOOKUP($A296,Курсы_январь!$A$2:$C$32,3,0),VLOOKUP($A296,Курсы_июль!$A$2:$C$32,3,0))</f>
        <v>30.206499999999998</v>
      </c>
    </row>
    <row r="297" spans="1:7" x14ac:dyDescent="0.3">
      <c r="A297" s="133">
        <v>41294</v>
      </c>
      <c r="B297" s="2" t="s">
        <v>19</v>
      </c>
      <c r="C297" s="2" t="s">
        <v>20</v>
      </c>
      <c r="D297" s="2" t="s">
        <v>28</v>
      </c>
      <c r="E297" s="7">
        <f t="shared" ca="1" si="9"/>
        <v>1.64</v>
      </c>
      <c r="F297" s="9">
        <f t="shared" ca="1" si="10"/>
        <v>36284</v>
      </c>
      <c r="G297" s="39">
        <f>IF(MONTH($A297)=1,VLOOKUP($A297,Курсы_январь!$A$2:$C$32,3,0),VLOOKUP($A297,Курсы_июль!$A$2:$C$32,3,0))</f>
        <v>30.206499999999998</v>
      </c>
    </row>
    <row r="298" spans="1:7" x14ac:dyDescent="0.3">
      <c r="A298" s="133">
        <v>41294</v>
      </c>
      <c r="B298" s="2" t="s">
        <v>22</v>
      </c>
      <c r="C298" s="2" t="s">
        <v>20</v>
      </c>
      <c r="D298" s="2" t="s">
        <v>28</v>
      </c>
      <c r="E298" s="7">
        <f t="shared" ca="1" si="9"/>
        <v>4.17</v>
      </c>
      <c r="F298" s="9">
        <f t="shared" ca="1" si="10"/>
        <v>35346</v>
      </c>
      <c r="G298" s="39">
        <f>IF(MONTH($A298)=1,VLOOKUP($A298,Курсы_январь!$A$2:$C$32,3,0),VLOOKUP($A298,Курсы_июль!$A$2:$C$32,3,0))</f>
        <v>30.206499999999998</v>
      </c>
    </row>
    <row r="299" spans="1:7" x14ac:dyDescent="0.3">
      <c r="A299" s="133">
        <v>41294</v>
      </c>
      <c r="B299" s="2" t="s">
        <v>25</v>
      </c>
      <c r="C299" s="2" t="s">
        <v>20</v>
      </c>
      <c r="D299" s="2" t="s">
        <v>28</v>
      </c>
      <c r="E299" s="7">
        <f t="shared" ca="1" si="9"/>
        <v>2.63</v>
      </c>
      <c r="F299" s="9">
        <f t="shared" ca="1" si="10"/>
        <v>36007</v>
      </c>
      <c r="G299" s="39">
        <f>IF(MONTH($A299)=1,VLOOKUP($A299,Курсы_январь!$A$2:$C$32,3,0),VLOOKUP($A299,Курсы_июль!$A$2:$C$32,3,0))</f>
        <v>30.206499999999998</v>
      </c>
    </row>
    <row r="300" spans="1:7" x14ac:dyDescent="0.3">
      <c r="A300" s="133">
        <v>41294</v>
      </c>
      <c r="B300" s="2" t="s">
        <v>23</v>
      </c>
      <c r="C300" s="2" t="s">
        <v>26</v>
      </c>
      <c r="D300" s="2" t="s">
        <v>28</v>
      </c>
      <c r="E300" s="7">
        <f t="shared" ca="1" si="9"/>
        <v>1.1200000000000001</v>
      </c>
      <c r="F300" s="9">
        <f t="shared" ca="1" si="10"/>
        <v>999</v>
      </c>
      <c r="G300" s="39">
        <f>IF(MONTH($A300)=1,VLOOKUP($A300,Курсы_январь!$A$2:$C$32,3,0),VLOOKUP($A300,Курсы_июль!$A$2:$C$32,3,0))</f>
        <v>30.206499999999998</v>
      </c>
    </row>
    <row r="301" spans="1:7" x14ac:dyDescent="0.3">
      <c r="A301" s="133">
        <v>41294</v>
      </c>
      <c r="B301" s="2" t="s">
        <v>24</v>
      </c>
      <c r="C301" s="2" t="s">
        <v>26</v>
      </c>
      <c r="D301" s="2" t="s">
        <v>28</v>
      </c>
      <c r="E301" s="7">
        <f t="shared" ca="1" si="9"/>
        <v>3.86</v>
      </c>
      <c r="F301" s="9">
        <f t="shared" ca="1" si="10"/>
        <v>984</v>
      </c>
      <c r="G301" s="39">
        <f>IF(MONTH($A301)=1,VLOOKUP($A301,Курсы_январь!$A$2:$C$32,3,0),VLOOKUP($A301,Курсы_июль!$A$2:$C$32,3,0))</f>
        <v>30.206499999999998</v>
      </c>
    </row>
    <row r="302" spans="1:7" x14ac:dyDescent="0.3">
      <c r="A302" s="133">
        <v>41295</v>
      </c>
      <c r="B302" s="2" t="s">
        <v>19</v>
      </c>
      <c r="C302" s="2" t="s">
        <v>20</v>
      </c>
      <c r="D302" s="2" t="s">
        <v>21</v>
      </c>
      <c r="E302" s="7">
        <f t="shared" ca="1" si="9"/>
        <v>5.89</v>
      </c>
      <c r="F302" s="9">
        <f t="shared" ca="1" si="10"/>
        <v>35298</v>
      </c>
      <c r="G302" s="39">
        <f>IF(MONTH($A302)=1,VLOOKUP($A302,Курсы_январь!$A$2:$C$32,3,0),VLOOKUP($A302,Курсы_июль!$A$2:$C$32,3,0))</f>
        <v>30.206499999999998</v>
      </c>
    </row>
    <row r="303" spans="1:7" x14ac:dyDescent="0.3">
      <c r="A303" s="133">
        <v>41295</v>
      </c>
      <c r="B303" s="2" t="s">
        <v>22</v>
      </c>
      <c r="C303" s="2" t="s">
        <v>20</v>
      </c>
      <c r="D303" s="2" t="s">
        <v>21</v>
      </c>
      <c r="E303" s="7">
        <f t="shared" ca="1" si="9"/>
        <v>7.27</v>
      </c>
      <c r="F303" s="9">
        <f t="shared" ca="1" si="10"/>
        <v>36349</v>
      </c>
      <c r="G303" s="39">
        <f>IF(MONTH($A303)=1,VLOOKUP($A303,Курсы_январь!$A$2:$C$32,3,0),VLOOKUP($A303,Курсы_июль!$A$2:$C$32,3,0))</f>
        <v>30.206499999999998</v>
      </c>
    </row>
    <row r="304" spans="1:7" x14ac:dyDescent="0.3">
      <c r="A304" s="133">
        <v>41295</v>
      </c>
      <c r="B304" s="2" t="s">
        <v>25</v>
      </c>
      <c r="C304" s="2" t="s">
        <v>20</v>
      </c>
      <c r="D304" s="2" t="s">
        <v>21</v>
      </c>
      <c r="E304" s="7">
        <f t="shared" ca="1" si="9"/>
        <v>0.15</v>
      </c>
      <c r="F304" s="9">
        <f t="shared" ca="1" si="10"/>
        <v>36803</v>
      </c>
      <c r="G304" s="39">
        <f>IF(MONTH($A304)=1,VLOOKUP($A304,Курсы_январь!$A$2:$C$32,3,0),VLOOKUP($A304,Курсы_июль!$A$2:$C$32,3,0))</f>
        <v>30.206499999999998</v>
      </c>
    </row>
    <row r="305" spans="1:7" x14ac:dyDescent="0.3">
      <c r="A305" s="133">
        <v>41295</v>
      </c>
      <c r="B305" s="2" t="s">
        <v>23</v>
      </c>
      <c r="C305" s="2" t="s">
        <v>26</v>
      </c>
      <c r="D305" s="2" t="s">
        <v>21</v>
      </c>
      <c r="E305" s="7">
        <f t="shared" ca="1" si="9"/>
        <v>6.4</v>
      </c>
      <c r="F305" s="9">
        <f t="shared" ca="1" si="10"/>
        <v>967</v>
      </c>
      <c r="G305" s="39">
        <f>IF(MONTH($A305)=1,VLOOKUP($A305,Курсы_январь!$A$2:$C$32,3,0),VLOOKUP($A305,Курсы_июль!$A$2:$C$32,3,0))</f>
        <v>30.206499999999998</v>
      </c>
    </row>
    <row r="306" spans="1:7" x14ac:dyDescent="0.3">
      <c r="A306" s="133">
        <v>41295</v>
      </c>
      <c r="B306" s="2" t="s">
        <v>24</v>
      </c>
      <c r="C306" s="2" t="s">
        <v>26</v>
      </c>
      <c r="D306" s="2" t="s">
        <v>21</v>
      </c>
      <c r="E306" s="7">
        <f t="shared" ca="1" si="9"/>
        <v>4.87</v>
      </c>
      <c r="F306" s="9">
        <f t="shared" ca="1" si="10"/>
        <v>985</v>
      </c>
      <c r="G306" s="39">
        <f>IF(MONTH($A306)=1,VLOOKUP($A306,Курсы_январь!$A$2:$C$32,3,0),VLOOKUP($A306,Курсы_июль!$A$2:$C$32,3,0))</f>
        <v>30.206499999999998</v>
      </c>
    </row>
    <row r="307" spans="1:7" x14ac:dyDescent="0.3">
      <c r="A307" s="133">
        <v>41295</v>
      </c>
      <c r="B307" s="2" t="s">
        <v>19</v>
      </c>
      <c r="C307" s="2" t="s">
        <v>20</v>
      </c>
      <c r="D307" s="2" t="s">
        <v>27</v>
      </c>
      <c r="E307" s="7">
        <f t="shared" ca="1" si="9"/>
        <v>5.82</v>
      </c>
      <c r="F307" s="9">
        <f t="shared" ca="1" si="10"/>
        <v>35789</v>
      </c>
      <c r="G307" s="39">
        <f>IF(MONTH($A307)=1,VLOOKUP($A307,Курсы_январь!$A$2:$C$32,3,0),VLOOKUP($A307,Курсы_июль!$A$2:$C$32,3,0))</f>
        <v>30.206499999999998</v>
      </c>
    </row>
    <row r="308" spans="1:7" x14ac:dyDescent="0.3">
      <c r="A308" s="133">
        <v>41295</v>
      </c>
      <c r="B308" s="2" t="s">
        <v>22</v>
      </c>
      <c r="C308" s="2" t="s">
        <v>20</v>
      </c>
      <c r="D308" s="2" t="s">
        <v>27</v>
      </c>
      <c r="E308" s="7">
        <f t="shared" ca="1" si="9"/>
        <v>4.1500000000000004</v>
      </c>
      <c r="F308" s="9">
        <f t="shared" ca="1" si="10"/>
        <v>36616</v>
      </c>
      <c r="G308" s="39">
        <f>IF(MONTH($A308)=1,VLOOKUP($A308,Курсы_январь!$A$2:$C$32,3,0),VLOOKUP($A308,Курсы_июль!$A$2:$C$32,3,0))</f>
        <v>30.206499999999998</v>
      </c>
    </row>
    <row r="309" spans="1:7" x14ac:dyDescent="0.3">
      <c r="A309" s="133">
        <v>41295</v>
      </c>
      <c r="B309" s="2" t="s">
        <v>25</v>
      </c>
      <c r="C309" s="2" t="s">
        <v>20</v>
      </c>
      <c r="D309" s="2" t="s">
        <v>27</v>
      </c>
      <c r="E309" s="7">
        <f t="shared" ca="1" si="9"/>
        <v>1.96</v>
      </c>
      <c r="F309" s="9">
        <f t="shared" ca="1" si="10"/>
        <v>35150</v>
      </c>
      <c r="G309" s="39">
        <f>IF(MONTH($A309)=1,VLOOKUP($A309,Курсы_январь!$A$2:$C$32,3,0),VLOOKUP($A309,Курсы_июль!$A$2:$C$32,3,0))</f>
        <v>30.206499999999998</v>
      </c>
    </row>
    <row r="310" spans="1:7" x14ac:dyDescent="0.3">
      <c r="A310" s="133">
        <v>41295</v>
      </c>
      <c r="B310" s="2" t="s">
        <v>23</v>
      </c>
      <c r="C310" s="2" t="s">
        <v>26</v>
      </c>
      <c r="D310" s="2" t="s">
        <v>27</v>
      </c>
      <c r="E310" s="7">
        <f t="shared" ca="1" si="9"/>
        <v>8.82</v>
      </c>
      <c r="F310" s="9">
        <f t="shared" ca="1" si="10"/>
        <v>999</v>
      </c>
      <c r="G310" s="39">
        <f>IF(MONTH($A310)=1,VLOOKUP($A310,Курсы_январь!$A$2:$C$32,3,0),VLOOKUP($A310,Курсы_июль!$A$2:$C$32,3,0))</f>
        <v>30.206499999999998</v>
      </c>
    </row>
    <row r="311" spans="1:7" x14ac:dyDescent="0.3">
      <c r="A311" s="133">
        <v>41295</v>
      </c>
      <c r="B311" s="2" t="s">
        <v>24</v>
      </c>
      <c r="C311" s="2" t="s">
        <v>26</v>
      </c>
      <c r="D311" s="2" t="s">
        <v>27</v>
      </c>
      <c r="E311" s="7">
        <f t="shared" ca="1" si="9"/>
        <v>6.49</v>
      </c>
      <c r="F311" s="9">
        <f t="shared" ca="1" si="10"/>
        <v>981</v>
      </c>
      <c r="G311" s="39">
        <f>IF(MONTH($A311)=1,VLOOKUP($A311,Курсы_январь!$A$2:$C$32,3,0),VLOOKUP($A311,Курсы_июль!$A$2:$C$32,3,0))</f>
        <v>30.206499999999998</v>
      </c>
    </row>
    <row r="312" spans="1:7" x14ac:dyDescent="0.3">
      <c r="A312" s="133">
        <v>41295</v>
      </c>
      <c r="B312" s="2" t="s">
        <v>19</v>
      </c>
      <c r="C312" s="2" t="s">
        <v>20</v>
      </c>
      <c r="D312" s="2" t="s">
        <v>28</v>
      </c>
      <c r="E312" s="7">
        <f t="shared" ca="1" si="9"/>
        <v>9.57</v>
      </c>
      <c r="F312" s="9">
        <f t="shared" ca="1" si="10"/>
        <v>36284</v>
      </c>
      <c r="G312" s="39">
        <f>IF(MONTH($A312)=1,VLOOKUP($A312,Курсы_январь!$A$2:$C$32,3,0),VLOOKUP($A312,Курсы_июль!$A$2:$C$32,3,0))</f>
        <v>30.206499999999998</v>
      </c>
    </row>
    <row r="313" spans="1:7" x14ac:dyDescent="0.3">
      <c r="A313" s="133">
        <v>41295</v>
      </c>
      <c r="B313" s="2" t="s">
        <v>22</v>
      </c>
      <c r="C313" s="2" t="s">
        <v>20</v>
      </c>
      <c r="D313" s="2" t="s">
        <v>28</v>
      </c>
      <c r="E313" s="7">
        <f t="shared" ca="1" si="9"/>
        <v>7.13</v>
      </c>
      <c r="F313" s="9">
        <f t="shared" ca="1" si="10"/>
        <v>35346</v>
      </c>
      <c r="G313" s="39">
        <f>IF(MONTH($A313)=1,VLOOKUP($A313,Курсы_январь!$A$2:$C$32,3,0),VLOOKUP($A313,Курсы_июль!$A$2:$C$32,3,0))</f>
        <v>30.206499999999998</v>
      </c>
    </row>
    <row r="314" spans="1:7" x14ac:dyDescent="0.3">
      <c r="A314" s="133">
        <v>41295</v>
      </c>
      <c r="B314" s="2" t="s">
        <v>25</v>
      </c>
      <c r="C314" s="2" t="s">
        <v>20</v>
      </c>
      <c r="D314" s="2" t="s">
        <v>28</v>
      </c>
      <c r="E314" s="7">
        <f t="shared" ca="1" si="9"/>
        <v>1.91</v>
      </c>
      <c r="F314" s="9">
        <f t="shared" ca="1" si="10"/>
        <v>36007</v>
      </c>
      <c r="G314" s="39">
        <f>IF(MONTH($A314)=1,VLOOKUP($A314,Курсы_январь!$A$2:$C$32,3,0),VLOOKUP($A314,Курсы_июль!$A$2:$C$32,3,0))</f>
        <v>30.206499999999998</v>
      </c>
    </row>
    <row r="315" spans="1:7" x14ac:dyDescent="0.3">
      <c r="A315" s="133">
        <v>41295</v>
      </c>
      <c r="B315" s="2" t="s">
        <v>23</v>
      </c>
      <c r="C315" s="2" t="s">
        <v>26</v>
      </c>
      <c r="D315" s="2" t="s">
        <v>28</v>
      </c>
      <c r="E315" s="7">
        <f t="shared" ca="1" si="9"/>
        <v>0.54</v>
      </c>
      <c r="F315" s="9">
        <f t="shared" ca="1" si="10"/>
        <v>999</v>
      </c>
      <c r="G315" s="39">
        <f>IF(MONTH($A315)=1,VLOOKUP($A315,Курсы_январь!$A$2:$C$32,3,0),VLOOKUP($A315,Курсы_июль!$A$2:$C$32,3,0))</f>
        <v>30.206499999999998</v>
      </c>
    </row>
    <row r="316" spans="1:7" x14ac:dyDescent="0.3">
      <c r="A316" s="133">
        <v>41295</v>
      </c>
      <c r="B316" s="2" t="s">
        <v>24</v>
      </c>
      <c r="C316" s="2" t="s">
        <v>26</v>
      </c>
      <c r="D316" s="2" t="s">
        <v>28</v>
      </c>
      <c r="E316" s="7">
        <f t="shared" ca="1" si="9"/>
        <v>8.64</v>
      </c>
      <c r="F316" s="9">
        <f t="shared" ca="1" si="10"/>
        <v>984</v>
      </c>
      <c r="G316" s="39">
        <f>IF(MONTH($A316)=1,VLOOKUP($A316,Курсы_январь!$A$2:$C$32,3,0),VLOOKUP($A316,Курсы_июль!$A$2:$C$32,3,0))</f>
        <v>30.206499999999998</v>
      </c>
    </row>
    <row r="317" spans="1:7" x14ac:dyDescent="0.3">
      <c r="A317" s="133">
        <v>41296</v>
      </c>
      <c r="B317" s="2" t="s">
        <v>19</v>
      </c>
      <c r="C317" s="2" t="s">
        <v>20</v>
      </c>
      <c r="D317" s="2" t="s">
        <v>21</v>
      </c>
      <c r="E317" s="7">
        <f t="shared" ca="1" si="9"/>
        <v>0.2</v>
      </c>
      <c r="F317" s="9">
        <f t="shared" ca="1" si="10"/>
        <v>35298</v>
      </c>
      <c r="G317" s="39">
        <f>IF(MONTH($A317)=1,VLOOKUP($A317,Курсы_январь!$A$2:$C$32,3,0),VLOOKUP($A317,Курсы_июль!$A$2:$C$32,3,0))</f>
        <v>30.297000000000001</v>
      </c>
    </row>
    <row r="318" spans="1:7" x14ac:dyDescent="0.3">
      <c r="A318" s="133">
        <v>41296</v>
      </c>
      <c r="B318" s="2" t="s">
        <v>22</v>
      </c>
      <c r="C318" s="2" t="s">
        <v>20</v>
      </c>
      <c r="D318" s="2" t="s">
        <v>21</v>
      </c>
      <c r="E318" s="7">
        <f t="shared" ca="1" si="9"/>
        <v>1.9</v>
      </c>
      <c r="F318" s="9">
        <f t="shared" ca="1" si="10"/>
        <v>36349</v>
      </c>
      <c r="G318" s="39">
        <f>IF(MONTH($A318)=1,VLOOKUP($A318,Курсы_январь!$A$2:$C$32,3,0),VLOOKUP($A318,Курсы_июль!$A$2:$C$32,3,0))</f>
        <v>30.297000000000001</v>
      </c>
    </row>
    <row r="319" spans="1:7" x14ac:dyDescent="0.3">
      <c r="A319" s="133">
        <v>41296</v>
      </c>
      <c r="B319" s="2" t="s">
        <v>25</v>
      </c>
      <c r="C319" s="2" t="s">
        <v>20</v>
      </c>
      <c r="D319" s="2" t="s">
        <v>21</v>
      </c>
      <c r="E319" s="7">
        <f t="shared" ca="1" si="9"/>
        <v>3.26</v>
      </c>
      <c r="F319" s="9">
        <f t="shared" ca="1" si="10"/>
        <v>36803</v>
      </c>
      <c r="G319" s="39">
        <f>IF(MONTH($A319)=1,VLOOKUP($A319,Курсы_январь!$A$2:$C$32,3,0),VLOOKUP($A319,Курсы_июль!$A$2:$C$32,3,0))</f>
        <v>30.297000000000001</v>
      </c>
    </row>
    <row r="320" spans="1:7" x14ac:dyDescent="0.3">
      <c r="A320" s="133">
        <v>41296</v>
      </c>
      <c r="B320" s="2" t="s">
        <v>23</v>
      </c>
      <c r="C320" s="2" t="s">
        <v>26</v>
      </c>
      <c r="D320" s="2" t="s">
        <v>21</v>
      </c>
      <c r="E320" s="7">
        <f t="shared" ca="1" si="9"/>
        <v>5.85</v>
      </c>
      <c r="F320" s="9">
        <f t="shared" ca="1" si="10"/>
        <v>967</v>
      </c>
      <c r="G320" s="39">
        <f>IF(MONTH($A320)=1,VLOOKUP($A320,Курсы_январь!$A$2:$C$32,3,0),VLOOKUP($A320,Курсы_июль!$A$2:$C$32,3,0))</f>
        <v>30.297000000000001</v>
      </c>
    </row>
    <row r="321" spans="1:7" x14ac:dyDescent="0.3">
      <c r="A321" s="133">
        <v>41296</v>
      </c>
      <c r="B321" s="2" t="s">
        <v>24</v>
      </c>
      <c r="C321" s="2" t="s">
        <v>26</v>
      </c>
      <c r="D321" s="2" t="s">
        <v>21</v>
      </c>
      <c r="E321" s="7">
        <f t="shared" ca="1" si="9"/>
        <v>2.96</v>
      </c>
      <c r="F321" s="9">
        <f t="shared" ca="1" si="10"/>
        <v>985</v>
      </c>
      <c r="G321" s="39">
        <f>IF(MONTH($A321)=1,VLOOKUP($A321,Курсы_январь!$A$2:$C$32,3,0),VLOOKUP($A321,Курсы_июль!$A$2:$C$32,3,0))</f>
        <v>30.297000000000001</v>
      </c>
    </row>
    <row r="322" spans="1:7" x14ac:dyDescent="0.3">
      <c r="A322" s="133">
        <v>41296</v>
      </c>
      <c r="B322" s="2" t="s">
        <v>19</v>
      </c>
      <c r="C322" s="2" t="s">
        <v>20</v>
      </c>
      <c r="D322" s="2" t="s">
        <v>27</v>
      </c>
      <c r="E322" s="7">
        <f t="shared" ca="1" si="9"/>
        <v>8.42</v>
      </c>
      <c r="F322" s="9">
        <f t="shared" ca="1" si="10"/>
        <v>35789</v>
      </c>
      <c r="G322" s="39">
        <f>IF(MONTH($A322)=1,VLOOKUP($A322,Курсы_январь!$A$2:$C$32,3,0),VLOOKUP($A322,Курсы_июль!$A$2:$C$32,3,0))</f>
        <v>30.297000000000001</v>
      </c>
    </row>
    <row r="323" spans="1:7" x14ac:dyDescent="0.3">
      <c r="A323" s="133">
        <v>41296</v>
      </c>
      <c r="B323" s="2" t="s">
        <v>22</v>
      </c>
      <c r="C323" s="2" t="s">
        <v>20</v>
      </c>
      <c r="D323" s="2" t="s">
        <v>27</v>
      </c>
      <c r="E323" s="7">
        <f t="shared" ref="E323:E386" ca="1" si="11">ROUND(RAND()*10,2)</f>
        <v>2.73</v>
      </c>
      <c r="F323" s="9">
        <f t="shared" ca="1" si="10"/>
        <v>36616</v>
      </c>
      <c r="G323" s="39">
        <f>IF(MONTH($A323)=1,VLOOKUP($A323,Курсы_январь!$A$2:$C$32,3,0),VLOOKUP($A323,Курсы_июль!$A$2:$C$32,3,0))</f>
        <v>30.297000000000001</v>
      </c>
    </row>
    <row r="324" spans="1:7" x14ac:dyDescent="0.3">
      <c r="A324" s="133">
        <v>41296</v>
      </c>
      <c r="B324" s="2" t="s">
        <v>25</v>
      </c>
      <c r="C324" s="2" t="s">
        <v>20</v>
      </c>
      <c r="D324" s="2" t="s">
        <v>27</v>
      </c>
      <c r="E324" s="7">
        <f t="shared" ca="1" si="11"/>
        <v>0.88</v>
      </c>
      <c r="F324" s="9">
        <f t="shared" ca="1" si="10"/>
        <v>35150</v>
      </c>
      <c r="G324" s="39">
        <f>IF(MONTH($A324)=1,VLOOKUP($A324,Курсы_январь!$A$2:$C$32,3,0),VLOOKUP($A324,Курсы_июль!$A$2:$C$32,3,0))</f>
        <v>30.297000000000001</v>
      </c>
    </row>
    <row r="325" spans="1:7" x14ac:dyDescent="0.3">
      <c r="A325" s="133">
        <v>41296</v>
      </c>
      <c r="B325" s="2" t="s">
        <v>23</v>
      </c>
      <c r="C325" s="2" t="s">
        <v>26</v>
      </c>
      <c r="D325" s="2" t="s">
        <v>27</v>
      </c>
      <c r="E325" s="7">
        <f t="shared" ca="1" si="11"/>
        <v>5.68</v>
      </c>
      <c r="F325" s="9">
        <f t="shared" ca="1" si="10"/>
        <v>999</v>
      </c>
      <c r="G325" s="39">
        <f>IF(MONTH($A325)=1,VLOOKUP($A325,Курсы_январь!$A$2:$C$32,3,0),VLOOKUP($A325,Курсы_июль!$A$2:$C$32,3,0))</f>
        <v>30.297000000000001</v>
      </c>
    </row>
    <row r="326" spans="1:7" x14ac:dyDescent="0.3">
      <c r="A326" s="133">
        <v>41296</v>
      </c>
      <c r="B326" s="2" t="s">
        <v>24</v>
      </c>
      <c r="C326" s="2" t="s">
        <v>26</v>
      </c>
      <c r="D326" s="2" t="s">
        <v>27</v>
      </c>
      <c r="E326" s="7">
        <f t="shared" ca="1" si="11"/>
        <v>7.49</v>
      </c>
      <c r="F326" s="9">
        <f t="shared" ca="1" si="10"/>
        <v>981</v>
      </c>
      <c r="G326" s="39">
        <f>IF(MONTH($A326)=1,VLOOKUP($A326,Курсы_январь!$A$2:$C$32,3,0),VLOOKUP($A326,Курсы_июль!$A$2:$C$32,3,0))</f>
        <v>30.297000000000001</v>
      </c>
    </row>
    <row r="327" spans="1:7" x14ac:dyDescent="0.3">
      <c r="A327" s="133">
        <v>41296</v>
      </c>
      <c r="B327" s="2" t="s">
        <v>19</v>
      </c>
      <c r="C327" s="2" t="s">
        <v>20</v>
      </c>
      <c r="D327" s="2" t="s">
        <v>28</v>
      </c>
      <c r="E327" s="7">
        <f t="shared" ca="1" si="11"/>
        <v>9.24</v>
      </c>
      <c r="F327" s="9">
        <f t="shared" ca="1" si="10"/>
        <v>36284</v>
      </c>
      <c r="G327" s="39">
        <f>IF(MONTH($A327)=1,VLOOKUP($A327,Курсы_январь!$A$2:$C$32,3,0),VLOOKUP($A327,Курсы_июль!$A$2:$C$32,3,0))</f>
        <v>30.297000000000001</v>
      </c>
    </row>
    <row r="328" spans="1:7" x14ac:dyDescent="0.3">
      <c r="A328" s="133">
        <v>41296</v>
      </c>
      <c r="B328" s="2" t="s">
        <v>22</v>
      </c>
      <c r="C328" s="2" t="s">
        <v>20</v>
      </c>
      <c r="D328" s="2" t="s">
        <v>28</v>
      </c>
      <c r="E328" s="7">
        <f t="shared" ca="1" si="11"/>
        <v>0.55000000000000004</v>
      </c>
      <c r="F328" s="9">
        <f t="shared" ca="1" si="10"/>
        <v>35346</v>
      </c>
      <c r="G328" s="39">
        <f>IF(MONTH($A328)=1,VLOOKUP($A328,Курсы_январь!$A$2:$C$32,3,0),VLOOKUP($A328,Курсы_июль!$A$2:$C$32,3,0))</f>
        <v>30.297000000000001</v>
      </c>
    </row>
    <row r="329" spans="1:7" x14ac:dyDescent="0.3">
      <c r="A329" s="133">
        <v>41296</v>
      </c>
      <c r="B329" s="2" t="s">
        <v>25</v>
      </c>
      <c r="C329" s="2" t="s">
        <v>20</v>
      </c>
      <c r="D329" s="2" t="s">
        <v>28</v>
      </c>
      <c r="E329" s="7">
        <f t="shared" ca="1" si="11"/>
        <v>7.2</v>
      </c>
      <c r="F329" s="9">
        <f t="shared" ca="1" si="10"/>
        <v>36007</v>
      </c>
      <c r="G329" s="39">
        <f>IF(MONTH($A329)=1,VLOOKUP($A329,Курсы_январь!$A$2:$C$32,3,0),VLOOKUP($A329,Курсы_июль!$A$2:$C$32,3,0))</f>
        <v>30.297000000000001</v>
      </c>
    </row>
    <row r="330" spans="1:7" x14ac:dyDescent="0.3">
      <c r="A330" s="133">
        <v>41296</v>
      </c>
      <c r="B330" s="2" t="s">
        <v>23</v>
      </c>
      <c r="C330" s="2" t="s">
        <v>26</v>
      </c>
      <c r="D330" s="2" t="s">
        <v>28</v>
      </c>
      <c r="E330" s="7">
        <f t="shared" ca="1" si="11"/>
        <v>5.08</v>
      </c>
      <c r="F330" s="9">
        <f t="shared" ca="1" si="10"/>
        <v>999</v>
      </c>
      <c r="G330" s="39">
        <f>IF(MONTH($A330)=1,VLOOKUP($A330,Курсы_январь!$A$2:$C$32,3,0),VLOOKUP($A330,Курсы_июль!$A$2:$C$32,3,0))</f>
        <v>30.297000000000001</v>
      </c>
    </row>
    <row r="331" spans="1:7" x14ac:dyDescent="0.3">
      <c r="A331" s="133">
        <v>41296</v>
      </c>
      <c r="B331" s="2" t="s">
        <v>24</v>
      </c>
      <c r="C331" s="2" t="s">
        <v>26</v>
      </c>
      <c r="D331" s="2" t="s">
        <v>28</v>
      </c>
      <c r="E331" s="7">
        <f t="shared" ca="1" si="11"/>
        <v>5.6</v>
      </c>
      <c r="F331" s="9">
        <f t="shared" ca="1" si="10"/>
        <v>984</v>
      </c>
      <c r="G331" s="39">
        <f>IF(MONTH($A331)=1,VLOOKUP($A331,Курсы_январь!$A$2:$C$32,3,0),VLOOKUP($A331,Курсы_июль!$A$2:$C$32,3,0))</f>
        <v>30.297000000000001</v>
      </c>
    </row>
    <row r="332" spans="1:7" x14ac:dyDescent="0.3">
      <c r="A332" s="133">
        <v>41297</v>
      </c>
      <c r="B332" s="2" t="s">
        <v>19</v>
      </c>
      <c r="C332" s="2" t="s">
        <v>20</v>
      </c>
      <c r="D332" s="2" t="s">
        <v>21</v>
      </c>
      <c r="E332" s="7">
        <f t="shared" ca="1" si="11"/>
        <v>2.85</v>
      </c>
      <c r="F332" s="9">
        <f t="shared" ca="1" si="10"/>
        <v>35298</v>
      </c>
      <c r="G332" s="39">
        <f>IF(MONTH($A332)=1,VLOOKUP($A332,Курсы_январь!$A$2:$C$32,3,0),VLOOKUP($A332,Курсы_июль!$A$2:$C$32,3,0))</f>
        <v>30.195</v>
      </c>
    </row>
    <row r="333" spans="1:7" x14ac:dyDescent="0.3">
      <c r="A333" s="133">
        <v>41297</v>
      </c>
      <c r="B333" s="2" t="s">
        <v>22</v>
      </c>
      <c r="C333" s="2" t="s">
        <v>20</v>
      </c>
      <c r="D333" s="2" t="s">
        <v>21</v>
      </c>
      <c r="E333" s="7">
        <f t="shared" ca="1" si="11"/>
        <v>0.7</v>
      </c>
      <c r="F333" s="9">
        <f t="shared" ca="1" si="10"/>
        <v>36349</v>
      </c>
      <c r="G333" s="39">
        <f>IF(MONTH($A333)=1,VLOOKUP($A333,Курсы_январь!$A$2:$C$32,3,0),VLOOKUP($A333,Курсы_июль!$A$2:$C$32,3,0))</f>
        <v>30.195</v>
      </c>
    </row>
    <row r="334" spans="1:7" x14ac:dyDescent="0.3">
      <c r="A334" s="133">
        <v>41297</v>
      </c>
      <c r="B334" s="2" t="s">
        <v>25</v>
      </c>
      <c r="C334" s="2" t="s">
        <v>20</v>
      </c>
      <c r="D334" s="2" t="s">
        <v>21</v>
      </c>
      <c r="E334" s="7">
        <f t="shared" ca="1" si="11"/>
        <v>2.44</v>
      </c>
      <c r="F334" s="9">
        <f t="shared" ca="1" si="10"/>
        <v>36803</v>
      </c>
      <c r="G334" s="39">
        <f>IF(MONTH($A334)=1,VLOOKUP($A334,Курсы_январь!$A$2:$C$32,3,0),VLOOKUP($A334,Курсы_июль!$A$2:$C$32,3,0))</f>
        <v>30.195</v>
      </c>
    </row>
    <row r="335" spans="1:7" x14ac:dyDescent="0.3">
      <c r="A335" s="133">
        <v>41297</v>
      </c>
      <c r="B335" s="2" t="s">
        <v>23</v>
      </c>
      <c r="C335" s="2" t="s">
        <v>26</v>
      </c>
      <c r="D335" s="2" t="s">
        <v>21</v>
      </c>
      <c r="E335" s="7">
        <f t="shared" ca="1" si="11"/>
        <v>2.5299999999999998</v>
      </c>
      <c r="F335" s="9">
        <f t="shared" ca="1" si="10"/>
        <v>967</v>
      </c>
      <c r="G335" s="39">
        <f>IF(MONTH($A335)=1,VLOOKUP($A335,Курсы_январь!$A$2:$C$32,3,0),VLOOKUP($A335,Курсы_июль!$A$2:$C$32,3,0))</f>
        <v>30.195</v>
      </c>
    </row>
    <row r="336" spans="1:7" x14ac:dyDescent="0.3">
      <c r="A336" s="133">
        <v>41297</v>
      </c>
      <c r="B336" s="2" t="s">
        <v>24</v>
      </c>
      <c r="C336" s="2" t="s">
        <v>26</v>
      </c>
      <c r="D336" s="2" t="s">
        <v>21</v>
      </c>
      <c r="E336" s="7">
        <f t="shared" ca="1" si="11"/>
        <v>6.39</v>
      </c>
      <c r="F336" s="9">
        <f t="shared" ca="1" si="10"/>
        <v>985</v>
      </c>
      <c r="G336" s="39">
        <f>IF(MONTH($A336)=1,VLOOKUP($A336,Курсы_январь!$A$2:$C$32,3,0),VLOOKUP($A336,Курсы_июль!$A$2:$C$32,3,0))</f>
        <v>30.195</v>
      </c>
    </row>
    <row r="337" spans="1:7" x14ac:dyDescent="0.3">
      <c r="A337" s="133">
        <v>41297</v>
      </c>
      <c r="B337" s="2" t="s">
        <v>19</v>
      </c>
      <c r="C337" s="2" t="s">
        <v>20</v>
      </c>
      <c r="D337" s="2" t="s">
        <v>27</v>
      </c>
      <c r="E337" s="7">
        <f t="shared" ca="1" si="11"/>
        <v>2.5099999999999998</v>
      </c>
      <c r="F337" s="9">
        <f t="shared" ca="1" si="10"/>
        <v>35789</v>
      </c>
      <c r="G337" s="39">
        <f>IF(MONTH($A337)=1,VLOOKUP($A337,Курсы_январь!$A$2:$C$32,3,0),VLOOKUP($A337,Курсы_июль!$A$2:$C$32,3,0))</f>
        <v>30.195</v>
      </c>
    </row>
    <row r="338" spans="1:7" x14ac:dyDescent="0.3">
      <c r="A338" s="133">
        <v>41297</v>
      </c>
      <c r="B338" s="2" t="s">
        <v>22</v>
      </c>
      <c r="C338" s="2" t="s">
        <v>20</v>
      </c>
      <c r="D338" s="2" t="s">
        <v>27</v>
      </c>
      <c r="E338" s="7">
        <f t="shared" ca="1" si="11"/>
        <v>9.5</v>
      </c>
      <c r="F338" s="9">
        <f t="shared" ref="F338:F401" ca="1" si="12">F323</f>
        <v>36616</v>
      </c>
      <c r="G338" s="39">
        <f>IF(MONTH($A338)=1,VLOOKUP($A338,Курсы_январь!$A$2:$C$32,3,0),VLOOKUP($A338,Курсы_июль!$A$2:$C$32,3,0))</f>
        <v>30.195</v>
      </c>
    </row>
    <row r="339" spans="1:7" x14ac:dyDescent="0.3">
      <c r="A339" s="133">
        <v>41297</v>
      </c>
      <c r="B339" s="2" t="s">
        <v>25</v>
      </c>
      <c r="C339" s="2" t="s">
        <v>20</v>
      </c>
      <c r="D339" s="2" t="s">
        <v>27</v>
      </c>
      <c r="E339" s="7">
        <f t="shared" ca="1" si="11"/>
        <v>5.6</v>
      </c>
      <c r="F339" s="9">
        <f t="shared" ca="1" si="12"/>
        <v>35150</v>
      </c>
      <c r="G339" s="39">
        <f>IF(MONTH($A339)=1,VLOOKUP($A339,Курсы_январь!$A$2:$C$32,3,0),VLOOKUP($A339,Курсы_июль!$A$2:$C$32,3,0))</f>
        <v>30.195</v>
      </c>
    </row>
    <row r="340" spans="1:7" x14ac:dyDescent="0.3">
      <c r="A340" s="133">
        <v>41297</v>
      </c>
      <c r="B340" s="2" t="s">
        <v>23</v>
      </c>
      <c r="C340" s="2" t="s">
        <v>26</v>
      </c>
      <c r="D340" s="2" t="s">
        <v>27</v>
      </c>
      <c r="E340" s="7">
        <f t="shared" ca="1" si="11"/>
        <v>0.02</v>
      </c>
      <c r="F340" s="9">
        <f t="shared" ca="1" si="12"/>
        <v>999</v>
      </c>
      <c r="G340" s="39">
        <f>IF(MONTH($A340)=1,VLOOKUP($A340,Курсы_январь!$A$2:$C$32,3,0),VLOOKUP($A340,Курсы_июль!$A$2:$C$32,3,0))</f>
        <v>30.195</v>
      </c>
    </row>
    <row r="341" spans="1:7" x14ac:dyDescent="0.3">
      <c r="A341" s="133">
        <v>41297</v>
      </c>
      <c r="B341" s="2" t="s">
        <v>24</v>
      </c>
      <c r="C341" s="2" t="s">
        <v>26</v>
      </c>
      <c r="D341" s="2" t="s">
        <v>27</v>
      </c>
      <c r="E341" s="7">
        <f t="shared" ca="1" si="11"/>
        <v>8.35</v>
      </c>
      <c r="F341" s="9">
        <f t="shared" ca="1" si="12"/>
        <v>981</v>
      </c>
      <c r="G341" s="39">
        <f>IF(MONTH($A341)=1,VLOOKUP($A341,Курсы_январь!$A$2:$C$32,3,0),VLOOKUP($A341,Курсы_июль!$A$2:$C$32,3,0))</f>
        <v>30.195</v>
      </c>
    </row>
    <row r="342" spans="1:7" x14ac:dyDescent="0.3">
      <c r="A342" s="133">
        <v>41297</v>
      </c>
      <c r="B342" s="2" t="s">
        <v>19</v>
      </c>
      <c r="C342" s="2" t="s">
        <v>20</v>
      </c>
      <c r="D342" s="2" t="s">
        <v>28</v>
      </c>
      <c r="E342" s="7">
        <f t="shared" ca="1" si="11"/>
        <v>7.84</v>
      </c>
      <c r="F342" s="9">
        <f t="shared" ca="1" si="12"/>
        <v>36284</v>
      </c>
      <c r="G342" s="39">
        <f>IF(MONTH($A342)=1,VLOOKUP($A342,Курсы_январь!$A$2:$C$32,3,0),VLOOKUP($A342,Курсы_июль!$A$2:$C$32,3,0))</f>
        <v>30.195</v>
      </c>
    </row>
    <row r="343" spans="1:7" x14ac:dyDescent="0.3">
      <c r="A343" s="133">
        <v>41297</v>
      </c>
      <c r="B343" s="2" t="s">
        <v>22</v>
      </c>
      <c r="C343" s="2" t="s">
        <v>20</v>
      </c>
      <c r="D343" s="2" t="s">
        <v>28</v>
      </c>
      <c r="E343" s="7">
        <f t="shared" ca="1" si="11"/>
        <v>0.83</v>
      </c>
      <c r="F343" s="9">
        <f t="shared" ca="1" si="12"/>
        <v>35346</v>
      </c>
      <c r="G343" s="39">
        <f>IF(MONTH($A343)=1,VLOOKUP($A343,Курсы_январь!$A$2:$C$32,3,0),VLOOKUP($A343,Курсы_июль!$A$2:$C$32,3,0))</f>
        <v>30.195</v>
      </c>
    </row>
    <row r="344" spans="1:7" x14ac:dyDescent="0.3">
      <c r="A344" s="133">
        <v>41297</v>
      </c>
      <c r="B344" s="2" t="s">
        <v>25</v>
      </c>
      <c r="C344" s="2" t="s">
        <v>20</v>
      </c>
      <c r="D344" s="2" t="s">
        <v>28</v>
      </c>
      <c r="E344" s="7">
        <f t="shared" ca="1" si="11"/>
        <v>8.89</v>
      </c>
      <c r="F344" s="9">
        <f t="shared" ca="1" si="12"/>
        <v>36007</v>
      </c>
      <c r="G344" s="39">
        <f>IF(MONTH($A344)=1,VLOOKUP($A344,Курсы_январь!$A$2:$C$32,3,0),VLOOKUP($A344,Курсы_июль!$A$2:$C$32,3,0))</f>
        <v>30.195</v>
      </c>
    </row>
    <row r="345" spans="1:7" x14ac:dyDescent="0.3">
      <c r="A345" s="133">
        <v>41297</v>
      </c>
      <c r="B345" s="2" t="s">
        <v>23</v>
      </c>
      <c r="C345" s="2" t="s">
        <v>26</v>
      </c>
      <c r="D345" s="2" t="s">
        <v>28</v>
      </c>
      <c r="E345" s="7">
        <f t="shared" ca="1" si="11"/>
        <v>1.21</v>
      </c>
      <c r="F345" s="9">
        <f t="shared" ca="1" si="12"/>
        <v>999</v>
      </c>
      <c r="G345" s="39">
        <f>IF(MONTH($A345)=1,VLOOKUP($A345,Курсы_январь!$A$2:$C$32,3,0),VLOOKUP($A345,Курсы_июль!$A$2:$C$32,3,0))</f>
        <v>30.195</v>
      </c>
    </row>
    <row r="346" spans="1:7" x14ac:dyDescent="0.3">
      <c r="A346" s="133">
        <v>41297</v>
      </c>
      <c r="B346" s="2" t="s">
        <v>24</v>
      </c>
      <c r="C346" s="2" t="s">
        <v>26</v>
      </c>
      <c r="D346" s="2" t="s">
        <v>28</v>
      </c>
      <c r="E346" s="7">
        <f t="shared" ca="1" si="11"/>
        <v>0.22</v>
      </c>
      <c r="F346" s="9">
        <f t="shared" ca="1" si="12"/>
        <v>984</v>
      </c>
      <c r="G346" s="39">
        <f>IF(MONTH($A346)=1,VLOOKUP($A346,Курсы_январь!$A$2:$C$32,3,0),VLOOKUP($A346,Курсы_июль!$A$2:$C$32,3,0))</f>
        <v>30.195</v>
      </c>
    </row>
    <row r="347" spans="1:7" x14ac:dyDescent="0.3">
      <c r="A347" s="133">
        <v>41298</v>
      </c>
      <c r="B347" s="2" t="s">
        <v>19</v>
      </c>
      <c r="C347" s="2" t="s">
        <v>20</v>
      </c>
      <c r="D347" s="2" t="s">
        <v>21</v>
      </c>
      <c r="E347" s="7">
        <f t="shared" ca="1" si="11"/>
        <v>0.57999999999999996</v>
      </c>
      <c r="F347" s="9">
        <f t="shared" ca="1" si="12"/>
        <v>35298</v>
      </c>
      <c r="G347" s="39">
        <f>IF(MONTH($A347)=1,VLOOKUP($A347,Курсы_январь!$A$2:$C$32,3,0),VLOOKUP($A347,Курсы_июль!$A$2:$C$32,3,0))</f>
        <v>30.229199999999999</v>
      </c>
    </row>
    <row r="348" spans="1:7" x14ac:dyDescent="0.3">
      <c r="A348" s="133">
        <v>41298</v>
      </c>
      <c r="B348" s="2" t="s">
        <v>22</v>
      </c>
      <c r="C348" s="2" t="s">
        <v>20</v>
      </c>
      <c r="D348" s="2" t="s">
        <v>21</v>
      </c>
      <c r="E348" s="7">
        <f t="shared" ca="1" si="11"/>
        <v>1.74</v>
      </c>
      <c r="F348" s="9">
        <f t="shared" ca="1" si="12"/>
        <v>36349</v>
      </c>
      <c r="G348" s="39">
        <f>IF(MONTH($A348)=1,VLOOKUP($A348,Курсы_январь!$A$2:$C$32,3,0),VLOOKUP($A348,Курсы_июль!$A$2:$C$32,3,0))</f>
        <v>30.229199999999999</v>
      </c>
    </row>
    <row r="349" spans="1:7" x14ac:dyDescent="0.3">
      <c r="A349" s="133">
        <v>41298</v>
      </c>
      <c r="B349" s="2" t="s">
        <v>25</v>
      </c>
      <c r="C349" s="2" t="s">
        <v>20</v>
      </c>
      <c r="D349" s="2" t="s">
        <v>21</v>
      </c>
      <c r="E349" s="7">
        <f t="shared" ca="1" si="11"/>
        <v>6.77</v>
      </c>
      <c r="F349" s="9">
        <f t="shared" ca="1" si="12"/>
        <v>36803</v>
      </c>
      <c r="G349" s="39">
        <f>IF(MONTH($A349)=1,VLOOKUP($A349,Курсы_январь!$A$2:$C$32,3,0),VLOOKUP($A349,Курсы_июль!$A$2:$C$32,3,0))</f>
        <v>30.229199999999999</v>
      </c>
    </row>
    <row r="350" spans="1:7" x14ac:dyDescent="0.3">
      <c r="A350" s="133">
        <v>41298</v>
      </c>
      <c r="B350" s="2" t="s">
        <v>23</v>
      </c>
      <c r="C350" s="2" t="s">
        <v>26</v>
      </c>
      <c r="D350" s="2" t="s">
        <v>21</v>
      </c>
      <c r="E350" s="7">
        <f t="shared" ca="1" si="11"/>
        <v>2.4300000000000002</v>
      </c>
      <c r="F350" s="9">
        <f t="shared" ca="1" si="12"/>
        <v>967</v>
      </c>
      <c r="G350" s="39">
        <f>IF(MONTH($A350)=1,VLOOKUP($A350,Курсы_январь!$A$2:$C$32,3,0),VLOOKUP($A350,Курсы_июль!$A$2:$C$32,3,0))</f>
        <v>30.229199999999999</v>
      </c>
    </row>
    <row r="351" spans="1:7" x14ac:dyDescent="0.3">
      <c r="A351" s="133">
        <v>41298</v>
      </c>
      <c r="B351" s="2" t="s">
        <v>24</v>
      </c>
      <c r="C351" s="2" t="s">
        <v>26</v>
      </c>
      <c r="D351" s="2" t="s">
        <v>21</v>
      </c>
      <c r="E351" s="7">
        <f t="shared" ca="1" si="11"/>
        <v>6.95</v>
      </c>
      <c r="F351" s="9">
        <f t="shared" ca="1" si="12"/>
        <v>985</v>
      </c>
      <c r="G351" s="39">
        <f>IF(MONTH($A351)=1,VLOOKUP($A351,Курсы_январь!$A$2:$C$32,3,0),VLOOKUP($A351,Курсы_июль!$A$2:$C$32,3,0))</f>
        <v>30.229199999999999</v>
      </c>
    </row>
    <row r="352" spans="1:7" x14ac:dyDescent="0.3">
      <c r="A352" s="133">
        <v>41298</v>
      </c>
      <c r="B352" s="2" t="s">
        <v>19</v>
      </c>
      <c r="C352" s="2" t="s">
        <v>20</v>
      </c>
      <c r="D352" s="2" t="s">
        <v>27</v>
      </c>
      <c r="E352" s="7">
        <f t="shared" ca="1" si="11"/>
        <v>4.84</v>
      </c>
      <c r="F352" s="9">
        <f t="shared" ca="1" si="12"/>
        <v>35789</v>
      </c>
      <c r="G352" s="39">
        <f>IF(MONTH($A352)=1,VLOOKUP($A352,Курсы_январь!$A$2:$C$32,3,0),VLOOKUP($A352,Курсы_июль!$A$2:$C$32,3,0))</f>
        <v>30.229199999999999</v>
      </c>
    </row>
    <row r="353" spans="1:7" x14ac:dyDescent="0.3">
      <c r="A353" s="133">
        <v>41298</v>
      </c>
      <c r="B353" s="2" t="s">
        <v>22</v>
      </c>
      <c r="C353" s="2" t="s">
        <v>20</v>
      </c>
      <c r="D353" s="2" t="s">
        <v>27</v>
      </c>
      <c r="E353" s="7">
        <f t="shared" ca="1" si="11"/>
        <v>2.42</v>
      </c>
      <c r="F353" s="9">
        <f t="shared" ca="1" si="12"/>
        <v>36616</v>
      </c>
      <c r="G353" s="39">
        <f>IF(MONTH($A353)=1,VLOOKUP($A353,Курсы_январь!$A$2:$C$32,3,0),VLOOKUP($A353,Курсы_июль!$A$2:$C$32,3,0))</f>
        <v>30.229199999999999</v>
      </c>
    </row>
    <row r="354" spans="1:7" x14ac:dyDescent="0.3">
      <c r="A354" s="133">
        <v>41298</v>
      </c>
      <c r="B354" s="2" t="s">
        <v>25</v>
      </c>
      <c r="C354" s="2" t="s">
        <v>20</v>
      </c>
      <c r="D354" s="2" t="s">
        <v>27</v>
      </c>
      <c r="E354" s="7">
        <f t="shared" ca="1" si="11"/>
        <v>3.36</v>
      </c>
      <c r="F354" s="9">
        <f t="shared" ca="1" si="12"/>
        <v>35150</v>
      </c>
      <c r="G354" s="39">
        <f>IF(MONTH($A354)=1,VLOOKUP($A354,Курсы_январь!$A$2:$C$32,3,0),VLOOKUP($A354,Курсы_июль!$A$2:$C$32,3,0))</f>
        <v>30.229199999999999</v>
      </c>
    </row>
    <row r="355" spans="1:7" x14ac:dyDescent="0.3">
      <c r="A355" s="133">
        <v>41298</v>
      </c>
      <c r="B355" s="2" t="s">
        <v>23</v>
      </c>
      <c r="C355" s="2" t="s">
        <v>26</v>
      </c>
      <c r="D355" s="2" t="s">
        <v>27</v>
      </c>
      <c r="E355" s="7">
        <f t="shared" ca="1" si="11"/>
        <v>1.02</v>
      </c>
      <c r="F355" s="9">
        <f t="shared" ca="1" si="12"/>
        <v>999</v>
      </c>
      <c r="G355" s="39">
        <f>IF(MONTH($A355)=1,VLOOKUP($A355,Курсы_январь!$A$2:$C$32,3,0),VLOOKUP($A355,Курсы_июль!$A$2:$C$32,3,0))</f>
        <v>30.229199999999999</v>
      </c>
    </row>
    <row r="356" spans="1:7" x14ac:dyDescent="0.3">
      <c r="A356" s="133">
        <v>41298</v>
      </c>
      <c r="B356" s="2" t="s">
        <v>24</v>
      </c>
      <c r="C356" s="2" t="s">
        <v>26</v>
      </c>
      <c r="D356" s="2" t="s">
        <v>27</v>
      </c>
      <c r="E356" s="7">
        <f t="shared" ca="1" si="11"/>
        <v>8.4600000000000009</v>
      </c>
      <c r="F356" s="9">
        <f t="shared" ca="1" si="12"/>
        <v>981</v>
      </c>
      <c r="G356" s="39">
        <f>IF(MONTH($A356)=1,VLOOKUP($A356,Курсы_январь!$A$2:$C$32,3,0),VLOOKUP($A356,Курсы_июль!$A$2:$C$32,3,0))</f>
        <v>30.229199999999999</v>
      </c>
    </row>
    <row r="357" spans="1:7" x14ac:dyDescent="0.3">
      <c r="A357" s="133">
        <v>41298</v>
      </c>
      <c r="B357" s="2" t="s">
        <v>19</v>
      </c>
      <c r="C357" s="2" t="s">
        <v>20</v>
      </c>
      <c r="D357" s="2" t="s">
        <v>28</v>
      </c>
      <c r="E357" s="7">
        <f t="shared" ca="1" si="11"/>
        <v>9.65</v>
      </c>
      <c r="F357" s="9">
        <f t="shared" ca="1" si="12"/>
        <v>36284</v>
      </c>
      <c r="G357" s="39">
        <f>IF(MONTH($A357)=1,VLOOKUP($A357,Курсы_январь!$A$2:$C$32,3,0),VLOOKUP($A357,Курсы_июль!$A$2:$C$32,3,0))</f>
        <v>30.229199999999999</v>
      </c>
    </row>
    <row r="358" spans="1:7" x14ac:dyDescent="0.3">
      <c r="A358" s="133">
        <v>41298</v>
      </c>
      <c r="B358" s="2" t="s">
        <v>22</v>
      </c>
      <c r="C358" s="2" t="s">
        <v>20</v>
      </c>
      <c r="D358" s="2" t="s">
        <v>28</v>
      </c>
      <c r="E358" s="7">
        <f t="shared" ca="1" si="11"/>
        <v>5.49</v>
      </c>
      <c r="F358" s="9">
        <f t="shared" ca="1" si="12"/>
        <v>35346</v>
      </c>
      <c r="G358" s="39">
        <f>IF(MONTH($A358)=1,VLOOKUP($A358,Курсы_январь!$A$2:$C$32,3,0),VLOOKUP($A358,Курсы_июль!$A$2:$C$32,3,0))</f>
        <v>30.229199999999999</v>
      </c>
    </row>
    <row r="359" spans="1:7" x14ac:dyDescent="0.3">
      <c r="A359" s="133">
        <v>41298</v>
      </c>
      <c r="B359" s="2" t="s">
        <v>25</v>
      </c>
      <c r="C359" s="2" t="s">
        <v>20</v>
      </c>
      <c r="D359" s="2" t="s">
        <v>28</v>
      </c>
      <c r="E359" s="7">
        <f t="shared" ca="1" si="11"/>
        <v>4.93</v>
      </c>
      <c r="F359" s="9">
        <f t="shared" ca="1" si="12"/>
        <v>36007</v>
      </c>
      <c r="G359" s="39">
        <f>IF(MONTH($A359)=1,VLOOKUP($A359,Курсы_январь!$A$2:$C$32,3,0),VLOOKUP($A359,Курсы_июль!$A$2:$C$32,3,0))</f>
        <v>30.229199999999999</v>
      </c>
    </row>
    <row r="360" spans="1:7" x14ac:dyDescent="0.3">
      <c r="A360" s="133">
        <v>41298</v>
      </c>
      <c r="B360" s="2" t="s">
        <v>23</v>
      </c>
      <c r="C360" s="2" t="s">
        <v>26</v>
      </c>
      <c r="D360" s="2" t="s">
        <v>28</v>
      </c>
      <c r="E360" s="7">
        <f t="shared" ca="1" si="11"/>
        <v>8.99</v>
      </c>
      <c r="F360" s="9">
        <f t="shared" ca="1" si="12"/>
        <v>999</v>
      </c>
      <c r="G360" s="39">
        <f>IF(MONTH($A360)=1,VLOOKUP($A360,Курсы_январь!$A$2:$C$32,3,0),VLOOKUP($A360,Курсы_июль!$A$2:$C$32,3,0))</f>
        <v>30.229199999999999</v>
      </c>
    </row>
    <row r="361" spans="1:7" x14ac:dyDescent="0.3">
      <c r="A361" s="133">
        <v>41298</v>
      </c>
      <c r="B361" s="2" t="s">
        <v>24</v>
      </c>
      <c r="C361" s="2" t="s">
        <v>26</v>
      </c>
      <c r="D361" s="2" t="s">
        <v>28</v>
      </c>
      <c r="E361" s="7">
        <f t="shared" ca="1" si="11"/>
        <v>7.63</v>
      </c>
      <c r="F361" s="9">
        <f t="shared" ca="1" si="12"/>
        <v>984</v>
      </c>
      <c r="G361" s="39">
        <f>IF(MONTH($A361)=1,VLOOKUP($A361,Курсы_январь!$A$2:$C$32,3,0),VLOOKUP($A361,Курсы_июль!$A$2:$C$32,3,0))</f>
        <v>30.229199999999999</v>
      </c>
    </row>
    <row r="362" spans="1:7" x14ac:dyDescent="0.3">
      <c r="A362" s="133">
        <v>41299</v>
      </c>
      <c r="B362" s="2" t="s">
        <v>19</v>
      </c>
      <c r="C362" s="2" t="s">
        <v>20</v>
      </c>
      <c r="D362" s="2" t="s">
        <v>21</v>
      </c>
      <c r="E362" s="7">
        <f t="shared" ca="1" si="11"/>
        <v>8.7100000000000009</v>
      </c>
      <c r="F362" s="9">
        <f t="shared" ca="1" si="12"/>
        <v>35298</v>
      </c>
      <c r="G362" s="39">
        <f>IF(MONTH($A362)=1,VLOOKUP($A362,Курсы_январь!$A$2:$C$32,3,0),VLOOKUP($A362,Курсы_июль!$A$2:$C$32,3,0))</f>
        <v>30.1648</v>
      </c>
    </row>
    <row r="363" spans="1:7" x14ac:dyDescent="0.3">
      <c r="A363" s="133">
        <v>41299</v>
      </c>
      <c r="B363" s="2" t="s">
        <v>22</v>
      </c>
      <c r="C363" s="2" t="s">
        <v>20</v>
      </c>
      <c r="D363" s="2" t="s">
        <v>21</v>
      </c>
      <c r="E363" s="7">
        <f t="shared" ca="1" si="11"/>
        <v>3.01</v>
      </c>
      <c r="F363" s="9">
        <f t="shared" ca="1" si="12"/>
        <v>36349</v>
      </c>
      <c r="G363" s="39">
        <f>IF(MONTH($A363)=1,VLOOKUP($A363,Курсы_январь!$A$2:$C$32,3,0),VLOOKUP($A363,Курсы_июль!$A$2:$C$32,3,0))</f>
        <v>30.1648</v>
      </c>
    </row>
    <row r="364" spans="1:7" x14ac:dyDescent="0.3">
      <c r="A364" s="133">
        <v>41299</v>
      </c>
      <c r="B364" s="2" t="s">
        <v>25</v>
      </c>
      <c r="C364" s="2" t="s">
        <v>20</v>
      </c>
      <c r="D364" s="2" t="s">
        <v>21</v>
      </c>
      <c r="E364" s="7">
        <f t="shared" ca="1" si="11"/>
        <v>6.83</v>
      </c>
      <c r="F364" s="9">
        <f t="shared" ca="1" si="12"/>
        <v>36803</v>
      </c>
      <c r="G364" s="39">
        <f>IF(MONTH($A364)=1,VLOOKUP($A364,Курсы_январь!$A$2:$C$32,3,0),VLOOKUP($A364,Курсы_июль!$A$2:$C$32,3,0))</f>
        <v>30.1648</v>
      </c>
    </row>
    <row r="365" spans="1:7" x14ac:dyDescent="0.3">
      <c r="A365" s="133">
        <v>41299</v>
      </c>
      <c r="B365" s="2" t="s">
        <v>23</v>
      </c>
      <c r="C365" s="2" t="s">
        <v>26</v>
      </c>
      <c r="D365" s="2" t="s">
        <v>21</v>
      </c>
      <c r="E365" s="7">
        <f t="shared" ca="1" si="11"/>
        <v>7.77</v>
      </c>
      <c r="F365" s="9">
        <f t="shared" ca="1" si="12"/>
        <v>967</v>
      </c>
      <c r="G365" s="39">
        <f>IF(MONTH($A365)=1,VLOOKUP($A365,Курсы_январь!$A$2:$C$32,3,0),VLOOKUP($A365,Курсы_июль!$A$2:$C$32,3,0))</f>
        <v>30.1648</v>
      </c>
    </row>
    <row r="366" spans="1:7" x14ac:dyDescent="0.3">
      <c r="A366" s="133">
        <v>41299</v>
      </c>
      <c r="B366" s="2" t="s">
        <v>24</v>
      </c>
      <c r="C366" s="2" t="s">
        <v>26</v>
      </c>
      <c r="D366" s="2" t="s">
        <v>21</v>
      </c>
      <c r="E366" s="7">
        <f t="shared" ca="1" si="11"/>
        <v>2.64</v>
      </c>
      <c r="F366" s="9">
        <f t="shared" ca="1" si="12"/>
        <v>985</v>
      </c>
      <c r="G366" s="39">
        <f>IF(MONTH($A366)=1,VLOOKUP($A366,Курсы_январь!$A$2:$C$32,3,0),VLOOKUP($A366,Курсы_июль!$A$2:$C$32,3,0))</f>
        <v>30.1648</v>
      </c>
    </row>
    <row r="367" spans="1:7" x14ac:dyDescent="0.3">
      <c r="A367" s="133">
        <v>41299</v>
      </c>
      <c r="B367" s="2" t="s">
        <v>19</v>
      </c>
      <c r="C367" s="2" t="s">
        <v>20</v>
      </c>
      <c r="D367" s="2" t="s">
        <v>27</v>
      </c>
      <c r="E367" s="7">
        <f t="shared" ca="1" si="11"/>
        <v>2.62</v>
      </c>
      <c r="F367" s="9">
        <f t="shared" ca="1" si="12"/>
        <v>35789</v>
      </c>
      <c r="G367" s="39">
        <f>IF(MONTH($A367)=1,VLOOKUP($A367,Курсы_январь!$A$2:$C$32,3,0),VLOOKUP($A367,Курсы_июль!$A$2:$C$32,3,0))</f>
        <v>30.1648</v>
      </c>
    </row>
    <row r="368" spans="1:7" x14ac:dyDescent="0.3">
      <c r="A368" s="133">
        <v>41299</v>
      </c>
      <c r="B368" s="2" t="s">
        <v>22</v>
      </c>
      <c r="C368" s="2" t="s">
        <v>20</v>
      </c>
      <c r="D368" s="2" t="s">
        <v>27</v>
      </c>
      <c r="E368" s="7">
        <f t="shared" ca="1" si="11"/>
        <v>6.55</v>
      </c>
      <c r="F368" s="9">
        <f t="shared" ca="1" si="12"/>
        <v>36616</v>
      </c>
      <c r="G368" s="39">
        <f>IF(MONTH($A368)=1,VLOOKUP($A368,Курсы_январь!$A$2:$C$32,3,0),VLOOKUP($A368,Курсы_июль!$A$2:$C$32,3,0))</f>
        <v>30.1648</v>
      </c>
    </row>
    <row r="369" spans="1:7" x14ac:dyDescent="0.3">
      <c r="A369" s="133">
        <v>41299</v>
      </c>
      <c r="B369" s="2" t="s">
        <v>25</v>
      </c>
      <c r="C369" s="2" t="s">
        <v>20</v>
      </c>
      <c r="D369" s="2" t="s">
        <v>27</v>
      </c>
      <c r="E369" s="7">
        <f t="shared" ca="1" si="11"/>
        <v>1.55</v>
      </c>
      <c r="F369" s="9">
        <f t="shared" ca="1" si="12"/>
        <v>35150</v>
      </c>
      <c r="G369" s="39">
        <f>IF(MONTH($A369)=1,VLOOKUP($A369,Курсы_январь!$A$2:$C$32,3,0),VLOOKUP($A369,Курсы_июль!$A$2:$C$32,3,0))</f>
        <v>30.1648</v>
      </c>
    </row>
    <row r="370" spans="1:7" x14ac:dyDescent="0.3">
      <c r="A370" s="133">
        <v>41299</v>
      </c>
      <c r="B370" s="2" t="s">
        <v>23</v>
      </c>
      <c r="C370" s="2" t="s">
        <v>26</v>
      </c>
      <c r="D370" s="2" t="s">
        <v>27</v>
      </c>
      <c r="E370" s="7">
        <f t="shared" ca="1" si="11"/>
        <v>0.15</v>
      </c>
      <c r="F370" s="9">
        <f t="shared" ca="1" si="12"/>
        <v>999</v>
      </c>
      <c r="G370" s="39">
        <f>IF(MONTH($A370)=1,VLOOKUP($A370,Курсы_январь!$A$2:$C$32,3,0),VLOOKUP($A370,Курсы_июль!$A$2:$C$32,3,0))</f>
        <v>30.1648</v>
      </c>
    </row>
    <row r="371" spans="1:7" x14ac:dyDescent="0.3">
      <c r="A371" s="133">
        <v>41299</v>
      </c>
      <c r="B371" s="2" t="s">
        <v>24</v>
      </c>
      <c r="C371" s="2" t="s">
        <v>26</v>
      </c>
      <c r="D371" s="2" t="s">
        <v>27</v>
      </c>
      <c r="E371" s="7">
        <f t="shared" ca="1" si="11"/>
        <v>8.59</v>
      </c>
      <c r="F371" s="9">
        <f t="shared" ca="1" si="12"/>
        <v>981</v>
      </c>
      <c r="G371" s="39">
        <f>IF(MONTH($A371)=1,VLOOKUP($A371,Курсы_январь!$A$2:$C$32,3,0),VLOOKUP($A371,Курсы_июль!$A$2:$C$32,3,0))</f>
        <v>30.1648</v>
      </c>
    </row>
    <row r="372" spans="1:7" x14ac:dyDescent="0.3">
      <c r="A372" s="133">
        <v>41299</v>
      </c>
      <c r="B372" s="2" t="s">
        <v>19</v>
      </c>
      <c r="C372" s="2" t="s">
        <v>20</v>
      </c>
      <c r="D372" s="2" t="s">
        <v>28</v>
      </c>
      <c r="E372" s="7">
        <f t="shared" ca="1" si="11"/>
        <v>9.43</v>
      </c>
      <c r="F372" s="9">
        <f t="shared" ca="1" si="12"/>
        <v>36284</v>
      </c>
      <c r="G372" s="39">
        <f>IF(MONTH($A372)=1,VLOOKUP($A372,Курсы_январь!$A$2:$C$32,3,0),VLOOKUP($A372,Курсы_июль!$A$2:$C$32,3,0))</f>
        <v>30.1648</v>
      </c>
    </row>
    <row r="373" spans="1:7" x14ac:dyDescent="0.3">
      <c r="A373" s="133">
        <v>41299</v>
      </c>
      <c r="B373" s="2" t="s">
        <v>22</v>
      </c>
      <c r="C373" s="2" t="s">
        <v>20</v>
      </c>
      <c r="D373" s="2" t="s">
        <v>28</v>
      </c>
      <c r="E373" s="7">
        <f t="shared" ca="1" si="11"/>
        <v>4.66</v>
      </c>
      <c r="F373" s="9">
        <f t="shared" ca="1" si="12"/>
        <v>35346</v>
      </c>
      <c r="G373" s="39">
        <f>IF(MONTH($A373)=1,VLOOKUP($A373,Курсы_январь!$A$2:$C$32,3,0),VLOOKUP($A373,Курсы_июль!$A$2:$C$32,3,0))</f>
        <v>30.1648</v>
      </c>
    </row>
    <row r="374" spans="1:7" x14ac:dyDescent="0.3">
      <c r="A374" s="133">
        <v>41299</v>
      </c>
      <c r="B374" s="2" t="s">
        <v>25</v>
      </c>
      <c r="C374" s="2" t="s">
        <v>20</v>
      </c>
      <c r="D374" s="2" t="s">
        <v>28</v>
      </c>
      <c r="E374" s="7">
        <f t="shared" ca="1" si="11"/>
        <v>0.82</v>
      </c>
      <c r="F374" s="9">
        <f t="shared" ca="1" si="12"/>
        <v>36007</v>
      </c>
      <c r="G374" s="39">
        <f>IF(MONTH($A374)=1,VLOOKUP($A374,Курсы_январь!$A$2:$C$32,3,0),VLOOKUP($A374,Курсы_июль!$A$2:$C$32,3,0))</f>
        <v>30.1648</v>
      </c>
    </row>
    <row r="375" spans="1:7" x14ac:dyDescent="0.3">
      <c r="A375" s="133">
        <v>41299</v>
      </c>
      <c r="B375" s="2" t="s">
        <v>23</v>
      </c>
      <c r="C375" s="2" t="s">
        <v>26</v>
      </c>
      <c r="D375" s="2" t="s">
        <v>28</v>
      </c>
      <c r="E375" s="7">
        <f t="shared" ca="1" si="11"/>
        <v>2.48</v>
      </c>
      <c r="F375" s="9">
        <f t="shared" ca="1" si="12"/>
        <v>999</v>
      </c>
      <c r="G375" s="39">
        <f>IF(MONTH($A375)=1,VLOOKUP($A375,Курсы_январь!$A$2:$C$32,3,0),VLOOKUP($A375,Курсы_июль!$A$2:$C$32,3,0))</f>
        <v>30.1648</v>
      </c>
    </row>
    <row r="376" spans="1:7" x14ac:dyDescent="0.3">
      <c r="A376" s="133">
        <v>41299</v>
      </c>
      <c r="B376" s="2" t="s">
        <v>24</v>
      </c>
      <c r="C376" s="2" t="s">
        <v>26</v>
      </c>
      <c r="D376" s="2" t="s">
        <v>28</v>
      </c>
      <c r="E376" s="7">
        <f t="shared" ca="1" si="11"/>
        <v>8.64</v>
      </c>
      <c r="F376" s="9">
        <f t="shared" ca="1" si="12"/>
        <v>984</v>
      </c>
      <c r="G376" s="39">
        <f>IF(MONTH($A376)=1,VLOOKUP($A376,Курсы_январь!$A$2:$C$32,3,0),VLOOKUP($A376,Курсы_июль!$A$2:$C$32,3,0))</f>
        <v>30.1648</v>
      </c>
    </row>
    <row r="377" spans="1:7" x14ac:dyDescent="0.3">
      <c r="A377" s="133">
        <v>41300</v>
      </c>
      <c r="B377" s="2" t="s">
        <v>19</v>
      </c>
      <c r="C377" s="2" t="s">
        <v>20</v>
      </c>
      <c r="D377" s="2" t="s">
        <v>21</v>
      </c>
      <c r="E377" s="7">
        <f t="shared" ca="1" si="11"/>
        <v>2.75</v>
      </c>
      <c r="F377" s="9">
        <f t="shared" ca="1" si="12"/>
        <v>35298</v>
      </c>
      <c r="G377" s="39">
        <f>IF(MONTH($A377)=1,VLOOKUP($A377,Курсы_январь!$A$2:$C$32,3,0),VLOOKUP($A377,Курсы_июль!$A$2:$C$32,3,0))</f>
        <v>30.045100000000001</v>
      </c>
    </row>
    <row r="378" spans="1:7" x14ac:dyDescent="0.3">
      <c r="A378" s="133">
        <v>41300</v>
      </c>
      <c r="B378" s="2" t="s">
        <v>22</v>
      </c>
      <c r="C378" s="2" t="s">
        <v>20</v>
      </c>
      <c r="D378" s="2" t="s">
        <v>21</v>
      </c>
      <c r="E378" s="7">
        <f t="shared" ca="1" si="11"/>
        <v>7.0000000000000007E-2</v>
      </c>
      <c r="F378" s="9">
        <f t="shared" ca="1" si="12"/>
        <v>36349</v>
      </c>
      <c r="G378" s="39">
        <f>IF(MONTH($A378)=1,VLOOKUP($A378,Курсы_январь!$A$2:$C$32,3,0),VLOOKUP($A378,Курсы_июль!$A$2:$C$32,3,0))</f>
        <v>30.045100000000001</v>
      </c>
    </row>
    <row r="379" spans="1:7" x14ac:dyDescent="0.3">
      <c r="A379" s="133">
        <v>41300</v>
      </c>
      <c r="B379" s="2" t="s">
        <v>25</v>
      </c>
      <c r="C379" s="2" t="s">
        <v>20</v>
      </c>
      <c r="D379" s="2" t="s">
        <v>21</v>
      </c>
      <c r="E379" s="7">
        <f t="shared" ca="1" si="11"/>
        <v>5.5</v>
      </c>
      <c r="F379" s="9">
        <f t="shared" ca="1" si="12"/>
        <v>36803</v>
      </c>
      <c r="G379" s="39">
        <f>IF(MONTH($A379)=1,VLOOKUP($A379,Курсы_январь!$A$2:$C$32,3,0),VLOOKUP($A379,Курсы_июль!$A$2:$C$32,3,0))</f>
        <v>30.045100000000001</v>
      </c>
    </row>
    <row r="380" spans="1:7" x14ac:dyDescent="0.3">
      <c r="A380" s="133">
        <v>41300</v>
      </c>
      <c r="B380" s="2" t="s">
        <v>23</v>
      </c>
      <c r="C380" s="2" t="s">
        <v>26</v>
      </c>
      <c r="D380" s="2" t="s">
        <v>21</v>
      </c>
      <c r="E380" s="7">
        <f t="shared" ca="1" si="11"/>
        <v>0.12</v>
      </c>
      <c r="F380" s="9">
        <f t="shared" ca="1" si="12"/>
        <v>967</v>
      </c>
      <c r="G380" s="39">
        <f>IF(MONTH($A380)=1,VLOOKUP($A380,Курсы_январь!$A$2:$C$32,3,0),VLOOKUP($A380,Курсы_июль!$A$2:$C$32,3,0))</f>
        <v>30.045100000000001</v>
      </c>
    </row>
    <row r="381" spans="1:7" x14ac:dyDescent="0.3">
      <c r="A381" s="133">
        <v>41300</v>
      </c>
      <c r="B381" s="2" t="s">
        <v>24</v>
      </c>
      <c r="C381" s="2" t="s">
        <v>26</v>
      </c>
      <c r="D381" s="2" t="s">
        <v>21</v>
      </c>
      <c r="E381" s="7">
        <f t="shared" ca="1" si="11"/>
        <v>3</v>
      </c>
      <c r="F381" s="9">
        <f t="shared" ca="1" si="12"/>
        <v>985</v>
      </c>
      <c r="G381" s="39">
        <f>IF(MONTH($A381)=1,VLOOKUP($A381,Курсы_январь!$A$2:$C$32,3,0),VLOOKUP($A381,Курсы_июль!$A$2:$C$32,3,0))</f>
        <v>30.045100000000001</v>
      </c>
    </row>
    <row r="382" spans="1:7" x14ac:dyDescent="0.3">
      <c r="A382" s="133">
        <v>41300</v>
      </c>
      <c r="B382" s="2" t="s">
        <v>19</v>
      </c>
      <c r="C382" s="2" t="s">
        <v>20</v>
      </c>
      <c r="D382" s="2" t="s">
        <v>27</v>
      </c>
      <c r="E382" s="7">
        <f t="shared" ca="1" si="11"/>
        <v>6.15</v>
      </c>
      <c r="F382" s="9">
        <f t="shared" ca="1" si="12"/>
        <v>35789</v>
      </c>
      <c r="G382" s="39">
        <f>IF(MONTH($A382)=1,VLOOKUP($A382,Курсы_январь!$A$2:$C$32,3,0),VLOOKUP($A382,Курсы_июль!$A$2:$C$32,3,0))</f>
        <v>30.045100000000001</v>
      </c>
    </row>
    <row r="383" spans="1:7" x14ac:dyDescent="0.3">
      <c r="A383" s="133">
        <v>41300</v>
      </c>
      <c r="B383" s="2" t="s">
        <v>22</v>
      </c>
      <c r="C383" s="2" t="s">
        <v>20</v>
      </c>
      <c r="D383" s="2" t="s">
        <v>27</v>
      </c>
      <c r="E383" s="7">
        <f t="shared" ca="1" si="11"/>
        <v>4.43</v>
      </c>
      <c r="F383" s="9">
        <f t="shared" ca="1" si="12"/>
        <v>36616</v>
      </c>
      <c r="G383" s="39">
        <f>IF(MONTH($A383)=1,VLOOKUP($A383,Курсы_январь!$A$2:$C$32,3,0),VLOOKUP($A383,Курсы_июль!$A$2:$C$32,3,0))</f>
        <v>30.045100000000001</v>
      </c>
    </row>
    <row r="384" spans="1:7" x14ac:dyDescent="0.3">
      <c r="A384" s="133">
        <v>41300</v>
      </c>
      <c r="B384" s="2" t="s">
        <v>25</v>
      </c>
      <c r="C384" s="2" t="s">
        <v>20</v>
      </c>
      <c r="D384" s="2" t="s">
        <v>27</v>
      </c>
      <c r="E384" s="7">
        <f t="shared" ca="1" si="11"/>
        <v>7.78</v>
      </c>
      <c r="F384" s="9">
        <f t="shared" ca="1" si="12"/>
        <v>35150</v>
      </c>
      <c r="G384" s="39">
        <f>IF(MONTH($A384)=1,VLOOKUP($A384,Курсы_январь!$A$2:$C$32,3,0),VLOOKUP($A384,Курсы_июль!$A$2:$C$32,3,0))</f>
        <v>30.045100000000001</v>
      </c>
    </row>
    <row r="385" spans="1:7" x14ac:dyDescent="0.3">
      <c r="A385" s="133">
        <v>41300</v>
      </c>
      <c r="B385" s="2" t="s">
        <v>23</v>
      </c>
      <c r="C385" s="2" t="s">
        <v>26</v>
      </c>
      <c r="D385" s="2" t="s">
        <v>27</v>
      </c>
      <c r="E385" s="7">
        <f t="shared" ca="1" si="11"/>
        <v>4.6100000000000003</v>
      </c>
      <c r="F385" s="9">
        <f t="shared" ca="1" si="12"/>
        <v>999</v>
      </c>
      <c r="G385" s="39">
        <f>IF(MONTH($A385)=1,VLOOKUP($A385,Курсы_январь!$A$2:$C$32,3,0),VLOOKUP($A385,Курсы_июль!$A$2:$C$32,3,0))</f>
        <v>30.045100000000001</v>
      </c>
    </row>
    <row r="386" spans="1:7" x14ac:dyDescent="0.3">
      <c r="A386" s="133">
        <v>41300</v>
      </c>
      <c r="B386" s="2" t="s">
        <v>24</v>
      </c>
      <c r="C386" s="2" t="s">
        <v>26</v>
      </c>
      <c r="D386" s="2" t="s">
        <v>27</v>
      </c>
      <c r="E386" s="7">
        <f t="shared" ca="1" si="11"/>
        <v>9</v>
      </c>
      <c r="F386" s="9">
        <f t="shared" ca="1" si="12"/>
        <v>981</v>
      </c>
      <c r="G386" s="39">
        <f>IF(MONTH($A386)=1,VLOOKUP($A386,Курсы_январь!$A$2:$C$32,3,0),VLOOKUP($A386,Курсы_июль!$A$2:$C$32,3,0))</f>
        <v>30.045100000000001</v>
      </c>
    </row>
    <row r="387" spans="1:7" x14ac:dyDescent="0.3">
      <c r="A387" s="133">
        <v>41300</v>
      </c>
      <c r="B387" s="2" t="s">
        <v>19</v>
      </c>
      <c r="C387" s="2" t="s">
        <v>20</v>
      </c>
      <c r="D387" s="2" t="s">
        <v>28</v>
      </c>
      <c r="E387" s="7">
        <f t="shared" ref="E387:E450" ca="1" si="13">ROUND(RAND()*10,2)</f>
        <v>8.1199999999999992</v>
      </c>
      <c r="F387" s="9">
        <f t="shared" ca="1" si="12"/>
        <v>36284</v>
      </c>
      <c r="G387" s="39">
        <f>IF(MONTH($A387)=1,VLOOKUP($A387,Курсы_январь!$A$2:$C$32,3,0),VLOOKUP($A387,Курсы_июль!$A$2:$C$32,3,0))</f>
        <v>30.045100000000001</v>
      </c>
    </row>
    <row r="388" spans="1:7" x14ac:dyDescent="0.3">
      <c r="A388" s="133">
        <v>41300</v>
      </c>
      <c r="B388" s="2" t="s">
        <v>22</v>
      </c>
      <c r="C388" s="2" t="s">
        <v>20</v>
      </c>
      <c r="D388" s="2" t="s">
        <v>28</v>
      </c>
      <c r="E388" s="7">
        <f t="shared" ca="1" si="13"/>
        <v>7.2</v>
      </c>
      <c r="F388" s="9">
        <f t="shared" ca="1" si="12"/>
        <v>35346</v>
      </c>
      <c r="G388" s="39">
        <f>IF(MONTH($A388)=1,VLOOKUP($A388,Курсы_январь!$A$2:$C$32,3,0),VLOOKUP($A388,Курсы_июль!$A$2:$C$32,3,0))</f>
        <v>30.045100000000001</v>
      </c>
    </row>
    <row r="389" spans="1:7" x14ac:dyDescent="0.3">
      <c r="A389" s="133">
        <v>41300</v>
      </c>
      <c r="B389" s="2" t="s">
        <v>25</v>
      </c>
      <c r="C389" s="2" t="s">
        <v>20</v>
      </c>
      <c r="D389" s="2" t="s">
        <v>28</v>
      </c>
      <c r="E389" s="7">
        <f t="shared" ca="1" si="13"/>
        <v>6.02</v>
      </c>
      <c r="F389" s="9">
        <f t="shared" ca="1" si="12"/>
        <v>36007</v>
      </c>
      <c r="G389" s="39">
        <f>IF(MONTH($A389)=1,VLOOKUP($A389,Курсы_январь!$A$2:$C$32,3,0),VLOOKUP($A389,Курсы_июль!$A$2:$C$32,3,0))</f>
        <v>30.045100000000001</v>
      </c>
    </row>
    <row r="390" spans="1:7" x14ac:dyDescent="0.3">
      <c r="A390" s="133">
        <v>41300</v>
      </c>
      <c r="B390" s="2" t="s">
        <v>23</v>
      </c>
      <c r="C390" s="2" t="s">
        <v>26</v>
      </c>
      <c r="D390" s="2" t="s">
        <v>28</v>
      </c>
      <c r="E390" s="7">
        <f t="shared" ca="1" si="13"/>
        <v>9</v>
      </c>
      <c r="F390" s="9">
        <f t="shared" ca="1" si="12"/>
        <v>999</v>
      </c>
      <c r="G390" s="39">
        <f>IF(MONTH($A390)=1,VLOOKUP($A390,Курсы_январь!$A$2:$C$32,3,0),VLOOKUP($A390,Курсы_июль!$A$2:$C$32,3,0))</f>
        <v>30.045100000000001</v>
      </c>
    </row>
    <row r="391" spans="1:7" x14ac:dyDescent="0.3">
      <c r="A391" s="133">
        <v>41300</v>
      </c>
      <c r="B391" s="2" t="s">
        <v>24</v>
      </c>
      <c r="C391" s="2" t="s">
        <v>26</v>
      </c>
      <c r="D391" s="2" t="s">
        <v>28</v>
      </c>
      <c r="E391" s="7">
        <f t="shared" ca="1" si="13"/>
        <v>4.87</v>
      </c>
      <c r="F391" s="9">
        <f t="shared" ca="1" si="12"/>
        <v>984</v>
      </c>
      <c r="G391" s="39">
        <f>IF(MONTH($A391)=1,VLOOKUP($A391,Курсы_январь!$A$2:$C$32,3,0),VLOOKUP($A391,Курсы_июль!$A$2:$C$32,3,0))</f>
        <v>30.045100000000001</v>
      </c>
    </row>
    <row r="392" spans="1:7" x14ac:dyDescent="0.3">
      <c r="A392" s="133">
        <v>41301</v>
      </c>
      <c r="B392" s="2" t="s">
        <v>19</v>
      </c>
      <c r="C392" s="2" t="s">
        <v>20</v>
      </c>
      <c r="D392" s="2" t="s">
        <v>21</v>
      </c>
      <c r="E392" s="7">
        <f t="shared" ca="1" si="13"/>
        <v>3.82</v>
      </c>
      <c r="F392" s="9">
        <f t="shared" ca="1" si="12"/>
        <v>35298</v>
      </c>
      <c r="G392" s="39">
        <f>IF(MONTH($A392)=1,VLOOKUP($A392,Курсы_январь!$A$2:$C$32,3,0),VLOOKUP($A392,Курсы_июль!$A$2:$C$32,3,0))</f>
        <v>30.045100000000001</v>
      </c>
    </row>
    <row r="393" spans="1:7" x14ac:dyDescent="0.3">
      <c r="A393" s="133">
        <v>41301</v>
      </c>
      <c r="B393" s="2" t="s">
        <v>22</v>
      </c>
      <c r="C393" s="2" t="s">
        <v>20</v>
      </c>
      <c r="D393" s="2" t="s">
        <v>21</v>
      </c>
      <c r="E393" s="7">
        <f t="shared" ca="1" si="13"/>
        <v>0.36</v>
      </c>
      <c r="F393" s="9">
        <f t="shared" ca="1" si="12"/>
        <v>36349</v>
      </c>
      <c r="G393" s="39">
        <f>IF(MONTH($A393)=1,VLOOKUP($A393,Курсы_январь!$A$2:$C$32,3,0),VLOOKUP($A393,Курсы_июль!$A$2:$C$32,3,0))</f>
        <v>30.045100000000001</v>
      </c>
    </row>
    <row r="394" spans="1:7" x14ac:dyDescent="0.3">
      <c r="A394" s="133">
        <v>41301</v>
      </c>
      <c r="B394" s="2" t="s">
        <v>25</v>
      </c>
      <c r="C394" s="2" t="s">
        <v>20</v>
      </c>
      <c r="D394" s="2" t="s">
        <v>21</v>
      </c>
      <c r="E394" s="7">
        <f t="shared" ca="1" si="13"/>
        <v>5.92</v>
      </c>
      <c r="F394" s="9">
        <f t="shared" ca="1" si="12"/>
        <v>36803</v>
      </c>
      <c r="G394" s="39">
        <f>IF(MONTH($A394)=1,VLOOKUP($A394,Курсы_январь!$A$2:$C$32,3,0),VLOOKUP($A394,Курсы_июль!$A$2:$C$32,3,0))</f>
        <v>30.045100000000001</v>
      </c>
    </row>
    <row r="395" spans="1:7" x14ac:dyDescent="0.3">
      <c r="A395" s="133">
        <v>41301</v>
      </c>
      <c r="B395" s="2" t="s">
        <v>23</v>
      </c>
      <c r="C395" s="2" t="s">
        <v>26</v>
      </c>
      <c r="D395" s="2" t="s">
        <v>21</v>
      </c>
      <c r="E395" s="7">
        <f t="shared" ca="1" si="13"/>
        <v>0.74</v>
      </c>
      <c r="F395" s="9">
        <f t="shared" ca="1" si="12"/>
        <v>967</v>
      </c>
      <c r="G395" s="39">
        <f>IF(MONTH($A395)=1,VLOOKUP($A395,Курсы_январь!$A$2:$C$32,3,0),VLOOKUP($A395,Курсы_июль!$A$2:$C$32,3,0))</f>
        <v>30.045100000000001</v>
      </c>
    </row>
    <row r="396" spans="1:7" x14ac:dyDescent="0.3">
      <c r="A396" s="133">
        <v>41301</v>
      </c>
      <c r="B396" s="2" t="s">
        <v>24</v>
      </c>
      <c r="C396" s="2" t="s">
        <v>26</v>
      </c>
      <c r="D396" s="2" t="s">
        <v>21</v>
      </c>
      <c r="E396" s="7">
        <f t="shared" ca="1" si="13"/>
        <v>0.96</v>
      </c>
      <c r="F396" s="9">
        <f t="shared" ca="1" si="12"/>
        <v>985</v>
      </c>
      <c r="G396" s="39">
        <f>IF(MONTH($A396)=1,VLOOKUP($A396,Курсы_январь!$A$2:$C$32,3,0),VLOOKUP($A396,Курсы_июль!$A$2:$C$32,3,0))</f>
        <v>30.045100000000001</v>
      </c>
    </row>
    <row r="397" spans="1:7" x14ac:dyDescent="0.3">
      <c r="A397" s="133">
        <v>41301</v>
      </c>
      <c r="B397" s="2" t="s">
        <v>19</v>
      </c>
      <c r="C397" s="2" t="s">
        <v>20</v>
      </c>
      <c r="D397" s="2" t="s">
        <v>27</v>
      </c>
      <c r="E397" s="7">
        <f t="shared" ca="1" si="13"/>
        <v>0.98</v>
      </c>
      <c r="F397" s="9">
        <f t="shared" ca="1" si="12"/>
        <v>35789</v>
      </c>
      <c r="G397" s="39">
        <f>IF(MONTH($A397)=1,VLOOKUP($A397,Курсы_январь!$A$2:$C$32,3,0),VLOOKUP($A397,Курсы_июль!$A$2:$C$32,3,0))</f>
        <v>30.045100000000001</v>
      </c>
    </row>
    <row r="398" spans="1:7" x14ac:dyDescent="0.3">
      <c r="A398" s="133">
        <v>41301</v>
      </c>
      <c r="B398" s="2" t="s">
        <v>22</v>
      </c>
      <c r="C398" s="2" t="s">
        <v>20</v>
      </c>
      <c r="D398" s="2" t="s">
        <v>27</v>
      </c>
      <c r="E398" s="7">
        <f t="shared" ca="1" si="13"/>
        <v>5.1100000000000003</v>
      </c>
      <c r="F398" s="9">
        <f t="shared" ca="1" si="12"/>
        <v>36616</v>
      </c>
      <c r="G398" s="39">
        <f>IF(MONTH($A398)=1,VLOOKUP($A398,Курсы_январь!$A$2:$C$32,3,0),VLOOKUP($A398,Курсы_июль!$A$2:$C$32,3,0))</f>
        <v>30.045100000000001</v>
      </c>
    </row>
    <row r="399" spans="1:7" x14ac:dyDescent="0.3">
      <c r="A399" s="133">
        <v>41301</v>
      </c>
      <c r="B399" s="2" t="s">
        <v>25</v>
      </c>
      <c r="C399" s="2" t="s">
        <v>20</v>
      </c>
      <c r="D399" s="2" t="s">
        <v>27</v>
      </c>
      <c r="E399" s="7">
        <f t="shared" ca="1" si="13"/>
        <v>2.41</v>
      </c>
      <c r="F399" s="9">
        <f t="shared" ca="1" si="12"/>
        <v>35150</v>
      </c>
      <c r="G399" s="39">
        <f>IF(MONTH($A399)=1,VLOOKUP($A399,Курсы_январь!$A$2:$C$32,3,0),VLOOKUP($A399,Курсы_июль!$A$2:$C$32,3,0))</f>
        <v>30.045100000000001</v>
      </c>
    </row>
    <row r="400" spans="1:7" x14ac:dyDescent="0.3">
      <c r="A400" s="133">
        <v>41301</v>
      </c>
      <c r="B400" s="2" t="s">
        <v>23</v>
      </c>
      <c r="C400" s="2" t="s">
        <v>26</v>
      </c>
      <c r="D400" s="2" t="s">
        <v>27</v>
      </c>
      <c r="E400" s="7">
        <f t="shared" ca="1" si="13"/>
        <v>0.46</v>
      </c>
      <c r="F400" s="9">
        <f t="shared" ca="1" si="12"/>
        <v>999</v>
      </c>
      <c r="G400" s="39">
        <f>IF(MONTH($A400)=1,VLOOKUP($A400,Курсы_январь!$A$2:$C$32,3,0),VLOOKUP($A400,Курсы_июль!$A$2:$C$32,3,0))</f>
        <v>30.045100000000001</v>
      </c>
    </row>
    <row r="401" spans="1:7" x14ac:dyDescent="0.3">
      <c r="A401" s="133">
        <v>41301</v>
      </c>
      <c r="B401" s="2" t="s">
        <v>24</v>
      </c>
      <c r="C401" s="2" t="s">
        <v>26</v>
      </c>
      <c r="D401" s="2" t="s">
        <v>27</v>
      </c>
      <c r="E401" s="7">
        <f t="shared" ca="1" si="13"/>
        <v>2.2400000000000002</v>
      </c>
      <c r="F401" s="9">
        <f t="shared" ca="1" si="12"/>
        <v>981</v>
      </c>
      <c r="G401" s="39">
        <f>IF(MONTH($A401)=1,VLOOKUP($A401,Курсы_январь!$A$2:$C$32,3,0),VLOOKUP($A401,Курсы_июль!$A$2:$C$32,3,0))</f>
        <v>30.045100000000001</v>
      </c>
    </row>
    <row r="402" spans="1:7" x14ac:dyDescent="0.3">
      <c r="A402" s="133">
        <v>41301</v>
      </c>
      <c r="B402" s="2" t="s">
        <v>19</v>
      </c>
      <c r="C402" s="2" t="s">
        <v>20</v>
      </c>
      <c r="D402" s="2" t="s">
        <v>28</v>
      </c>
      <c r="E402" s="7">
        <f t="shared" ca="1" si="13"/>
        <v>8.94</v>
      </c>
      <c r="F402" s="9">
        <f t="shared" ref="F402:F465" ca="1" si="14">F387</f>
        <v>36284</v>
      </c>
      <c r="G402" s="39">
        <f>IF(MONTH($A402)=1,VLOOKUP($A402,Курсы_январь!$A$2:$C$32,3,0),VLOOKUP($A402,Курсы_июль!$A$2:$C$32,3,0))</f>
        <v>30.045100000000001</v>
      </c>
    </row>
    <row r="403" spans="1:7" x14ac:dyDescent="0.3">
      <c r="A403" s="133">
        <v>41301</v>
      </c>
      <c r="B403" s="2" t="s">
        <v>22</v>
      </c>
      <c r="C403" s="2" t="s">
        <v>20</v>
      </c>
      <c r="D403" s="2" t="s">
        <v>28</v>
      </c>
      <c r="E403" s="7">
        <f t="shared" ca="1" si="13"/>
        <v>2.2999999999999998</v>
      </c>
      <c r="F403" s="9">
        <f t="shared" ca="1" si="14"/>
        <v>35346</v>
      </c>
      <c r="G403" s="39">
        <f>IF(MONTH($A403)=1,VLOOKUP($A403,Курсы_январь!$A$2:$C$32,3,0),VLOOKUP($A403,Курсы_июль!$A$2:$C$32,3,0))</f>
        <v>30.045100000000001</v>
      </c>
    </row>
    <row r="404" spans="1:7" x14ac:dyDescent="0.3">
      <c r="A404" s="133">
        <v>41301</v>
      </c>
      <c r="B404" s="2" t="s">
        <v>25</v>
      </c>
      <c r="C404" s="2" t="s">
        <v>20</v>
      </c>
      <c r="D404" s="2" t="s">
        <v>28</v>
      </c>
      <c r="E404" s="7">
        <f t="shared" ca="1" si="13"/>
        <v>1.1299999999999999</v>
      </c>
      <c r="F404" s="9">
        <f t="shared" ca="1" si="14"/>
        <v>36007</v>
      </c>
      <c r="G404" s="39">
        <f>IF(MONTH($A404)=1,VLOOKUP($A404,Курсы_январь!$A$2:$C$32,3,0),VLOOKUP($A404,Курсы_июль!$A$2:$C$32,3,0))</f>
        <v>30.045100000000001</v>
      </c>
    </row>
    <row r="405" spans="1:7" x14ac:dyDescent="0.3">
      <c r="A405" s="133">
        <v>41301</v>
      </c>
      <c r="B405" s="2" t="s">
        <v>23</v>
      </c>
      <c r="C405" s="2" t="s">
        <v>26</v>
      </c>
      <c r="D405" s="2" t="s">
        <v>28</v>
      </c>
      <c r="E405" s="7">
        <f t="shared" ca="1" si="13"/>
        <v>1.55</v>
      </c>
      <c r="F405" s="9">
        <f t="shared" ca="1" si="14"/>
        <v>999</v>
      </c>
      <c r="G405" s="39">
        <f>IF(MONTH($A405)=1,VLOOKUP($A405,Курсы_январь!$A$2:$C$32,3,0),VLOOKUP($A405,Курсы_июль!$A$2:$C$32,3,0))</f>
        <v>30.045100000000001</v>
      </c>
    </row>
    <row r="406" spans="1:7" x14ac:dyDescent="0.3">
      <c r="A406" s="133">
        <v>41301</v>
      </c>
      <c r="B406" s="2" t="s">
        <v>24</v>
      </c>
      <c r="C406" s="2" t="s">
        <v>26</v>
      </c>
      <c r="D406" s="2" t="s">
        <v>28</v>
      </c>
      <c r="E406" s="7">
        <f t="shared" ca="1" si="13"/>
        <v>2.37</v>
      </c>
      <c r="F406" s="9">
        <f t="shared" ca="1" si="14"/>
        <v>984</v>
      </c>
      <c r="G406" s="39">
        <f>IF(MONTH($A406)=1,VLOOKUP($A406,Курсы_январь!$A$2:$C$32,3,0),VLOOKUP($A406,Курсы_июль!$A$2:$C$32,3,0))</f>
        <v>30.045100000000001</v>
      </c>
    </row>
    <row r="407" spans="1:7" x14ac:dyDescent="0.3">
      <c r="A407" s="133">
        <v>41302</v>
      </c>
      <c r="B407" s="2" t="s">
        <v>19</v>
      </c>
      <c r="C407" s="2" t="s">
        <v>20</v>
      </c>
      <c r="D407" s="2" t="s">
        <v>21</v>
      </c>
      <c r="E407" s="7">
        <f t="shared" ca="1" si="13"/>
        <v>8.86</v>
      </c>
      <c r="F407" s="9">
        <f t="shared" ca="1" si="14"/>
        <v>35298</v>
      </c>
      <c r="G407" s="39">
        <f>IF(MONTH($A407)=1,VLOOKUP($A407,Курсы_январь!$A$2:$C$32,3,0),VLOOKUP($A407,Курсы_июль!$A$2:$C$32,3,0))</f>
        <v>30.045100000000001</v>
      </c>
    </row>
    <row r="408" spans="1:7" x14ac:dyDescent="0.3">
      <c r="A408" s="133">
        <v>41302</v>
      </c>
      <c r="B408" s="2" t="s">
        <v>22</v>
      </c>
      <c r="C408" s="2" t="s">
        <v>20</v>
      </c>
      <c r="D408" s="2" t="s">
        <v>21</v>
      </c>
      <c r="E408" s="7">
        <f t="shared" ca="1" si="13"/>
        <v>8.9499999999999993</v>
      </c>
      <c r="F408" s="9">
        <f t="shared" ca="1" si="14"/>
        <v>36349</v>
      </c>
      <c r="G408" s="39">
        <f>IF(MONTH($A408)=1,VLOOKUP($A408,Курсы_январь!$A$2:$C$32,3,0),VLOOKUP($A408,Курсы_июль!$A$2:$C$32,3,0))</f>
        <v>30.045100000000001</v>
      </c>
    </row>
    <row r="409" spans="1:7" x14ac:dyDescent="0.3">
      <c r="A409" s="133">
        <v>41302</v>
      </c>
      <c r="B409" s="2" t="s">
        <v>25</v>
      </c>
      <c r="C409" s="2" t="s">
        <v>20</v>
      </c>
      <c r="D409" s="2" t="s">
        <v>21</v>
      </c>
      <c r="E409" s="7">
        <f t="shared" ca="1" si="13"/>
        <v>7.89</v>
      </c>
      <c r="F409" s="9">
        <f t="shared" ca="1" si="14"/>
        <v>36803</v>
      </c>
      <c r="G409" s="39">
        <f>IF(MONTH($A409)=1,VLOOKUP($A409,Курсы_январь!$A$2:$C$32,3,0),VLOOKUP($A409,Курсы_июль!$A$2:$C$32,3,0))</f>
        <v>30.045100000000001</v>
      </c>
    </row>
    <row r="410" spans="1:7" x14ac:dyDescent="0.3">
      <c r="A410" s="133">
        <v>41302</v>
      </c>
      <c r="B410" s="2" t="s">
        <v>23</v>
      </c>
      <c r="C410" s="2" t="s">
        <v>26</v>
      </c>
      <c r="D410" s="2" t="s">
        <v>21</v>
      </c>
      <c r="E410" s="7">
        <f t="shared" ca="1" si="13"/>
        <v>1.78</v>
      </c>
      <c r="F410" s="9">
        <f t="shared" ca="1" si="14"/>
        <v>967</v>
      </c>
      <c r="G410" s="39">
        <f>IF(MONTH($A410)=1,VLOOKUP($A410,Курсы_январь!$A$2:$C$32,3,0),VLOOKUP($A410,Курсы_июль!$A$2:$C$32,3,0))</f>
        <v>30.045100000000001</v>
      </c>
    </row>
    <row r="411" spans="1:7" x14ac:dyDescent="0.3">
      <c r="A411" s="133">
        <v>41302</v>
      </c>
      <c r="B411" s="2" t="s">
        <v>24</v>
      </c>
      <c r="C411" s="2" t="s">
        <v>26</v>
      </c>
      <c r="D411" s="2" t="s">
        <v>21</v>
      </c>
      <c r="E411" s="7">
        <f t="shared" ca="1" si="13"/>
        <v>3.77</v>
      </c>
      <c r="F411" s="9">
        <f t="shared" ca="1" si="14"/>
        <v>985</v>
      </c>
      <c r="G411" s="39">
        <f>IF(MONTH($A411)=1,VLOOKUP($A411,Курсы_январь!$A$2:$C$32,3,0),VLOOKUP($A411,Курсы_июль!$A$2:$C$32,3,0))</f>
        <v>30.045100000000001</v>
      </c>
    </row>
    <row r="412" spans="1:7" x14ac:dyDescent="0.3">
      <c r="A412" s="133">
        <v>41302</v>
      </c>
      <c r="B412" s="2" t="s">
        <v>19</v>
      </c>
      <c r="C412" s="2" t="s">
        <v>20</v>
      </c>
      <c r="D412" s="2" t="s">
        <v>27</v>
      </c>
      <c r="E412" s="7">
        <f t="shared" ca="1" si="13"/>
        <v>5.23</v>
      </c>
      <c r="F412" s="9">
        <f t="shared" ca="1" si="14"/>
        <v>35789</v>
      </c>
      <c r="G412" s="39">
        <f>IF(MONTH($A412)=1,VLOOKUP($A412,Курсы_январь!$A$2:$C$32,3,0),VLOOKUP($A412,Курсы_июль!$A$2:$C$32,3,0))</f>
        <v>30.045100000000001</v>
      </c>
    </row>
    <row r="413" spans="1:7" x14ac:dyDescent="0.3">
      <c r="A413" s="133">
        <v>41302</v>
      </c>
      <c r="B413" s="2" t="s">
        <v>22</v>
      </c>
      <c r="C413" s="2" t="s">
        <v>20</v>
      </c>
      <c r="D413" s="2" t="s">
        <v>27</v>
      </c>
      <c r="E413" s="7">
        <f t="shared" ca="1" si="13"/>
        <v>7.41</v>
      </c>
      <c r="F413" s="9">
        <f t="shared" ca="1" si="14"/>
        <v>36616</v>
      </c>
      <c r="G413" s="39">
        <f>IF(MONTH($A413)=1,VLOOKUP($A413,Курсы_январь!$A$2:$C$32,3,0),VLOOKUP($A413,Курсы_июль!$A$2:$C$32,3,0))</f>
        <v>30.045100000000001</v>
      </c>
    </row>
    <row r="414" spans="1:7" x14ac:dyDescent="0.3">
      <c r="A414" s="133">
        <v>41302</v>
      </c>
      <c r="B414" s="2" t="s">
        <v>25</v>
      </c>
      <c r="C414" s="2" t="s">
        <v>20</v>
      </c>
      <c r="D414" s="2" t="s">
        <v>27</v>
      </c>
      <c r="E414" s="7">
        <f t="shared" ca="1" si="13"/>
        <v>9.6</v>
      </c>
      <c r="F414" s="9">
        <f t="shared" ca="1" si="14"/>
        <v>35150</v>
      </c>
      <c r="G414" s="39">
        <f>IF(MONTH($A414)=1,VLOOKUP($A414,Курсы_январь!$A$2:$C$32,3,0),VLOOKUP($A414,Курсы_июль!$A$2:$C$32,3,0))</f>
        <v>30.045100000000001</v>
      </c>
    </row>
    <row r="415" spans="1:7" x14ac:dyDescent="0.3">
      <c r="A415" s="133">
        <v>41302</v>
      </c>
      <c r="B415" s="2" t="s">
        <v>23</v>
      </c>
      <c r="C415" s="2" t="s">
        <v>26</v>
      </c>
      <c r="D415" s="2" t="s">
        <v>27</v>
      </c>
      <c r="E415" s="7">
        <f t="shared" ca="1" si="13"/>
        <v>3.84</v>
      </c>
      <c r="F415" s="9">
        <f t="shared" ca="1" si="14"/>
        <v>999</v>
      </c>
      <c r="G415" s="39">
        <f>IF(MONTH($A415)=1,VLOOKUP($A415,Курсы_январь!$A$2:$C$32,3,0),VLOOKUP($A415,Курсы_июль!$A$2:$C$32,3,0))</f>
        <v>30.045100000000001</v>
      </c>
    </row>
    <row r="416" spans="1:7" x14ac:dyDescent="0.3">
      <c r="A416" s="133">
        <v>41302</v>
      </c>
      <c r="B416" s="2" t="s">
        <v>24</v>
      </c>
      <c r="C416" s="2" t="s">
        <v>26</v>
      </c>
      <c r="D416" s="2" t="s">
        <v>27</v>
      </c>
      <c r="E416" s="7">
        <f t="shared" ca="1" si="13"/>
        <v>2.0499999999999998</v>
      </c>
      <c r="F416" s="9">
        <f t="shared" ca="1" si="14"/>
        <v>981</v>
      </c>
      <c r="G416" s="39">
        <f>IF(MONTH($A416)=1,VLOOKUP($A416,Курсы_январь!$A$2:$C$32,3,0),VLOOKUP($A416,Курсы_июль!$A$2:$C$32,3,0))</f>
        <v>30.045100000000001</v>
      </c>
    </row>
    <row r="417" spans="1:7" x14ac:dyDescent="0.3">
      <c r="A417" s="133">
        <v>41302</v>
      </c>
      <c r="B417" s="2" t="s">
        <v>19</v>
      </c>
      <c r="C417" s="2" t="s">
        <v>20</v>
      </c>
      <c r="D417" s="2" t="s">
        <v>28</v>
      </c>
      <c r="E417" s="7">
        <f t="shared" ca="1" si="13"/>
        <v>1.54</v>
      </c>
      <c r="F417" s="9">
        <f t="shared" ca="1" si="14"/>
        <v>36284</v>
      </c>
      <c r="G417" s="39">
        <f>IF(MONTH($A417)=1,VLOOKUP($A417,Курсы_январь!$A$2:$C$32,3,0),VLOOKUP($A417,Курсы_июль!$A$2:$C$32,3,0))</f>
        <v>30.045100000000001</v>
      </c>
    </row>
    <row r="418" spans="1:7" x14ac:dyDescent="0.3">
      <c r="A418" s="133">
        <v>41302</v>
      </c>
      <c r="B418" s="2" t="s">
        <v>22</v>
      </c>
      <c r="C418" s="2" t="s">
        <v>20</v>
      </c>
      <c r="D418" s="2" t="s">
        <v>28</v>
      </c>
      <c r="E418" s="7">
        <f t="shared" ca="1" si="13"/>
        <v>2.12</v>
      </c>
      <c r="F418" s="9">
        <f t="shared" ca="1" si="14"/>
        <v>35346</v>
      </c>
      <c r="G418" s="39">
        <f>IF(MONTH($A418)=1,VLOOKUP($A418,Курсы_январь!$A$2:$C$32,3,0),VLOOKUP($A418,Курсы_июль!$A$2:$C$32,3,0))</f>
        <v>30.045100000000001</v>
      </c>
    </row>
    <row r="419" spans="1:7" x14ac:dyDescent="0.3">
      <c r="A419" s="133">
        <v>41302</v>
      </c>
      <c r="B419" s="2" t="s">
        <v>25</v>
      </c>
      <c r="C419" s="2" t="s">
        <v>20</v>
      </c>
      <c r="D419" s="2" t="s">
        <v>28</v>
      </c>
      <c r="E419" s="7">
        <f t="shared" ca="1" si="13"/>
        <v>2.5</v>
      </c>
      <c r="F419" s="9">
        <f t="shared" ca="1" si="14"/>
        <v>36007</v>
      </c>
      <c r="G419" s="39">
        <f>IF(MONTH($A419)=1,VLOOKUP($A419,Курсы_январь!$A$2:$C$32,3,0),VLOOKUP($A419,Курсы_июль!$A$2:$C$32,3,0))</f>
        <v>30.045100000000001</v>
      </c>
    </row>
    <row r="420" spans="1:7" x14ac:dyDescent="0.3">
      <c r="A420" s="133">
        <v>41302</v>
      </c>
      <c r="B420" s="2" t="s">
        <v>23</v>
      </c>
      <c r="C420" s="2" t="s">
        <v>26</v>
      </c>
      <c r="D420" s="2" t="s">
        <v>28</v>
      </c>
      <c r="E420" s="7">
        <f t="shared" ca="1" si="13"/>
        <v>2.36</v>
      </c>
      <c r="F420" s="9">
        <f t="shared" ca="1" si="14"/>
        <v>999</v>
      </c>
      <c r="G420" s="39">
        <f>IF(MONTH($A420)=1,VLOOKUP($A420,Курсы_январь!$A$2:$C$32,3,0),VLOOKUP($A420,Курсы_июль!$A$2:$C$32,3,0))</f>
        <v>30.045100000000001</v>
      </c>
    </row>
    <row r="421" spans="1:7" x14ac:dyDescent="0.3">
      <c r="A421" s="133">
        <v>41302</v>
      </c>
      <c r="B421" s="2" t="s">
        <v>24</v>
      </c>
      <c r="C421" s="2" t="s">
        <v>26</v>
      </c>
      <c r="D421" s="2" t="s">
        <v>28</v>
      </c>
      <c r="E421" s="7">
        <f t="shared" ca="1" si="13"/>
        <v>5.07</v>
      </c>
      <c r="F421" s="9">
        <f t="shared" ca="1" si="14"/>
        <v>984</v>
      </c>
      <c r="G421" s="39">
        <f>IF(MONTH($A421)=1,VLOOKUP($A421,Курсы_январь!$A$2:$C$32,3,0),VLOOKUP($A421,Курсы_июль!$A$2:$C$32,3,0))</f>
        <v>30.045100000000001</v>
      </c>
    </row>
    <row r="422" spans="1:7" x14ac:dyDescent="0.3">
      <c r="A422" s="133">
        <v>41303</v>
      </c>
      <c r="B422" s="2" t="s">
        <v>19</v>
      </c>
      <c r="C422" s="2" t="s">
        <v>20</v>
      </c>
      <c r="D422" s="2" t="s">
        <v>21</v>
      </c>
      <c r="E422" s="7">
        <f t="shared" ca="1" si="13"/>
        <v>6.6</v>
      </c>
      <c r="F422" s="9">
        <f t="shared" ca="1" si="14"/>
        <v>35298</v>
      </c>
      <c r="G422" s="39">
        <f>IF(MONTH($A422)=1,VLOOKUP($A422,Курсы_январь!$A$2:$C$32,3,0),VLOOKUP($A422,Курсы_июль!$A$2:$C$32,3,0))</f>
        <v>30.078199999999999</v>
      </c>
    </row>
    <row r="423" spans="1:7" x14ac:dyDescent="0.3">
      <c r="A423" s="133">
        <v>41303</v>
      </c>
      <c r="B423" s="2" t="s">
        <v>22</v>
      </c>
      <c r="C423" s="2" t="s">
        <v>20</v>
      </c>
      <c r="D423" s="2" t="s">
        <v>21</v>
      </c>
      <c r="E423" s="7">
        <f t="shared" ca="1" si="13"/>
        <v>5.86</v>
      </c>
      <c r="F423" s="9">
        <f t="shared" ca="1" si="14"/>
        <v>36349</v>
      </c>
      <c r="G423" s="39">
        <f>IF(MONTH($A423)=1,VLOOKUP($A423,Курсы_январь!$A$2:$C$32,3,0),VLOOKUP($A423,Курсы_июль!$A$2:$C$32,3,0))</f>
        <v>30.078199999999999</v>
      </c>
    </row>
    <row r="424" spans="1:7" x14ac:dyDescent="0.3">
      <c r="A424" s="133">
        <v>41303</v>
      </c>
      <c r="B424" s="2" t="s">
        <v>25</v>
      </c>
      <c r="C424" s="2" t="s">
        <v>20</v>
      </c>
      <c r="D424" s="2" t="s">
        <v>21</v>
      </c>
      <c r="E424" s="7">
        <f t="shared" ca="1" si="13"/>
        <v>8.74</v>
      </c>
      <c r="F424" s="9">
        <f t="shared" ca="1" si="14"/>
        <v>36803</v>
      </c>
      <c r="G424" s="39">
        <f>IF(MONTH($A424)=1,VLOOKUP($A424,Курсы_январь!$A$2:$C$32,3,0),VLOOKUP($A424,Курсы_июль!$A$2:$C$32,3,0))</f>
        <v>30.078199999999999</v>
      </c>
    </row>
    <row r="425" spans="1:7" x14ac:dyDescent="0.3">
      <c r="A425" s="133">
        <v>41303</v>
      </c>
      <c r="B425" s="2" t="s">
        <v>23</v>
      </c>
      <c r="C425" s="2" t="s">
        <v>26</v>
      </c>
      <c r="D425" s="2" t="s">
        <v>21</v>
      </c>
      <c r="E425" s="7">
        <f t="shared" ca="1" si="13"/>
        <v>3.69</v>
      </c>
      <c r="F425" s="9">
        <f t="shared" ca="1" si="14"/>
        <v>967</v>
      </c>
      <c r="G425" s="39">
        <f>IF(MONTH($A425)=1,VLOOKUP($A425,Курсы_январь!$A$2:$C$32,3,0),VLOOKUP($A425,Курсы_июль!$A$2:$C$32,3,0))</f>
        <v>30.078199999999999</v>
      </c>
    </row>
    <row r="426" spans="1:7" x14ac:dyDescent="0.3">
      <c r="A426" s="133">
        <v>41303</v>
      </c>
      <c r="B426" s="2" t="s">
        <v>24</v>
      </c>
      <c r="C426" s="2" t="s">
        <v>26</v>
      </c>
      <c r="D426" s="2" t="s">
        <v>21</v>
      </c>
      <c r="E426" s="7">
        <f t="shared" ca="1" si="13"/>
        <v>7.66</v>
      </c>
      <c r="F426" s="9">
        <f t="shared" ca="1" si="14"/>
        <v>985</v>
      </c>
      <c r="G426" s="39">
        <f>IF(MONTH($A426)=1,VLOOKUP($A426,Курсы_январь!$A$2:$C$32,3,0),VLOOKUP($A426,Курсы_июль!$A$2:$C$32,3,0))</f>
        <v>30.078199999999999</v>
      </c>
    </row>
    <row r="427" spans="1:7" x14ac:dyDescent="0.3">
      <c r="A427" s="133">
        <v>41303</v>
      </c>
      <c r="B427" s="2" t="s">
        <v>19</v>
      </c>
      <c r="C427" s="2" t="s">
        <v>20</v>
      </c>
      <c r="D427" s="2" t="s">
        <v>27</v>
      </c>
      <c r="E427" s="7">
        <f t="shared" ca="1" si="13"/>
        <v>0.46</v>
      </c>
      <c r="F427" s="9">
        <f t="shared" ca="1" si="14"/>
        <v>35789</v>
      </c>
      <c r="G427" s="39">
        <f>IF(MONTH($A427)=1,VLOOKUP($A427,Курсы_январь!$A$2:$C$32,3,0),VLOOKUP($A427,Курсы_июль!$A$2:$C$32,3,0))</f>
        <v>30.078199999999999</v>
      </c>
    </row>
    <row r="428" spans="1:7" x14ac:dyDescent="0.3">
      <c r="A428" s="133">
        <v>41303</v>
      </c>
      <c r="B428" s="2" t="s">
        <v>22</v>
      </c>
      <c r="C428" s="2" t="s">
        <v>20</v>
      </c>
      <c r="D428" s="2" t="s">
        <v>27</v>
      </c>
      <c r="E428" s="7">
        <f t="shared" ca="1" si="13"/>
        <v>0.7</v>
      </c>
      <c r="F428" s="9">
        <f t="shared" ca="1" si="14"/>
        <v>36616</v>
      </c>
      <c r="G428" s="39">
        <f>IF(MONTH($A428)=1,VLOOKUP($A428,Курсы_январь!$A$2:$C$32,3,0),VLOOKUP($A428,Курсы_июль!$A$2:$C$32,3,0))</f>
        <v>30.078199999999999</v>
      </c>
    </row>
    <row r="429" spans="1:7" x14ac:dyDescent="0.3">
      <c r="A429" s="133">
        <v>41303</v>
      </c>
      <c r="B429" s="2" t="s">
        <v>25</v>
      </c>
      <c r="C429" s="2" t="s">
        <v>20</v>
      </c>
      <c r="D429" s="2" t="s">
        <v>27</v>
      </c>
      <c r="E429" s="7">
        <f t="shared" ca="1" si="13"/>
        <v>7.37</v>
      </c>
      <c r="F429" s="9">
        <f t="shared" ca="1" si="14"/>
        <v>35150</v>
      </c>
      <c r="G429" s="39">
        <f>IF(MONTH($A429)=1,VLOOKUP($A429,Курсы_январь!$A$2:$C$32,3,0),VLOOKUP($A429,Курсы_июль!$A$2:$C$32,3,0))</f>
        <v>30.078199999999999</v>
      </c>
    </row>
    <row r="430" spans="1:7" x14ac:dyDescent="0.3">
      <c r="A430" s="133">
        <v>41303</v>
      </c>
      <c r="B430" s="2" t="s">
        <v>23</v>
      </c>
      <c r="C430" s="2" t="s">
        <v>26</v>
      </c>
      <c r="D430" s="2" t="s">
        <v>27</v>
      </c>
      <c r="E430" s="7">
        <f t="shared" ca="1" si="13"/>
        <v>8.75</v>
      </c>
      <c r="F430" s="9">
        <f t="shared" ca="1" si="14"/>
        <v>999</v>
      </c>
      <c r="G430" s="39">
        <f>IF(MONTH($A430)=1,VLOOKUP($A430,Курсы_январь!$A$2:$C$32,3,0),VLOOKUP($A430,Курсы_июль!$A$2:$C$32,3,0))</f>
        <v>30.078199999999999</v>
      </c>
    </row>
    <row r="431" spans="1:7" x14ac:dyDescent="0.3">
      <c r="A431" s="133">
        <v>41303</v>
      </c>
      <c r="B431" s="2" t="s">
        <v>24</v>
      </c>
      <c r="C431" s="2" t="s">
        <v>26</v>
      </c>
      <c r="D431" s="2" t="s">
        <v>27</v>
      </c>
      <c r="E431" s="7">
        <f t="shared" ca="1" si="13"/>
        <v>5.0599999999999996</v>
      </c>
      <c r="F431" s="9">
        <f t="shared" ca="1" si="14"/>
        <v>981</v>
      </c>
      <c r="G431" s="39">
        <f>IF(MONTH($A431)=1,VLOOKUP($A431,Курсы_январь!$A$2:$C$32,3,0),VLOOKUP($A431,Курсы_июль!$A$2:$C$32,3,0))</f>
        <v>30.078199999999999</v>
      </c>
    </row>
    <row r="432" spans="1:7" x14ac:dyDescent="0.3">
      <c r="A432" s="133">
        <v>41303</v>
      </c>
      <c r="B432" s="2" t="s">
        <v>19</v>
      </c>
      <c r="C432" s="2" t="s">
        <v>20</v>
      </c>
      <c r="D432" s="2" t="s">
        <v>28</v>
      </c>
      <c r="E432" s="7">
        <f t="shared" ca="1" si="13"/>
        <v>3.62</v>
      </c>
      <c r="F432" s="9">
        <f t="shared" ca="1" si="14"/>
        <v>36284</v>
      </c>
      <c r="G432" s="39">
        <f>IF(MONTH($A432)=1,VLOOKUP($A432,Курсы_январь!$A$2:$C$32,3,0),VLOOKUP($A432,Курсы_июль!$A$2:$C$32,3,0))</f>
        <v>30.078199999999999</v>
      </c>
    </row>
    <row r="433" spans="1:7" x14ac:dyDescent="0.3">
      <c r="A433" s="133">
        <v>41303</v>
      </c>
      <c r="B433" s="2" t="s">
        <v>22</v>
      </c>
      <c r="C433" s="2" t="s">
        <v>20</v>
      </c>
      <c r="D433" s="2" t="s">
        <v>28</v>
      </c>
      <c r="E433" s="7">
        <f t="shared" ca="1" si="13"/>
        <v>9.2899999999999991</v>
      </c>
      <c r="F433" s="9">
        <f t="shared" ca="1" si="14"/>
        <v>35346</v>
      </c>
      <c r="G433" s="39">
        <f>IF(MONTH($A433)=1,VLOOKUP($A433,Курсы_январь!$A$2:$C$32,3,0),VLOOKUP($A433,Курсы_июль!$A$2:$C$32,3,0))</f>
        <v>30.078199999999999</v>
      </c>
    </row>
    <row r="434" spans="1:7" x14ac:dyDescent="0.3">
      <c r="A434" s="133">
        <v>41303</v>
      </c>
      <c r="B434" s="2" t="s">
        <v>25</v>
      </c>
      <c r="C434" s="2" t="s">
        <v>20</v>
      </c>
      <c r="D434" s="2" t="s">
        <v>28</v>
      </c>
      <c r="E434" s="7">
        <f t="shared" ca="1" si="13"/>
        <v>2.27</v>
      </c>
      <c r="F434" s="9">
        <f t="shared" ca="1" si="14"/>
        <v>36007</v>
      </c>
      <c r="G434" s="39">
        <f>IF(MONTH($A434)=1,VLOOKUP($A434,Курсы_январь!$A$2:$C$32,3,0),VLOOKUP($A434,Курсы_июль!$A$2:$C$32,3,0))</f>
        <v>30.078199999999999</v>
      </c>
    </row>
    <row r="435" spans="1:7" x14ac:dyDescent="0.3">
      <c r="A435" s="133">
        <v>41303</v>
      </c>
      <c r="B435" s="2" t="s">
        <v>23</v>
      </c>
      <c r="C435" s="2" t="s">
        <v>26</v>
      </c>
      <c r="D435" s="2" t="s">
        <v>28</v>
      </c>
      <c r="E435" s="7">
        <f t="shared" ca="1" si="13"/>
        <v>0.32</v>
      </c>
      <c r="F435" s="9">
        <f t="shared" ca="1" si="14"/>
        <v>999</v>
      </c>
      <c r="G435" s="39">
        <f>IF(MONTH($A435)=1,VLOOKUP($A435,Курсы_январь!$A$2:$C$32,3,0),VLOOKUP($A435,Курсы_июль!$A$2:$C$32,3,0))</f>
        <v>30.078199999999999</v>
      </c>
    </row>
    <row r="436" spans="1:7" x14ac:dyDescent="0.3">
      <c r="A436" s="133">
        <v>41303</v>
      </c>
      <c r="B436" s="2" t="s">
        <v>24</v>
      </c>
      <c r="C436" s="2" t="s">
        <v>26</v>
      </c>
      <c r="D436" s="2" t="s">
        <v>28</v>
      </c>
      <c r="E436" s="7">
        <f t="shared" ca="1" si="13"/>
        <v>0.71</v>
      </c>
      <c r="F436" s="9">
        <f t="shared" ca="1" si="14"/>
        <v>984</v>
      </c>
      <c r="G436" s="39">
        <f>IF(MONTH($A436)=1,VLOOKUP($A436,Курсы_январь!$A$2:$C$32,3,0),VLOOKUP($A436,Курсы_июль!$A$2:$C$32,3,0))</f>
        <v>30.078199999999999</v>
      </c>
    </row>
    <row r="437" spans="1:7" x14ac:dyDescent="0.3">
      <c r="A437" s="133">
        <v>41304</v>
      </c>
      <c r="B437" s="2" t="s">
        <v>19</v>
      </c>
      <c r="C437" s="2" t="s">
        <v>20</v>
      </c>
      <c r="D437" s="2" t="s">
        <v>21</v>
      </c>
      <c r="E437" s="7">
        <f t="shared" ca="1" si="13"/>
        <v>9.5</v>
      </c>
      <c r="F437" s="9">
        <f t="shared" ca="1" si="14"/>
        <v>35298</v>
      </c>
      <c r="G437" s="39">
        <f>IF(MONTH($A437)=1,VLOOKUP($A437,Курсы_январь!$A$2:$C$32,3,0),VLOOKUP($A437,Курсы_июль!$A$2:$C$32,3,0))</f>
        <v>30.151299999999999</v>
      </c>
    </row>
    <row r="438" spans="1:7" x14ac:dyDescent="0.3">
      <c r="A438" s="133">
        <v>41304</v>
      </c>
      <c r="B438" s="2" t="s">
        <v>22</v>
      </c>
      <c r="C438" s="2" t="s">
        <v>20</v>
      </c>
      <c r="D438" s="2" t="s">
        <v>21</v>
      </c>
      <c r="E438" s="7">
        <f t="shared" ca="1" si="13"/>
        <v>6.8</v>
      </c>
      <c r="F438" s="9">
        <f t="shared" ca="1" si="14"/>
        <v>36349</v>
      </c>
      <c r="G438" s="39">
        <f>IF(MONTH($A438)=1,VLOOKUP($A438,Курсы_январь!$A$2:$C$32,3,0),VLOOKUP($A438,Курсы_июль!$A$2:$C$32,3,0))</f>
        <v>30.151299999999999</v>
      </c>
    </row>
    <row r="439" spans="1:7" x14ac:dyDescent="0.3">
      <c r="A439" s="133">
        <v>41304</v>
      </c>
      <c r="B439" s="2" t="s">
        <v>25</v>
      </c>
      <c r="C439" s="2" t="s">
        <v>20</v>
      </c>
      <c r="D439" s="2" t="s">
        <v>21</v>
      </c>
      <c r="E439" s="7">
        <f t="shared" ca="1" si="13"/>
        <v>8.91</v>
      </c>
      <c r="F439" s="9">
        <f t="shared" ca="1" si="14"/>
        <v>36803</v>
      </c>
      <c r="G439" s="39">
        <f>IF(MONTH($A439)=1,VLOOKUP($A439,Курсы_январь!$A$2:$C$32,3,0),VLOOKUP($A439,Курсы_июль!$A$2:$C$32,3,0))</f>
        <v>30.151299999999999</v>
      </c>
    </row>
    <row r="440" spans="1:7" x14ac:dyDescent="0.3">
      <c r="A440" s="133">
        <v>41304</v>
      </c>
      <c r="B440" s="2" t="s">
        <v>23</v>
      </c>
      <c r="C440" s="2" t="s">
        <v>26</v>
      </c>
      <c r="D440" s="2" t="s">
        <v>21</v>
      </c>
      <c r="E440" s="7">
        <f t="shared" ca="1" si="13"/>
        <v>5.24</v>
      </c>
      <c r="F440" s="9">
        <f t="shared" ca="1" si="14"/>
        <v>967</v>
      </c>
      <c r="G440" s="39">
        <f>IF(MONTH($A440)=1,VLOOKUP($A440,Курсы_январь!$A$2:$C$32,3,0),VLOOKUP($A440,Курсы_июль!$A$2:$C$32,3,0))</f>
        <v>30.151299999999999</v>
      </c>
    </row>
    <row r="441" spans="1:7" x14ac:dyDescent="0.3">
      <c r="A441" s="133">
        <v>41304</v>
      </c>
      <c r="B441" s="2" t="s">
        <v>24</v>
      </c>
      <c r="C441" s="2" t="s">
        <v>26</v>
      </c>
      <c r="D441" s="2" t="s">
        <v>21</v>
      </c>
      <c r="E441" s="7">
        <f t="shared" ca="1" si="13"/>
        <v>6.04</v>
      </c>
      <c r="F441" s="9">
        <f t="shared" ca="1" si="14"/>
        <v>985</v>
      </c>
      <c r="G441" s="39">
        <f>IF(MONTH($A441)=1,VLOOKUP($A441,Курсы_январь!$A$2:$C$32,3,0),VLOOKUP($A441,Курсы_июль!$A$2:$C$32,3,0))</f>
        <v>30.151299999999999</v>
      </c>
    </row>
    <row r="442" spans="1:7" x14ac:dyDescent="0.3">
      <c r="A442" s="133">
        <v>41304</v>
      </c>
      <c r="B442" s="2" t="s">
        <v>19</v>
      </c>
      <c r="C442" s="2" t="s">
        <v>20</v>
      </c>
      <c r="D442" s="2" t="s">
        <v>27</v>
      </c>
      <c r="E442" s="7">
        <f t="shared" ca="1" si="13"/>
        <v>2.0299999999999998</v>
      </c>
      <c r="F442" s="9">
        <f t="shared" ca="1" si="14"/>
        <v>35789</v>
      </c>
      <c r="G442" s="39">
        <f>IF(MONTH($A442)=1,VLOOKUP($A442,Курсы_январь!$A$2:$C$32,3,0),VLOOKUP($A442,Курсы_июль!$A$2:$C$32,3,0))</f>
        <v>30.151299999999999</v>
      </c>
    </row>
    <row r="443" spans="1:7" x14ac:dyDescent="0.3">
      <c r="A443" s="133">
        <v>41304</v>
      </c>
      <c r="B443" s="2" t="s">
        <v>22</v>
      </c>
      <c r="C443" s="2" t="s">
        <v>20</v>
      </c>
      <c r="D443" s="2" t="s">
        <v>27</v>
      </c>
      <c r="E443" s="7">
        <f t="shared" ca="1" si="13"/>
        <v>6.53</v>
      </c>
      <c r="F443" s="9">
        <f t="shared" ca="1" si="14"/>
        <v>36616</v>
      </c>
      <c r="G443" s="39">
        <f>IF(MONTH($A443)=1,VLOOKUP($A443,Курсы_январь!$A$2:$C$32,3,0),VLOOKUP($A443,Курсы_июль!$A$2:$C$32,3,0))</f>
        <v>30.151299999999999</v>
      </c>
    </row>
    <row r="444" spans="1:7" x14ac:dyDescent="0.3">
      <c r="A444" s="133">
        <v>41304</v>
      </c>
      <c r="B444" s="2" t="s">
        <v>25</v>
      </c>
      <c r="C444" s="2" t="s">
        <v>20</v>
      </c>
      <c r="D444" s="2" t="s">
        <v>27</v>
      </c>
      <c r="E444" s="7">
        <f t="shared" ca="1" si="13"/>
        <v>7.2</v>
      </c>
      <c r="F444" s="9">
        <f t="shared" ca="1" si="14"/>
        <v>35150</v>
      </c>
      <c r="G444" s="39">
        <f>IF(MONTH($A444)=1,VLOOKUP($A444,Курсы_январь!$A$2:$C$32,3,0),VLOOKUP($A444,Курсы_июль!$A$2:$C$32,3,0))</f>
        <v>30.151299999999999</v>
      </c>
    </row>
    <row r="445" spans="1:7" x14ac:dyDescent="0.3">
      <c r="A445" s="133">
        <v>41304</v>
      </c>
      <c r="B445" s="2" t="s">
        <v>23</v>
      </c>
      <c r="C445" s="2" t="s">
        <v>26</v>
      </c>
      <c r="D445" s="2" t="s">
        <v>27</v>
      </c>
      <c r="E445" s="7">
        <f t="shared" ca="1" si="13"/>
        <v>6.88</v>
      </c>
      <c r="F445" s="9">
        <f t="shared" ca="1" si="14"/>
        <v>999</v>
      </c>
      <c r="G445" s="39">
        <f>IF(MONTH($A445)=1,VLOOKUP($A445,Курсы_январь!$A$2:$C$32,3,0),VLOOKUP($A445,Курсы_июль!$A$2:$C$32,3,0))</f>
        <v>30.151299999999999</v>
      </c>
    </row>
    <row r="446" spans="1:7" x14ac:dyDescent="0.3">
      <c r="A446" s="133">
        <v>41304</v>
      </c>
      <c r="B446" s="2" t="s">
        <v>24</v>
      </c>
      <c r="C446" s="2" t="s">
        <v>26</v>
      </c>
      <c r="D446" s="2" t="s">
        <v>27</v>
      </c>
      <c r="E446" s="7">
        <f t="shared" ca="1" si="13"/>
        <v>8.51</v>
      </c>
      <c r="F446" s="9">
        <f t="shared" ca="1" si="14"/>
        <v>981</v>
      </c>
      <c r="G446" s="39">
        <f>IF(MONTH($A446)=1,VLOOKUP($A446,Курсы_январь!$A$2:$C$32,3,0),VLOOKUP($A446,Курсы_июль!$A$2:$C$32,3,0))</f>
        <v>30.151299999999999</v>
      </c>
    </row>
    <row r="447" spans="1:7" x14ac:dyDescent="0.3">
      <c r="A447" s="133">
        <v>41304</v>
      </c>
      <c r="B447" s="2" t="s">
        <v>19</v>
      </c>
      <c r="C447" s="2" t="s">
        <v>20</v>
      </c>
      <c r="D447" s="2" t="s">
        <v>28</v>
      </c>
      <c r="E447" s="7">
        <f t="shared" ca="1" si="13"/>
        <v>4.59</v>
      </c>
      <c r="F447" s="9">
        <f t="shared" ca="1" si="14"/>
        <v>36284</v>
      </c>
      <c r="G447" s="39">
        <f>IF(MONTH($A447)=1,VLOOKUP($A447,Курсы_январь!$A$2:$C$32,3,0),VLOOKUP($A447,Курсы_июль!$A$2:$C$32,3,0))</f>
        <v>30.151299999999999</v>
      </c>
    </row>
    <row r="448" spans="1:7" x14ac:dyDescent="0.3">
      <c r="A448" s="133">
        <v>41304</v>
      </c>
      <c r="B448" s="2" t="s">
        <v>22</v>
      </c>
      <c r="C448" s="2" t="s">
        <v>20</v>
      </c>
      <c r="D448" s="2" t="s">
        <v>28</v>
      </c>
      <c r="E448" s="7">
        <f t="shared" ca="1" si="13"/>
        <v>3.45</v>
      </c>
      <c r="F448" s="9">
        <f t="shared" ca="1" si="14"/>
        <v>35346</v>
      </c>
      <c r="G448" s="39">
        <f>IF(MONTH($A448)=1,VLOOKUP($A448,Курсы_январь!$A$2:$C$32,3,0),VLOOKUP($A448,Курсы_июль!$A$2:$C$32,3,0))</f>
        <v>30.151299999999999</v>
      </c>
    </row>
    <row r="449" spans="1:7" x14ac:dyDescent="0.3">
      <c r="A449" s="133">
        <v>41304</v>
      </c>
      <c r="B449" s="2" t="s">
        <v>25</v>
      </c>
      <c r="C449" s="2" t="s">
        <v>20</v>
      </c>
      <c r="D449" s="2" t="s">
        <v>28</v>
      </c>
      <c r="E449" s="7">
        <f t="shared" ca="1" si="13"/>
        <v>0.71</v>
      </c>
      <c r="F449" s="9">
        <f t="shared" ca="1" si="14"/>
        <v>36007</v>
      </c>
      <c r="G449" s="39">
        <f>IF(MONTH($A449)=1,VLOOKUP($A449,Курсы_январь!$A$2:$C$32,3,0),VLOOKUP($A449,Курсы_июль!$A$2:$C$32,3,0))</f>
        <v>30.151299999999999</v>
      </c>
    </row>
    <row r="450" spans="1:7" x14ac:dyDescent="0.3">
      <c r="A450" s="133">
        <v>41304</v>
      </c>
      <c r="B450" s="2" t="s">
        <v>23</v>
      </c>
      <c r="C450" s="2" t="s">
        <v>26</v>
      </c>
      <c r="D450" s="2" t="s">
        <v>28</v>
      </c>
      <c r="E450" s="7">
        <f t="shared" ca="1" si="13"/>
        <v>0.6</v>
      </c>
      <c r="F450" s="9">
        <f t="shared" ca="1" si="14"/>
        <v>999</v>
      </c>
      <c r="G450" s="39">
        <f>IF(MONTH($A450)=1,VLOOKUP($A450,Курсы_январь!$A$2:$C$32,3,0),VLOOKUP($A450,Курсы_июль!$A$2:$C$32,3,0))</f>
        <v>30.151299999999999</v>
      </c>
    </row>
    <row r="451" spans="1:7" x14ac:dyDescent="0.3">
      <c r="A451" s="133">
        <v>41304</v>
      </c>
      <c r="B451" s="2" t="s">
        <v>24</v>
      </c>
      <c r="C451" s="2" t="s">
        <v>26</v>
      </c>
      <c r="D451" s="2" t="s">
        <v>28</v>
      </c>
      <c r="E451" s="7">
        <f t="shared" ref="E451:E514" ca="1" si="15">ROUND(RAND()*10,2)</f>
        <v>0.12</v>
      </c>
      <c r="F451" s="9">
        <f t="shared" ca="1" si="14"/>
        <v>984</v>
      </c>
      <c r="G451" s="39">
        <f>IF(MONTH($A451)=1,VLOOKUP($A451,Курсы_январь!$A$2:$C$32,3,0),VLOOKUP($A451,Курсы_июль!$A$2:$C$32,3,0))</f>
        <v>30.151299999999999</v>
      </c>
    </row>
    <row r="452" spans="1:7" x14ac:dyDescent="0.3">
      <c r="A452" s="133">
        <v>41305</v>
      </c>
      <c r="B452" s="2" t="s">
        <v>19</v>
      </c>
      <c r="C452" s="2" t="s">
        <v>20</v>
      </c>
      <c r="D452" s="2" t="s">
        <v>21</v>
      </c>
      <c r="E452" s="7">
        <f t="shared" ca="1" si="15"/>
        <v>1.02</v>
      </c>
      <c r="F452" s="9">
        <f t="shared" ca="1" si="14"/>
        <v>35298</v>
      </c>
      <c r="G452" s="39">
        <f>IF(MONTH($A452)=1,VLOOKUP($A452,Курсы_январь!$A$2:$C$32,3,0),VLOOKUP($A452,Курсы_июль!$A$2:$C$32,3,0))</f>
        <v>30.027699999999999</v>
      </c>
    </row>
    <row r="453" spans="1:7" x14ac:dyDescent="0.3">
      <c r="A453" s="133">
        <v>41305</v>
      </c>
      <c r="B453" s="2" t="s">
        <v>22</v>
      </c>
      <c r="C453" s="2" t="s">
        <v>20</v>
      </c>
      <c r="D453" s="2" t="s">
        <v>21</v>
      </c>
      <c r="E453" s="7">
        <f t="shared" ca="1" si="15"/>
        <v>9</v>
      </c>
      <c r="F453" s="9">
        <f t="shared" ca="1" si="14"/>
        <v>36349</v>
      </c>
      <c r="G453" s="39">
        <f>IF(MONTH($A453)=1,VLOOKUP($A453,Курсы_январь!$A$2:$C$32,3,0),VLOOKUP($A453,Курсы_июль!$A$2:$C$32,3,0))</f>
        <v>30.027699999999999</v>
      </c>
    </row>
    <row r="454" spans="1:7" x14ac:dyDescent="0.3">
      <c r="A454" s="133">
        <v>41305</v>
      </c>
      <c r="B454" s="2" t="s">
        <v>25</v>
      </c>
      <c r="C454" s="2" t="s">
        <v>20</v>
      </c>
      <c r="D454" s="2" t="s">
        <v>21</v>
      </c>
      <c r="E454" s="7">
        <f t="shared" ca="1" si="15"/>
        <v>1.84</v>
      </c>
      <c r="F454" s="9">
        <f t="shared" ca="1" si="14"/>
        <v>36803</v>
      </c>
      <c r="G454" s="39">
        <f>IF(MONTH($A454)=1,VLOOKUP($A454,Курсы_январь!$A$2:$C$32,3,0),VLOOKUP($A454,Курсы_июль!$A$2:$C$32,3,0))</f>
        <v>30.027699999999999</v>
      </c>
    </row>
    <row r="455" spans="1:7" x14ac:dyDescent="0.3">
      <c r="A455" s="133">
        <v>41305</v>
      </c>
      <c r="B455" s="2" t="s">
        <v>23</v>
      </c>
      <c r="C455" s="2" t="s">
        <v>26</v>
      </c>
      <c r="D455" s="2" t="s">
        <v>21</v>
      </c>
      <c r="E455" s="7">
        <f t="shared" ca="1" si="15"/>
        <v>4.62</v>
      </c>
      <c r="F455" s="9">
        <f t="shared" ca="1" si="14"/>
        <v>967</v>
      </c>
      <c r="G455" s="39">
        <f>IF(MONTH($A455)=1,VLOOKUP($A455,Курсы_январь!$A$2:$C$32,3,0),VLOOKUP($A455,Курсы_июль!$A$2:$C$32,3,0))</f>
        <v>30.027699999999999</v>
      </c>
    </row>
    <row r="456" spans="1:7" x14ac:dyDescent="0.3">
      <c r="A456" s="133">
        <v>41305</v>
      </c>
      <c r="B456" s="2" t="s">
        <v>24</v>
      </c>
      <c r="C456" s="2" t="s">
        <v>26</v>
      </c>
      <c r="D456" s="2" t="s">
        <v>21</v>
      </c>
      <c r="E456" s="7">
        <f t="shared" ca="1" si="15"/>
        <v>5.56</v>
      </c>
      <c r="F456" s="9">
        <f t="shared" ca="1" si="14"/>
        <v>985</v>
      </c>
      <c r="G456" s="39">
        <f>IF(MONTH($A456)=1,VLOOKUP($A456,Курсы_январь!$A$2:$C$32,3,0),VLOOKUP($A456,Курсы_июль!$A$2:$C$32,3,0))</f>
        <v>30.027699999999999</v>
      </c>
    </row>
    <row r="457" spans="1:7" x14ac:dyDescent="0.3">
      <c r="A457" s="133">
        <v>41305</v>
      </c>
      <c r="B457" s="2" t="s">
        <v>19</v>
      </c>
      <c r="C457" s="2" t="s">
        <v>20</v>
      </c>
      <c r="D457" s="2" t="s">
        <v>27</v>
      </c>
      <c r="E457" s="7">
        <f t="shared" ca="1" si="15"/>
        <v>9.48</v>
      </c>
      <c r="F457" s="9">
        <f t="shared" ca="1" si="14"/>
        <v>35789</v>
      </c>
      <c r="G457" s="39">
        <f>IF(MONTH($A457)=1,VLOOKUP($A457,Курсы_январь!$A$2:$C$32,3,0),VLOOKUP($A457,Курсы_июль!$A$2:$C$32,3,0))</f>
        <v>30.027699999999999</v>
      </c>
    </row>
    <row r="458" spans="1:7" x14ac:dyDescent="0.3">
      <c r="A458" s="133">
        <v>41305</v>
      </c>
      <c r="B458" s="2" t="s">
        <v>22</v>
      </c>
      <c r="C458" s="2" t="s">
        <v>20</v>
      </c>
      <c r="D458" s="2" t="s">
        <v>27</v>
      </c>
      <c r="E458" s="7">
        <f t="shared" ca="1" si="15"/>
        <v>7.22</v>
      </c>
      <c r="F458" s="9">
        <f t="shared" ca="1" si="14"/>
        <v>36616</v>
      </c>
      <c r="G458" s="39">
        <f>IF(MONTH($A458)=1,VLOOKUP($A458,Курсы_январь!$A$2:$C$32,3,0),VLOOKUP($A458,Курсы_июль!$A$2:$C$32,3,0))</f>
        <v>30.027699999999999</v>
      </c>
    </row>
    <row r="459" spans="1:7" x14ac:dyDescent="0.3">
      <c r="A459" s="133">
        <v>41305</v>
      </c>
      <c r="B459" s="2" t="s">
        <v>25</v>
      </c>
      <c r="C459" s="2" t="s">
        <v>20</v>
      </c>
      <c r="D459" s="2" t="s">
        <v>27</v>
      </c>
      <c r="E459" s="7">
        <f t="shared" ca="1" si="15"/>
        <v>9.74</v>
      </c>
      <c r="F459" s="9">
        <f t="shared" ca="1" si="14"/>
        <v>35150</v>
      </c>
      <c r="G459" s="39">
        <f>IF(MONTH($A459)=1,VLOOKUP($A459,Курсы_январь!$A$2:$C$32,3,0),VLOOKUP($A459,Курсы_июль!$A$2:$C$32,3,0))</f>
        <v>30.027699999999999</v>
      </c>
    </row>
    <row r="460" spans="1:7" x14ac:dyDescent="0.3">
      <c r="A460" s="133">
        <v>41305</v>
      </c>
      <c r="B460" s="2" t="s">
        <v>23</v>
      </c>
      <c r="C460" s="2" t="s">
        <v>26</v>
      </c>
      <c r="D460" s="2" t="s">
        <v>27</v>
      </c>
      <c r="E460" s="7">
        <f t="shared" ca="1" si="15"/>
        <v>6.46</v>
      </c>
      <c r="F460" s="9">
        <f t="shared" ca="1" si="14"/>
        <v>999</v>
      </c>
      <c r="G460" s="39">
        <f>IF(MONTH($A460)=1,VLOOKUP($A460,Курсы_январь!$A$2:$C$32,3,0),VLOOKUP($A460,Курсы_июль!$A$2:$C$32,3,0))</f>
        <v>30.027699999999999</v>
      </c>
    </row>
    <row r="461" spans="1:7" x14ac:dyDescent="0.3">
      <c r="A461" s="133">
        <v>41305</v>
      </c>
      <c r="B461" s="2" t="s">
        <v>24</v>
      </c>
      <c r="C461" s="2" t="s">
        <v>26</v>
      </c>
      <c r="D461" s="2" t="s">
        <v>27</v>
      </c>
      <c r="E461" s="7">
        <f t="shared" ca="1" si="15"/>
        <v>1.51</v>
      </c>
      <c r="F461" s="9">
        <f t="shared" ca="1" si="14"/>
        <v>981</v>
      </c>
      <c r="G461" s="39">
        <f>IF(MONTH($A461)=1,VLOOKUP($A461,Курсы_январь!$A$2:$C$32,3,0),VLOOKUP($A461,Курсы_июль!$A$2:$C$32,3,0))</f>
        <v>30.027699999999999</v>
      </c>
    </row>
    <row r="462" spans="1:7" x14ac:dyDescent="0.3">
      <c r="A462" s="133">
        <v>41305</v>
      </c>
      <c r="B462" s="2" t="s">
        <v>19</v>
      </c>
      <c r="C462" s="2" t="s">
        <v>20</v>
      </c>
      <c r="D462" s="2" t="s">
        <v>28</v>
      </c>
      <c r="E462" s="7">
        <f t="shared" ca="1" si="15"/>
        <v>3.87</v>
      </c>
      <c r="F462" s="9">
        <f t="shared" ca="1" si="14"/>
        <v>36284</v>
      </c>
      <c r="G462" s="39">
        <f>IF(MONTH($A462)=1,VLOOKUP($A462,Курсы_январь!$A$2:$C$32,3,0),VLOOKUP($A462,Курсы_июль!$A$2:$C$32,3,0))</f>
        <v>30.027699999999999</v>
      </c>
    </row>
    <row r="463" spans="1:7" x14ac:dyDescent="0.3">
      <c r="A463" s="133">
        <v>41305</v>
      </c>
      <c r="B463" s="2" t="s">
        <v>22</v>
      </c>
      <c r="C463" s="2" t="s">
        <v>20</v>
      </c>
      <c r="D463" s="2" t="s">
        <v>28</v>
      </c>
      <c r="E463" s="7">
        <f t="shared" ca="1" si="15"/>
        <v>5.24</v>
      </c>
      <c r="F463" s="9">
        <f t="shared" ca="1" si="14"/>
        <v>35346</v>
      </c>
      <c r="G463" s="39">
        <f>IF(MONTH($A463)=1,VLOOKUP($A463,Курсы_январь!$A$2:$C$32,3,0),VLOOKUP($A463,Курсы_июль!$A$2:$C$32,3,0))</f>
        <v>30.027699999999999</v>
      </c>
    </row>
    <row r="464" spans="1:7" x14ac:dyDescent="0.3">
      <c r="A464" s="133">
        <v>41305</v>
      </c>
      <c r="B464" s="2" t="s">
        <v>25</v>
      </c>
      <c r="C464" s="2" t="s">
        <v>20</v>
      </c>
      <c r="D464" s="2" t="s">
        <v>28</v>
      </c>
      <c r="E464" s="7">
        <f t="shared" ca="1" si="15"/>
        <v>1.91</v>
      </c>
      <c r="F464" s="9">
        <f t="shared" ca="1" si="14"/>
        <v>36007</v>
      </c>
      <c r="G464" s="39">
        <f>IF(MONTH($A464)=1,VLOOKUP($A464,Курсы_январь!$A$2:$C$32,3,0),VLOOKUP($A464,Курсы_июль!$A$2:$C$32,3,0))</f>
        <v>30.027699999999999</v>
      </c>
    </row>
    <row r="465" spans="1:7" x14ac:dyDescent="0.3">
      <c r="A465" s="133">
        <v>41305</v>
      </c>
      <c r="B465" s="2" t="s">
        <v>23</v>
      </c>
      <c r="C465" s="2" t="s">
        <v>26</v>
      </c>
      <c r="D465" s="2" t="s">
        <v>28</v>
      </c>
      <c r="E465" s="7">
        <f t="shared" ca="1" si="15"/>
        <v>5.45</v>
      </c>
      <c r="F465" s="9">
        <f t="shared" ca="1" si="14"/>
        <v>999</v>
      </c>
      <c r="G465" s="39">
        <f>IF(MONTH($A465)=1,VLOOKUP($A465,Курсы_январь!$A$2:$C$32,3,0),VLOOKUP($A465,Курсы_июль!$A$2:$C$32,3,0))</f>
        <v>30.027699999999999</v>
      </c>
    </row>
    <row r="466" spans="1:7" x14ac:dyDescent="0.3">
      <c r="A466" s="133">
        <v>41305</v>
      </c>
      <c r="B466" s="2" t="s">
        <v>24</v>
      </c>
      <c r="C466" s="2" t="s">
        <v>26</v>
      </c>
      <c r="D466" s="2" t="s">
        <v>28</v>
      </c>
      <c r="E466" s="7">
        <f t="shared" ca="1" si="15"/>
        <v>5.75</v>
      </c>
      <c r="F466" s="9">
        <f t="shared" ref="F466" ca="1" si="16">F451</f>
        <v>984</v>
      </c>
      <c r="G466" s="39">
        <f>IF(MONTH($A466)=1,VLOOKUP($A466,Курсы_январь!$A$2:$C$32,3,0),VLOOKUP($A466,Курсы_июль!$A$2:$C$32,3,0))</f>
        <v>30.027699999999999</v>
      </c>
    </row>
    <row r="467" spans="1:7" x14ac:dyDescent="0.3">
      <c r="A467" s="133">
        <v>41456</v>
      </c>
      <c r="B467" s="2" t="s">
        <v>19</v>
      </c>
      <c r="C467" s="2" t="s">
        <v>20</v>
      </c>
      <c r="D467" s="2" t="s">
        <v>21</v>
      </c>
      <c r="E467" s="7">
        <f t="shared" ca="1" si="15"/>
        <v>0.44</v>
      </c>
      <c r="F467" s="8">
        <f ca="1">RANDBETWEEN(35000,37000)</f>
        <v>35441</v>
      </c>
      <c r="G467" s="39">
        <f>IF(MONTH($A467)=1,VLOOKUP($A467,Курсы_январь!$A$2:$C$32,3,0),VLOOKUP($A467,Курсы_июль!$A$2:$C$32,3,0))</f>
        <v>32.816899999999997</v>
      </c>
    </row>
    <row r="468" spans="1:7" x14ac:dyDescent="0.3">
      <c r="A468" s="133">
        <v>41456</v>
      </c>
      <c r="B468" s="2" t="s">
        <v>22</v>
      </c>
      <c r="C468" s="2" t="s">
        <v>20</v>
      </c>
      <c r="D468" s="2" t="s">
        <v>21</v>
      </c>
      <c r="E468" s="7">
        <f t="shared" ca="1" si="15"/>
        <v>5.15</v>
      </c>
      <c r="F468" s="8">
        <f ca="1">RANDBETWEEN(35000,37000)</f>
        <v>36668</v>
      </c>
      <c r="G468" s="39">
        <f>IF(MONTH($A468)=1,VLOOKUP($A468,Курсы_январь!$A$2:$C$32,3,0),VLOOKUP($A468,Курсы_июль!$A$2:$C$32,3,0))</f>
        <v>32.816899999999997</v>
      </c>
    </row>
    <row r="469" spans="1:7" x14ac:dyDescent="0.3">
      <c r="A469" s="133">
        <v>41456</v>
      </c>
      <c r="B469" s="2" t="s">
        <v>25</v>
      </c>
      <c r="C469" s="2" t="s">
        <v>20</v>
      </c>
      <c r="D469" s="2" t="s">
        <v>21</v>
      </c>
      <c r="E469" s="7">
        <f t="shared" ca="1" si="15"/>
        <v>5.89</v>
      </c>
      <c r="F469" s="8">
        <f ca="1">RANDBETWEEN(35000,37000)</f>
        <v>35715</v>
      </c>
      <c r="G469" s="39">
        <f>IF(MONTH($A469)=1,VLOOKUP($A469,Курсы_январь!$A$2:$C$32,3,0),VLOOKUP($A469,Курсы_июль!$A$2:$C$32,3,0))</f>
        <v>32.816899999999997</v>
      </c>
    </row>
    <row r="470" spans="1:7" x14ac:dyDescent="0.3">
      <c r="A470" s="133">
        <v>41456</v>
      </c>
      <c r="B470" s="2" t="s">
        <v>23</v>
      </c>
      <c r="C470" s="2" t="s">
        <v>26</v>
      </c>
      <c r="D470" s="2" t="s">
        <v>21</v>
      </c>
      <c r="E470" s="7">
        <f t="shared" ca="1" si="15"/>
        <v>0.95</v>
      </c>
      <c r="F470" s="8">
        <f ca="1">RANDBETWEEN(950,1000)</f>
        <v>951</v>
      </c>
      <c r="G470" s="39">
        <f>IF(MONTH($A470)=1,VLOOKUP($A470,Курсы_январь!$A$2:$C$32,3,0),VLOOKUP($A470,Курсы_июль!$A$2:$C$32,3,0))</f>
        <v>32.816899999999997</v>
      </c>
    </row>
    <row r="471" spans="1:7" x14ac:dyDescent="0.3">
      <c r="A471" s="133">
        <v>41456</v>
      </c>
      <c r="B471" s="2" t="s">
        <v>24</v>
      </c>
      <c r="C471" s="2" t="s">
        <v>26</v>
      </c>
      <c r="D471" s="2" t="s">
        <v>21</v>
      </c>
      <c r="E471" s="7">
        <f t="shared" ca="1" si="15"/>
        <v>5.49</v>
      </c>
      <c r="F471" s="8">
        <f ca="1">RANDBETWEEN(950,1000)</f>
        <v>963</v>
      </c>
      <c r="G471" s="39">
        <f>IF(MONTH($A471)=1,VLOOKUP($A471,Курсы_январь!$A$2:$C$32,3,0),VLOOKUP($A471,Курсы_июль!$A$2:$C$32,3,0))</f>
        <v>32.816899999999997</v>
      </c>
    </row>
    <row r="472" spans="1:7" x14ac:dyDescent="0.3">
      <c r="A472" s="133">
        <v>41456</v>
      </c>
      <c r="B472" s="2" t="s">
        <v>19</v>
      </c>
      <c r="C472" s="2" t="s">
        <v>20</v>
      </c>
      <c r="D472" s="2" t="s">
        <v>27</v>
      </c>
      <c r="E472" s="7">
        <f t="shared" ca="1" si="15"/>
        <v>8.73</v>
      </c>
      <c r="F472" s="8">
        <f ca="1">RANDBETWEEN(35000,37000)</f>
        <v>36553</v>
      </c>
      <c r="G472" s="39">
        <f>IF(MONTH($A472)=1,VLOOKUP($A472,Курсы_январь!$A$2:$C$32,3,0),VLOOKUP($A472,Курсы_июль!$A$2:$C$32,3,0))</f>
        <v>32.816899999999997</v>
      </c>
    </row>
    <row r="473" spans="1:7" x14ac:dyDescent="0.3">
      <c r="A473" s="133">
        <v>41456</v>
      </c>
      <c r="B473" s="2" t="s">
        <v>22</v>
      </c>
      <c r="C473" s="2" t="s">
        <v>20</v>
      </c>
      <c r="D473" s="2" t="s">
        <v>27</v>
      </c>
      <c r="E473" s="7">
        <f t="shared" ca="1" si="15"/>
        <v>7</v>
      </c>
      <c r="F473" s="8">
        <f ca="1">RANDBETWEEN(35000,37000)</f>
        <v>36157</v>
      </c>
      <c r="G473" s="39">
        <f>IF(MONTH($A473)=1,VLOOKUP($A473,Курсы_январь!$A$2:$C$32,3,0),VLOOKUP($A473,Курсы_июль!$A$2:$C$32,3,0))</f>
        <v>32.816899999999997</v>
      </c>
    </row>
    <row r="474" spans="1:7" x14ac:dyDescent="0.3">
      <c r="A474" s="133">
        <v>41456</v>
      </c>
      <c r="B474" s="2" t="s">
        <v>25</v>
      </c>
      <c r="C474" s="2" t="s">
        <v>20</v>
      </c>
      <c r="D474" s="2" t="s">
        <v>27</v>
      </c>
      <c r="E474" s="7">
        <f t="shared" ca="1" si="15"/>
        <v>4.46</v>
      </c>
      <c r="F474" s="8">
        <f ca="1">RANDBETWEEN(35000,37000)</f>
        <v>35676</v>
      </c>
      <c r="G474" s="39">
        <f>IF(MONTH($A474)=1,VLOOKUP($A474,Курсы_январь!$A$2:$C$32,3,0),VLOOKUP($A474,Курсы_июль!$A$2:$C$32,3,0))</f>
        <v>32.816899999999997</v>
      </c>
    </row>
    <row r="475" spans="1:7" x14ac:dyDescent="0.3">
      <c r="A475" s="133">
        <v>41456</v>
      </c>
      <c r="B475" s="2" t="s">
        <v>23</v>
      </c>
      <c r="C475" s="2" t="s">
        <v>26</v>
      </c>
      <c r="D475" s="2" t="s">
        <v>27</v>
      </c>
      <c r="E475" s="7">
        <f t="shared" ca="1" si="15"/>
        <v>1.85</v>
      </c>
      <c r="F475" s="8">
        <f ca="1">RANDBETWEEN(950,1000)</f>
        <v>952</v>
      </c>
      <c r="G475" s="39">
        <f>IF(MONTH($A475)=1,VLOOKUP($A475,Курсы_январь!$A$2:$C$32,3,0),VLOOKUP($A475,Курсы_июль!$A$2:$C$32,3,0))</f>
        <v>32.816899999999997</v>
      </c>
    </row>
    <row r="476" spans="1:7" x14ac:dyDescent="0.3">
      <c r="A476" s="133">
        <v>41456</v>
      </c>
      <c r="B476" s="2" t="s">
        <v>24</v>
      </c>
      <c r="C476" s="2" t="s">
        <v>26</v>
      </c>
      <c r="D476" s="2" t="s">
        <v>27</v>
      </c>
      <c r="E476" s="7">
        <f t="shared" ca="1" si="15"/>
        <v>8.67</v>
      </c>
      <c r="F476" s="8">
        <f ca="1">RANDBETWEEN(950,1000)</f>
        <v>957</v>
      </c>
      <c r="G476" s="39">
        <f>IF(MONTH($A476)=1,VLOOKUP($A476,Курсы_январь!$A$2:$C$32,3,0),VLOOKUP($A476,Курсы_июль!$A$2:$C$32,3,0))</f>
        <v>32.816899999999997</v>
      </c>
    </row>
    <row r="477" spans="1:7" x14ac:dyDescent="0.3">
      <c r="A477" s="133">
        <v>41456</v>
      </c>
      <c r="B477" s="2" t="s">
        <v>19</v>
      </c>
      <c r="C477" s="2" t="s">
        <v>20</v>
      </c>
      <c r="D477" s="2" t="s">
        <v>28</v>
      </c>
      <c r="E477" s="7">
        <f t="shared" ca="1" si="15"/>
        <v>6.94</v>
      </c>
      <c r="F477" s="8">
        <f ca="1">RANDBETWEEN(35000,37000)</f>
        <v>36325</v>
      </c>
      <c r="G477" s="39">
        <f>IF(MONTH($A477)=1,VLOOKUP($A477,Курсы_январь!$A$2:$C$32,3,0),VLOOKUP($A477,Курсы_июль!$A$2:$C$32,3,0))</f>
        <v>32.816899999999997</v>
      </c>
    </row>
    <row r="478" spans="1:7" x14ac:dyDescent="0.3">
      <c r="A478" s="133">
        <v>41456</v>
      </c>
      <c r="B478" s="2" t="s">
        <v>22</v>
      </c>
      <c r="C478" s="2" t="s">
        <v>20</v>
      </c>
      <c r="D478" s="2" t="s">
        <v>28</v>
      </c>
      <c r="E478" s="7">
        <f t="shared" ca="1" si="15"/>
        <v>4.55</v>
      </c>
      <c r="F478" s="8">
        <f ca="1">RANDBETWEEN(35000,37000)</f>
        <v>36367</v>
      </c>
      <c r="G478" s="39">
        <f>IF(MONTH($A478)=1,VLOOKUP($A478,Курсы_январь!$A$2:$C$32,3,0),VLOOKUP($A478,Курсы_июль!$A$2:$C$32,3,0))</f>
        <v>32.816899999999997</v>
      </c>
    </row>
    <row r="479" spans="1:7" x14ac:dyDescent="0.3">
      <c r="A479" s="133">
        <v>41456</v>
      </c>
      <c r="B479" s="2" t="s">
        <v>25</v>
      </c>
      <c r="C479" s="2" t="s">
        <v>20</v>
      </c>
      <c r="D479" s="2" t="s">
        <v>28</v>
      </c>
      <c r="E479" s="7">
        <f t="shared" ca="1" si="15"/>
        <v>7.74</v>
      </c>
      <c r="F479" s="8">
        <f ca="1">RANDBETWEEN(35000,37000)</f>
        <v>36981</v>
      </c>
      <c r="G479" s="39">
        <f>IF(MONTH($A479)=1,VLOOKUP($A479,Курсы_январь!$A$2:$C$32,3,0),VLOOKUP($A479,Курсы_июль!$A$2:$C$32,3,0))</f>
        <v>32.816899999999997</v>
      </c>
    </row>
    <row r="480" spans="1:7" x14ac:dyDescent="0.3">
      <c r="A480" s="133">
        <v>41456</v>
      </c>
      <c r="B480" s="2" t="s">
        <v>23</v>
      </c>
      <c r="C480" s="2" t="s">
        <v>26</v>
      </c>
      <c r="D480" s="2" t="s">
        <v>28</v>
      </c>
      <c r="E480" s="7">
        <f t="shared" ca="1" si="15"/>
        <v>5.77</v>
      </c>
      <c r="F480" s="8">
        <f ca="1">RANDBETWEEN(950,1000)</f>
        <v>992</v>
      </c>
      <c r="G480" s="39">
        <f>IF(MONTH($A480)=1,VLOOKUP($A480,Курсы_январь!$A$2:$C$32,3,0),VLOOKUP($A480,Курсы_июль!$A$2:$C$32,3,0))</f>
        <v>32.816899999999997</v>
      </c>
    </row>
    <row r="481" spans="1:7" x14ac:dyDescent="0.3">
      <c r="A481" s="133">
        <v>41456</v>
      </c>
      <c r="B481" s="2" t="s">
        <v>24</v>
      </c>
      <c r="C481" s="2" t="s">
        <v>26</v>
      </c>
      <c r="D481" s="2" t="s">
        <v>28</v>
      </c>
      <c r="E481" s="7">
        <f t="shared" ca="1" si="15"/>
        <v>1.71</v>
      </c>
      <c r="F481" s="8">
        <f ca="1">RANDBETWEEN(950,1000)</f>
        <v>965</v>
      </c>
      <c r="G481" s="39">
        <f>IF(MONTH($A481)=1,VLOOKUP($A481,Курсы_январь!$A$2:$C$32,3,0),VLOOKUP($A481,Курсы_июль!$A$2:$C$32,3,0))</f>
        <v>32.816899999999997</v>
      </c>
    </row>
    <row r="482" spans="1:7" x14ac:dyDescent="0.3">
      <c r="A482" s="133">
        <v>41457</v>
      </c>
      <c r="B482" s="2" t="s">
        <v>19</v>
      </c>
      <c r="C482" s="2" t="s">
        <v>20</v>
      </c>
      <c r="D482" s="2" t="s">
        <v>21</v>
      </c>
      <c r="E482" s="7">
        <f t="shared" ca="1" si="15"/>
        <v>7.34</v>
      </c>
      <c r="F482" s="9">
        <f ca="1">F467</f>
        <v>35441</v>
      </c>
      <c r="G482" s="39">
        <f>IF(MONTH($A482)=1,VLOOKUP($A482,Курсы_январь!$A$2:$C$32,3,0),VLOOKUP($A482,Курсы_июль!$A$2:$C$32,3,0))</f>
        <v>32.851700000000001</v>
      </c>
    </row>
    <row r="483" spans="1:7" x14ac:dyDescent="0.3">
      <c r="A483" s="133">
        <v>41457</v>
      </c>
      <c r="B483" s="2" t="s">
        <v>22</v>
      </c>
      <c r="C483" s="2" t="s">
        <v>20</v>
      </c>
      <c r="D483" s="2" t="s">
        <v>21</v>
      </c>
      <c r="E483" s="7">
        <f t="shared" ca="1" si="15"/>
        <v>1.22</v>
      </c>
      <c r="F483" s="9">
        <f t="shared" ref="F483:F546" ca="1" si="17">F468</f>
        <v>36668</v>
      </c>
      <c r="G483" s="39">
        <f>IF(MONTH($A483)=1,VLOOKUP($A483,Курсы_январь!$A$2:$C$32,3,0),VLOOKUP($A483,Курсы_июль!$A$2:$C$32,3,0))</f>
        <v>32.851700000000001</v>
      </c>
    </row>
    <row r="484" spans="1:7" x14ac:dyDescent="0.3">
      <c r="A484" s="133">
        <v>41457</v>
      </c>
      <c r="B484" s="2" t="s">
        <v>25</v>
      </c>
      <c r="C484" s="2" t="s">
        <v>20</v>
      </c>
      <c r="D484" s="2" t="s">
        <v>21</v>
      </c>
      <c r="E484" s="7">
        <f t="shared" ca="1" si="15"/>
        <v>0.2</v>
      </c>
      <c r="F484" s="9">
        <f t="shared" ca="1" si="17"/>
        <v>35715</v>
      </c>
      <c r="G484" s="39">
        <f>IF(MONTH($A484)=1,VLOOKUP($A484,Курсы_январь!$A$2:$C$32,3,0),VLOOKUP($A484,Курсы_июль!$A$2:$C$32,3,0))</f>
        <v>32.851700000000001</v>
      </c>
    </row>
    <row r="485" spans="1:7" x14ac:dyDescent="0.3">
      <c r="A485" s="133">
        <v>41457</v>
      </c>
      <c r="B485" s="2" t="s">
        <v>23</v>
      </c>
      <c r="C485" s="2" t="s">
        <v>26</v>
      </c>
      <c r="D485" s="2" t="s">
        <v>21</v>
      </c>
      <c r="E485" s="7">
        <f t="shared" ca="1" si="15"/>
        <v>0.72</v>
      </c>
      <c r="F485" s="9">
        <f t="shared" ca="1" si="17"/>
        <v>951</v>
      </c>
      <c r="G485" s="39">
        <f>IF(MONTH($A485)=1,VLOOKUP($A485,Курсы_январь!$A$2:$C$32,3,0),VLOOKUP($A485,Курсы_июль!$A$2:$C$32,3,0))</f>
        <v>32.851700000000001</v>
      </c>
    </row>
    <row r="486" spans="1:7" x14ac:dyDescent="0.3">
      <c r="A486" s="133">
        <v>41457</v>
      </c>
      <c r="B486" s="2" t="s">
        <v>24</v>
      </c>
      <c r="C486" s="2" t="s">
        <v>26</v>
      </c>
      <c r="D486" s="2" t="s">
        <v>21</v>
      </c>
      <c r="E486" s="7">
        <f t="shared" ca="1" si="15"/>
        <v>6.49</v>
      </c>
      <c r="F486" s="9">
        <f t="shared" ca="1" si="17"/>
        <v>963</v>
      </c>
      <c r="G486" s="39">
        <f>IF(MONTH($A486)=1,VLOOKUP($A486,Курсы_январь!$A$2:$C$32,3,0),VLOOKUP($A486,Курсы_июль!$A$2:$C$32,3,0))</f>
        <v>32.851700000000001</v>
      </c>
    </row>
    <row r="487" spans="1:7" x14ac:dyDescent="0.3">
      <c r="A487" s="133">
        <v>41457</v>
      </c>
      <c r="B487" s="2" t="s">
        <v>19</v>
      </c>
      <c r="C487" s="2" t="s">
        <v>20</v>
      </c>
      <c r="D487" s="2" t="s">
        <v>27</v>
      </c>
      <c r="E487" s="7">
        <f t="shared" ca="1" si="15"/>
        <v>1.87</v>
      </c>
      <c r="F487" s="9">
        <f t="shared" ca="1" si="17"/>
        <v>36553</v>
      </c>
      <c r="G487" s="39">
        <f>IF(MONTH($A487)=1,VLOOKUP($A487,Курсы_январь!$A$2:$C$32,3,0),VLOOKUP($A487,Курсы_июль!$A$2:$C$32,3,0))</f>
        <v>32.851700000000001</v>
      </c>
    </row>
    <row r="488" spans="1:7" x14ac:dyDescent="0.3">
      <c r="A488" s="133">
        <v>41457</v>
      </c>
      <c r="B488" s="2" t="s">
        <v>22</v>
      </c>
      <c r="C488" s="2" t="s">
        <v>20</v>
      </c>
      <c r="D488" s="2" t="s">
        <v>27</v>
      </c>
      <c r="E488" s="7">
        <f t="shared" ca="1" si="15"/>
        <v>6.07</v>
      </c>
      <c r="F488" s="9">
        <f t="shared" ca="1" si="17"/>
        <v>36157</v>
      </c>
      <c r="G488" s="39">
        <f>IF(MONTH($A488)=1,VLOOKUP($A488,Курсы_январь!$A$2:$C$32,3,0),VLOOKUP($A488,Курсы_июль!$A$2:$C$32,3,0))</f>
        <v>32.851700000000001</v>
      </c>
    </row>
    <row r="489" spans="1:7" x14ac:dyDescent="0.3">
      <c r="A489" s="133">
        <v>41457</v>
      </c>
      <c r="B489" s="2" t="s">
        <v>25</v>
      </c>
      <c r="C489" s="2" t="s">
        <v>20</v>
      </c>
      <c r="D489" s="2" t="s">
        <v>27</v>
      </c>
      <c r="E489" s="7">
        <f t="shared" ca="1" si="15"/>
        <v>6</v>
      </c>
      <c r="F489" s="9">
        <f t="shared" ca="1" si="17"/>
        <v>35676</v>
      </c>
      <c r="G489" s="39">
        <f>IF(MONTH($A489)=1,VLOOKUP($A489,Курсы_январь!$A$2:$C$32,3,0),VLOOKUP($A489,Курсы_июль!$A$2:$C$32,3,0))</f>
        <v>32.851700000000001</v>
      </c>
    </row>
    <row r="490" spans="1:7" x14ac:dyDescent="0.3">
      <c r="A490" s="133">
        <v>41457</v>
      </c>
      <c r="B490" s="2" t="s">
        <v>23</v>
      </c>
      <c r="C490" s="2" t="s">
        <v>26</v>
      </c>
      <c r="D490" s="2" t="s">
        <v>27</v>
      </c>
      <c r="E490" s="7">
        <f t="shared" ca="1" si="15"/>
        <v>9.66</v>
      </c>
      <c r="F490" s="9">
        <f t="shared" ca="1" si="17"/>
        <v>952</v>
      </c>
      <c r="G490" s="39">
        <f>IF(MONTH($A490)=1,VLOOKUP($A490,Курсы_январь!$A$2:$C$32,3,0),VLOOKUP($A490,Курсы_июль!$A$2:$C$32,3,0))</f>
        <v>32.851700000000001</v>
      </c>
    </row>
    <row r="491" spans="1:7" x14ac:dyDescent="0.3">
      <c r="A491" s="133">
        <v>41457</v>
      </c>
      <c r="B491" s="2" t="s">
        <v>24</v>
      </c>
      <c r="C491" s="2" t="s">
        <v>26</v>
      </c>
      <c r="D491" s="2" t="s">
        <v>27</v>
      </c>
      <c r="E491" s="7">
        <f t="shared" ca="1" si="15"/>
        <v>6.97</v>
      </c>
      <c r="F491" s="9">
        <f t="shared" ca="1" si="17"/>
        <v>957</v>
      </c>
      <c r="G491" s="39">
        <f>IF(MONTH($A491)=1,VLOOKUP($A491,Курсы_январь!$A$2:$C$32,3,0),VLOOKUP($A491,Курсы_июль!$A$2:$C$32,3,0))</f>
        <v>32.851700000000001</v>
      </c>
    </row>
    <row r="492" spans="1:7" x14ac:dyDescent="0.3">
      <c r="A492" s="133">
        <v>41457</v>
      </c>
      <c r="B492" s="2" t="s">
        <v>19</v>
      </c>
      <c r="C492" s="2" t="s">
        <v>20</v>
      </c>
      <c r="D492" s="2" t="s">
        <v>28</v>
      </c>
      <c r="E492" s="7">
        <f t="shared" ca="1" si="15"/>
        <v>0.59</v>
      </c>
      <c r="F492" s="9">
        <f t="shared" ca="1" si="17"/>
        <v>36325</v>
      </c>
      <c r="G492" s="39">
        <f>IF(MONTH($A492)=1,VLOOKUP($A492,Курсы_январь!$A$2:$C$32,3,0),VLOOKUP($A492,Курсы_июль!$A$2:$C$32,3,0))</f>
        <v>32.851700000000001</v>
      </c>
    </row>
    <row r="493" spans="1:7" x14ac:dyDescent="0.3">
      <c r="A493" s="133">
        <v>41457</v>
      </c>
      <c r="B493" s="2" t="s">
        <v>22</v>
      </c>
      <c r="C493" s="2" t="s">
        <v>20</v>
      </c>
      <c r="D493" s="2" t="s">
        <v>28</v>
      </c>
      <c r="E493" s="7">
        <f t="shared" ca="1" si="15"/>
        <v>0.21</v>
      </c>
      <c r="F493" s="9">
        <f t="shared" ca="1" si="17"/>
        <v>36367</v>
      </c>
      <c r="G493" s="39">
        <f>IF(MONTH($A493)=1,VLOOKUP($A493,Курсы_январь!$A$2:$C$32,3,0),VLOOKUP($A493,Курсы_июль!$A$2:$C$32,3,0))</f>
        <v>32.851700000000001</v>
      </c>
    </row>
    <row r="494" spans="1:7" x14ac:dyDescent="0.3">
      <c r="A494" s="133">
        <v>41457</v>
      </c>
      <c r="B494" s="2" t="s">
        <v>25</v>
      </c>
      <c r="C494" s="2" t="s">
        <v>20</v>
      </c>
      <c r="D494" s="2" t="s">
        <v>28</v>
      </c>
      <c r="E494" s="7">
        <f t="shared" ca="1" si="15"/>
        <v>4.6100000000000003</v>
      </c>
      <c r="F494" s="9">
        <f t="shared" ca="1" si="17"/>
        <v>36981</v>
      </c>
      <c r="G494" s="39">
        <f>IF(MONTH($A494)=1,VLOOKUP($A494,Курсы_январь!$A$2:$C$32,3,0),VLOOKUP($A494,Курсы_июль!$A$2:$C$32,3,0))</f>
        <v>32.851700000000001</v>
      </c>
    </row>
    <row r="495" spans="1:7" x14ac:dyDescent="0.3">
      <c r="A495" s="133">
        <v>41457</v>
      </c>
      <c r="B495" s="2" t="s">
        <v>23</v>
      </c>
      <c r="C495" s="2" t="s">
        <v>26</v>
      </c>
      <c r="D495" s="2" t="s">
        <v>28</v>
      </c>
      <c r="E495" s="7">
        <f t="shared" ca="1" si="15"/>
        <v>8.7200000000000006</v>
      </c>
      <c r="F495" s="9">
        <f t="shared" ca="1" si="17"/>
        <v>992</v>
      </c>
      <c r="G495" s="39">
        <f>IF(MONTH($A495)=1,VLOOKUP($A495,Курсы_январь!$A$2:$C$32,3,0),VLOOKUP($A495,Курсы_июль!$A$2:$C$32,3,0))</f>
        <v>32.851700000000001</v>
      </c>
    </row>
    <row r="496" spans="1:7" x14ac:dyDescent="0.3">
      <c r="A496" s="133">
        <v>41457</v>
      </c>
      <c r="B496" s="2" t="s">
        <v>24</v>
      </c>
      <c r="C496" s="2" t="s">
        <v>26</v>
      </c>
      <c r="D496" s="2" t="s">
        <v>28</v>
      </c>
      <c r="E496" s="7">
        <f t="shared" ca="1" si="15"/>
        <v>4.03</v>
      </c>
      <c r="F496" s="9">
        <f ca="1">F481</f>
        <v>965</v>
      </c>
      <c r="G496" s="39">
        <f>IF(MONTH($A496)=1,VLOOKUP($A496,Курсы_январь!$A$2:$C$32,3,0),VLOOKUP($A496,Курсы_июль!$A$2:$C$32,3,0))</f>
        <v>32.851700000000001</v>
      </c>
    </row>
    <row r="497" spans="1:7" x14ac:dyDescent="0.3">
      <c r="A497" s="133">
        <v>41458</v>
      </c>
      <c r="B497" s="2" t="s">
        <v>19</v>
      </c>
      <c r="C497" s="2" t="s">
        <v>20</v>
      </c>
      <c r="D497" s="2" t="s">
        <v>21</v>
      </c>
      <c r="E497" s="7">
        <f t="shared" ca="1" si="15"/>
        <v>7.06</v>
      </c>
      <c r="F497" s="9">
        <f t="shared" ref="F497" ca="1" si="18">F482</f>
        <v>35441</v>
      </c>
      <c r="G497" s="39">
        <f>IF(MONTH($A497)=1,VLOOKUP($A497,Курсы_январь!$A$2:$C$32,3,0),VLOOKUP($A497,Курсы_июль!$A$2:$C$32,3,0))</f>
        <v>32.947499999999998</v>
      </c>
    </row>
    <row r="498" spans="1:7" x14ac:dyDescent="0.3">
      <c r="A498" s="133">
        <v>41458</v>
      </c>
      <c r="B498" s="2" t="s">
        <v>22</v>
      </c>
      <c r="C498" s="2" t="s">
        <v>20</v>
      </c>
      <c r="D498" s="2" t="s">
        <v>21</v>
      </c>
      <c r="E498" s="7">
        <f t="shared" ca="1" si="15"/>
        <v>6.55</v>
      </c>
      <c r="F498" s="9">
        <f t="shared" ca="1" si="17"/>
        <v>36668</v>
      </c>
      <c r="G498" s="39">
        <f>IF(MONTH($A498)=1,VLOOKUP($A498,Курсы_январь!$A$2:$C$32,3,0),VLOOKUP($A498,Курсы_июль!$A$2:$C$32,3,0))</f>
        <v>32.947499999999998</v>
      </c>
    </row>
    <row r="499" spans="1:7" x14ac:dyDescent="0.3">
      <c r="A499" s="133">
        <v>41458</v>
      </c>
      <c r="B499" s="2" t="s">
        <v>25</v>
      </c>
      <c r="C499" s="2" t="s">
        <v>20</v>
      </c>
      <c r="D499" s="2" t="s">
        <v>21</v>
      </c>
      <c r="E499" s="7">
        <f t="shared" ca="1" si="15"/>
        <v>6.79</v>
      </c>
      <c r="F499" s="9">
        <f t="shared" ca="1" si="17"/>
        <v>35715</v>
      </c>
      <c r="G499" s="39">
        <f>IF(MONTH($A499)=1,VLOOKUP($A499,Курсы_январь!$A$2:$C$32,3,0),VLOOKUP($A499,Курсы_июль!$A$2:$C$32,3,0))</f>
        <v>32.947499999999998</v>
      </c>
    </row>
    <row r="500" spans="1:7" x14ac:dyDescent="0.3">
      <c r="A500" s="133">
        <v>41458</v>
      </c>
      <c r="B500" s="2" t="s">
        <v>23</v>
      </c>
      <c r="C500" s="2" t="s">
        <v>26</v>
      </c>
      <c r="D500" s="2" t="s">
        <v>21</v>
      </c>
      <c r="E500" s="7">
        <f t="shared" ca="1" si="15"/>
        <v>5.74</v>
      </c>
      <c r="F500" s="9">
        <f t="shared" ca="1" si="17"/>
        <v>951</v>
      </c>
      <c r="G500" s="39">
        <f>IF(MONTH($A500)=1,VLOOKUP($A500,Курсы_январь!$A$2:$C$32,3,0),VLOOKUP($A500,Курсы_июль!$A$2:$C$32,3,0))</f>
        <v>32.947499999999998</v>
      </c>
    </row>
    <row r="501" spans="1:7" x14ac:dyDescent="0.3">
      <c r="A501" s="133">
        <v>41458</v>
      </c>
      <c r="B501" s="2" t="s">
        <v>24</v>
      </c>
      <c r="C501" s="2" t="s">
        <v>26</v>
      </c>
      <c r="D501" s="2" t="s">
        <v>21</v>
      </c>
      <c r="E501" s="7">
        <f t="shared" ca="1" si="15"/>
        <v>8.92</v>
      </c>
      <c r="F501" s="9">
        <f t="shared" ca="1" si="17"/>
        <v>963</v>
      </c>
      <c r="G501" s="39">
        <f>IF(MONTH($A501)=1,VLOOKUP($A501,Курсы_январь!$A$2:$C$32,3,0),VLOOKUP($A501,Курсы_июль!$A$2:$C$32,3,0))</f>
        <v>32.947499999999998</v>
      </c>
    </row>
    <row r="502" spans="1:7" x14ac:dyDescent="0.3">
      <c r="A502" s="133">
        <v>41458</v>
      </c>
      <c r="B502" s="2" t="s">
        <v>19</v>
      </c>
      <c r="C502" s="2" t="s">
        <v>20</v>
      </c>
      <c r="D502" s="2" t="s">
        <v>27</v>
      </c>
      <c r="E502" s="7">
        <f t="shared" ca="1" si="15"/>
        <v>8.7200000000000006</v>
      </c>
      <c r="F502" s="9">
        <f t="shared" ca="1" si="17"/>
        <v>36553</v>
      </c>
      <c r="G502" s="39">
        <f>IF(MONTH($A502)=1,VLOOKUP($A502,Курсы_январь!$A$2:$C$32,3,0),VLOOKUP($A502,Курсы_июль!$A$2:$C$32,3,0))</f>
        <v>32.947499999999998</v>
      </c>
    </row>
    <row r="503" spans="1:7" x14ac:dyDescent="0.3">
      <c r="A503" s="133">
        <v>41458</v>
      </c>
      <c r="B503" s="2" t="s">
        <v>22</v>
      </c>
      <c r="C503" s="2" t="s">
        <v>20</v>
      </c>
      <c r="D503" s="2" t="s">
        <v>27</v>
      </c>
      <c r="E503" s="7">
        <f t="shared" ca="1" si="15"/>
        <v>8.4600000000000009</v>
      </c>
      <c r="F503" s="9">
        <f t="shared" ca="1" si="17"/>
        <v>36157</v>
      </c>
      <c r="G503" s="39">
        <f>IF(MONTH($A503)=1,VLOOKUP($A503,Курсы_январь!$A$2:$C$32,3,0),VLOOKUP($A503,Курсы_июль!$A$2:$C$32,3,0))</f>
        <v>32.947499999999998</v>
      </c>
    </row>
    <row r="504" spans="1:7" x14ac:dyDescent="0.3">
      <c r="A504" s="133">
        <v>41458</v>
      </c>
      <c r="B504" s="2" t="s">
        <v>25</v>
      </c>
      <c r="C504" s="2" t="s">
        <v>20</v>
      </c>
      <c r="D504" s="2" t="s">
        <v>27</v>
      </c>
      <c r="E504" s="7">
        <f t="shared" ca="1" si="15"/>
        <v>1.74</v>
      </c>
      <c r="F504" s="9">
        <f t="shared" ca="1" si="17"/>
        <v>35676</v>
      </c>
      <c r="G504" s="39">
        <f>IF(MONTH($A504)=1,VLOOKUP($A504,Курсы_январь!$A$2:$C$32,3,0),VLOOKUP($A504,Курсы_июль!$A$2:$C$32,3,0))</f>
        <v>32.947499999999998</v>
      </c>
    </row>
    <row r="505" spans="1:7" x14ac:dyDescent="0.3">
      <c r="A505" s="133">
        <v>41458</v>
      </c>
      <c r="B505" s="2" t="s">
        <v>23</v>
      </c>
      <c r="C505" s="2" t="s">
        <v>26</v>
      </c>
      <c r="D505" s="2" t="s">
        <v>27</v>
      </c>
      <c r="E505" s="7">
        <f t="shared" ca="1" si="15"/>
        <v>8.7200000000000006</v>
      </c>
      <c r="F505" s="9">
        <f t="shared" ca="1" si="17"/>
        <v>952</v>
      </c>
      <c r="G505" s="39">
        <f>IF(MONTH($A505)=1,VLOOKUP($A505,Курсы_январь!$A$2:$C$32,3,0),VLOOKUP($A505,Курсы_июль!$A$2:$C$32,3,0))</f>
        <v>32.947499999999998</v>
      </c>
    </row>
    <row r="506" spans="1:7" x14ac:dyDescent="0.3">
      <c r="A506" s="133">
        <v>41458</v>
      </c>
      <c r="B506" s="2" t="s">
        <v>24</v>
      </c>
      <c r="C506" s="2" t="s">
        <v>26</v>
      </c>
      <c r="D506" s="2" t="s">
        <v>27</v>
      </c>
      <c r="E506" s="7">
        <f t="shared" ca="1" si="15"/>
        <v>5.18</v>
      </c>
      <c r="F506" s="9">
        <f t="shared" ca="1" si="17"/>
        <v>957</v>
      </c>
      <c r="G506" s="39">
        <f>IF(MONTH($A506)=1,VLOOKUP($A506,Курсы_январь!$A$2:$C$32,3,0),VLOOKUP($A506,Курсы_июль!$A$2:$C$32,3,0))</f>
        <v>32.947499999999998</v>
      </c>
    </row>
    <row r="507" spans="1:7" x14ac:dyDescent="0.3">
      <c r="A507" s="133">
        <v>41458</v>
      </c>
      <c r="B507" s="2" t="s">
        <v>19</v>
      </c>
      <c r="C507" s="2" t="s">
        <v>20</v>
      </c>
      <c r="D507" s="2" t="s">
        <v>28</v>
      </c>
      <c r="E507" s="7">
        <f t="shared" ca="1" si="15"/>
        <v>8.6300000000000008</v>
      </c>
      <c r="F507" s="9">
        <f t="shared" ca="1" si="17"/>
        <v>36325</v>
      </c>
      <c r="G507" s="39">
        <f>IF(MONTH($A507)=1,VLOOKUP($A507,Курсы_январь!$A$2:$C$32,3,0),VLOOKUP($A507,Курсы_июль!$A$2:$C$32,3,0))</f>
        <v>32.947499999999998</v>
      </c>
    </row>
    <row r="508" spans="1:7" x14ac:dyDescent="0.3">
      <c r="A508" s="133">
        <v>41458</v>
      </c>
      <c r="B508" s="2" t="s">
        <v>22</v>
      </c>
      <c r="C508" s="2" t="s">
        <v>20</v>
      </c>
      <c r="D508" s="2" t="s">
        <v>28</v>
      </c>
      <c r="E508" s="7">
        <f t="shared" ca="1" si="15"/>
        <v>3.06</v>
      </c>
      <c r="F508" s="9">
        <f t="shared" ca="1" si="17"/>
        <v>36367</v>
      </c>
      <c r="G508" s="39">
        <f>IF(MONTH($A508)=1,VLOOKUP($A508,Курсы_январь!$A$2:$C$32,3,0),VLOOKUP($A508,Курсы_июль!$A$2:$C$32,3,0))</f>
        <v>32.947499999999998</v>
      </c>
    </row>
    <row r="509" spans="1:7" x14ac:dyDescent="0.3">
      <c r="A509" s="133">
        <v>41458</v>
      </c>
      <c r="B509" s="2" t="s">
        <v>25</v>
      </c>
      <c r="C509" s="2" t="s">
        <v>20</v>
      </c>
      <c r="D509" s="2" t="s">
        <v>28</v>
      </c>
      <c r="E509" s="7">
        <f t="shared" ca="1" si="15"/>
        <v>2.16</v>
      </c>
      <c r="F509" s="9">
        <f t="shared" ca="1" si="17"/>
        <v>36981</v>
      </c>
      <c r="G509" s="39">
        <f>IF(MONTH($A509)=1,VLOOKUP($A509,Курсы_январь!$A$2:$C$32,3,0),VLOOKUP($A509,Курсы_июль!$A$2:$C$32,3,0))</f>
        <v>32.947499999999998</v>
      </c>
    </row>
    <row r="510" spans="1:7" x14ac:dyDescent="0.3">
      <c r="A510" s="133">
        <v>41458</v>
      </c>
      <c r="B510" s="2" t="s">
        <v>23</v>
      </c>
      <c r="C510" s="2" t="s">
        <v>26</v>
      </c>
      <c r="D510" s="2" t="s">
        <v>28</v>
      </c>
      <c r="E510" s="7">
        <f t="shared" ca="1" si="15"/>
        <v>3.48</v>
      </c>
      <c r="F510" s="9">
        <f t="shared" ca="1" si="17"/>
        <v>992</v>
      </c>
      <c r="G510" s="39">
        <f>IF(MONTH($A510)=1,VLOOKUP($A510,Курсы_январь!$A$2:$C$32,3,0),VLOOKUP($A510,Курсы_июль!$A$2:$C$32,3,0))</f>
        <v>32.947499999999998</v>
      </c>
    </row>
    <row r="511" spans="1:7" x14ac:dyDescent="0.3">
      <c r="A511" s="133">
        <v>41458</v>
      </c>
      <c r="B511" s="2" t="s">
        <v>24</v>
      </c>
      <c r="C511" s="2" t="s">
        <v>26</v>
      </c>
      <c r="D511" s="2" t="s">
        <v>28</v>
      </c>
      <c r="E511" s="7">
        <f t="shared" ca="1" si="15"/>
        <v>7.38</v>
      </c>
      <c r="F511" s="9">
        <f t="shared" ca="1" si="17"/>
        <v>965</v>
      </c>
      <c r="G511" s="39">
        <f>IF(MONTH($A511)=1,VLOOKUP($A511,Курсы_январь!$A$2:$C$32,3,0),VLOOKUP($A511,Курсы_июль!$A$2:$C$32,3,0))</f>
        <v>32.947499999999998</v>
      </c>
    </row>
    <row r="512" spans="1:7" x14ac:dyDescent="0.3">
      <c r="A512" s="133">
        <v>41459</v>
      </c>
      <c r="B512" s="2" t="s">
        <v>19</v>
      </c>
      <c r="C512" s="2" t="s">
        <v>20</v>
      </c>
      <c r="D512" s="2" t="s">
        <v>21</v>
      </c>
      <c r="E512" s="7">
        <f t="shared" ca="1" si="15"/>
        <v>1.27</v>
      </c>
      <c r="F512" s="9">
        <f t="shared" ca="1" si="17"/>
        <v>35441</v>
      </c>
      <c r="G512" s="39">
        <f>IF(MONTH($A512)=1,VLOOKUP($A512,Курсы_январь!$A$2:$C$32,3,0),VLOOKUP($A512,Курсы_июль!$A$2:$C$32,3,0))</f>
        <v>33.220399999999998</v>
      </c>
    </row>
    <row r="513" spans="1:7" x14ac:dyDescent="0.3">
      <c r="A513" s="133">
        <v>41459</v>
      </c>
      <c r="B513" s="2" t="s">
        <v>22</v>
      </c>
      <c r="C513" s="2" t="s">
        <v>20</v>
      </c>
      <c r="D513" s="2" t="s">
        <v>21</v>
      </c>
      <c r="E513" s="7">
        <f t="shared" ca="1" si="15"/>
        <v>7.72</v>
      </c>
      <c r="F513" s="9">
        <f t="shared" ca="1" si="17"/>
        <v>36668</v>
      </c>
      <c r="G513" s="39">
        <f>IF(MONTH($A513)=1,VLOOKUP($A513,Курсы_январь!$A$2:$C$32,3,0),VLOOKUP($A513,Курсы_июль!$A$2:$C$32,3,0))</f>
        <v>33.220399999999998</v>
      </c>
    </row>
    <row r="514" spans="1:7" x14ac:dyDescent="0.3">
      <c r="A514" s="133">
        <v>41459</v>
      </c>
      <c r="B514" s="2" t="s">
        <v>25</v>
      </c>
      <c r="C514" s="2" t="s">
        <v>20</v>
      </c>
      <c r="D514" s="2" t="s">
        <v>21</v>
      </c>
      <c r="E514" s="7">
        <f t="shared" ca="1" si="15"/>
        <v>8.59</v>
      </c>
      <c r="F514" s="9">
        <f t="shared" ca="1" si="17"/>
        <v>35715</v>
      </c>
      <c r="G514" s="39">
        <f>IF(MONTH($A514)=1,VLOOKUP($A514,Курсы_январь!$A$2:$C$32,3,0),VLOOKUP($A514,Курсы_июль!$A$2:$C$32,3,0))</f>
        <v>33.220399999999998</v>
      </c>
    </row>
    <row r="515" spans="1:7" x14ac:dyDescent="0.3">
      <c r="A515" s="133">
        <v>41459</v>
      </c>
      <c r="B515" s="2" t="s">
        <v>23</v>
      </c>
      <c r="C515" s="2" t="s">
        <v>26</v>
      </c>
      <c r="D515" s="2" t="s">
        <v>21</v>
      </c>
      <c r="E515" s="7">
        <f t="shared" ref="E515:E578" ca="1" si="19">ROUND(RAND()*10,2)</f>
        <v>0.44</v>
      </c>
      <c r="F515" s="9">
        <f t="shared" ca="1" si="17"/>
        <v>951</v>
      </c>
      <c r="G515" s="39">
        <f>IF(MONTH($A515)=1,VLOOKUP($A515,Курсы_январь!$A$2:$C$32,3,0),VLOOKUP($A515,Курсы_июль!$A$2:$C$32,3,0))</f>
        <v>33.220399999999998</v>
      </c>
    </row>
    <row r="516" spans="1:7" x14ac:dyDescent="0.3">
      <c r="A516" s="133">
        <v>41459</v>
      </c>
      <c r="B516" s="2" t="s">
        <v>24</v>
      </c>
      <c r="C516" s="2" t="s">
        <v>26</v>
      </c>
      <c r="D516" s="2" t="s">
        <v>21</v>
      </c>
      <c r="E516" s="7">
        <f t="shared" ca="1" si="19"/>
        <v>9.65</v>
      </c>
      <c r="F516" s="9">
        <f t="shared" ca="1" si="17"/>
        <v>963</v>
      </c>
      <c r="G516" s="39">
        <f>IF(MONTH($A516)=1,VLOOKUP($A516,Курсы_январь!$A$2:$C$32,3,0),VLOOKUP($A516,Курсы_июль!$A$2:$C$32,3,0))</f>
        <v>33.220399999999998</v>
      </c>
    </row>
    <row r="517" spans="1:7" x14ac:dyDescent="0.3">
      <c r="A517" s="133">
        <v>41459</v>
      </c>
      <c r="B517" s="2" t="s">
        <v>19</v>
      </c>
      <c r="C517" s="2" t="s">
        <v>20</v>
      </c>
      <c r="D517" s="2" t="s">
        <v>27</v>
      </c>
      <c r="E517" s="7">
        <f t="shared" ca="1" si="19"/>
        <v>9.7899999999999991</v>
      </c>
      <c r="F517" s="9">
        <f t="shared" ca="1" si="17"/>
        <v>36553</v>
      </c>
      <c r="G517" s="39">
        <f>IF(MONTH($A517)=1,VLOOKUP($A517,Курсы_январь!$A$2:$C$32,3,0),VLOOKUP($A517,Курсы_июль!$A$2:$C$32,3,0))</f>
        <v>33.220399999999998</v>
      </c>
    </row>
    <row r="518" spans="1:7" x14ac:dyDescent="0.3">
      <c r="A518" s="133">
        <v>41459</v>
      </c>
      <c r="B518" s="2" t="s">
        <v>22</v>
      </c>
      <c r="C518" s="2" t="s">
        <v>20</v>
      </c>
      <c r="D518" s="2" t="s">
        <v>27</v>
      </c>
      <c r="E518" s="7">
        <f t="shared" ca="1" si="19"/>
        <v>4.0599999999999996</v>
      </c>
      <c r="F518" s="9">
        <f t="shared" ca="1" si="17"/>
        <v>36157</v>
      </c>
      <c r="G518" s="39">
        <f>IF(MONTH($A518)=1,VLOOKUP($A518,Курсы_январь!$A$2:$C$32,3,0),VLOOKUP($A518,Курсы_июль!$A$2:$C$32,3,0))</f>
        <v>33.220399999999998</v>
      </c>
    </row>
    <row r="519" spans="1:7" x14ac:dyDescent="0.3">
      <c r="A519" s="133">
        <v>41459</v>
      </c>
      <c r="B519" s="2" t="s">
        <v>25</v>
      </c>
      <c r="C519" s="2" t="s">
        <v>20</v>
      </c>
      <c r="D519" s="2" t="s">
        <v>27</v>
      </c>
      <c r="E519" s="7">
        <f t="shared" ca="1" si="19"/>
        <v>5.15</v>
      </c>
      <c r="F519" s="9">
        <f t="shared" ca="1" si="17"/>
        <v>35676</v>
      </c>
      <c r="G519" s="39">
        <f>IF(MONTH($A519)=1,VLOOKUP($A519,Курсы_январь!$A$2:$C$32,3,0),VLOOKUP($A519,Курсы_июль!$A$2:$C$32,3,0))</f>
        <v>33.220399999999998</v>
      </c>
    </row>
    <row r="520" spans="1:7" x14ac:dyDescent="0.3">
      <c r="A520" s="133">
        <v>41459</v>
      </c>
      <c r="B520" s="2" t="s">
        <v>23</v>
      </c>
      <c r="C520" s="2" t="s">
        <v>26</v>
      </c>
      <c r="D520" s="2" t="s">
        <v>27</v>
      </c>
      <c r="E520" s="7">
        <f t="shared" ca="1" si="19"/>
        <v>8.02</v>
      </c>
      <c r="F520" s="9">
        <f t="shared" ca="1" si="17"/>
        <v>952</v>
      </c>
      <c r="G520" s="39">
        <f>IF(MONTH($A520)=1,VLOOKUP($A520,Курсы_январь!$A$2:$C$32,3,0),VLOOKUP($A520,Курсы_июль!$A$2:$C$32,3,0))</f>
        <v>33.220399999999998</v>
      </c>
    </row>
    <row r="521" spans="1:7" x14ac:dyDescent="0.3">
      <c r="A521" s="133">
        <v>41459</v>
      </c>
      <c r="B521" s="2" t="s">
        <v>24</v>
      </c>
      <c r="C521" s="2" t="s">
        <v>26</v>
      </c>
      <c r="D521" s="2" t="s">
        <v>27</v>
      </c>
      <c r="E521" s="7">
        <f t="shared" ca="1" si="19"/>
        <v>3.76</v>
      </c>
      <c r="F521" s="9">
        <f t="shared" ca="1" si="17"/>
        <v>957</v>
      </c>
      <c r="G521" s="39">
        <f>IF(MONTH($A521)=1,VLOOKUP($A521,Курсы_январь!$A$2:$C$32,3,0),VLOOKUP($A521,Курсы_июль!$A$2:$C$32,3,0))</f>
        <v>33.220399999999998</v>
      </c>
    </row>
    <row r="522" spans="1:7" x14ac:dyDescent="0.3">
      <c r="A522" s="133">
        <v>41459</v>
      </c>
      <c r="B522" s="2" t="s">
        <v>19</v>
      </c>
      <c r="C522" s="2" t="s">
        <v>20</v>
      </c>
      <c r="D522" s="2" t="s">
        <v>28</v>
      </c>
      <c r="E522" s="7">
        <f t="shared" ca="1" si="19"/>
        <v>0.65</v>
      </c>
      <c r="F522" s="9">
        <f t="shared" ca="1" si="17"/>
        <v>36325</v>
      </c>
      <c r="G522" s="39">
        <f>IF(MONTH($A522)=1,VLOOKUP($A522,Курсы_январь!$A$2:$C$32,3,0),VLOOKUP($A522,Курсы_июль!$A$2:$C$32,3,0))</f>
        <v>33.220399999999998</v>
      </c>
    </row>
    <row r="523" spans="1:7" x14ac:dyDescent="0.3">
      <c r="A523" s="133">
        <v>41459</v>
      </c>
      <c r="B523" s="2" t="s">
        <v>22</v>
      </c>
      <c r="C523" s="2" t="s">
        <v>20</v>
      </c>
      <c r="D523" s="2" t="s">
        <v>28</v>
      </c>
      <c r="E523" s="7">
        <f t="shared" ca="1" si="19"/>
        <v>7.41</v>
      </c>
      <c r="F523" s="9">
        <f t="shared" ca="1" si="17"/>
        <v>36367</v>
      </c>
      <c r="G523" s="39">
        <f>IF(MONTH($A523)=1,VLOOKUP($A523,Курсы_январь!$A$2:$C$32,3,0),VLOOKUP($A523,Курсы_июль!$A$2:$C$32,3,0))</f>
        <v>33.220399999999998</v>
      </c>
    </row>
    <row r="524" spans="1:7" x14ac:dyDescent="0.3">
      <c r="A524" s="133">
        <v>41459</v>
      </c>
      <c r="B524" s="2" t="s">
        <v>25</v>
      </c>
      <c r="C524" s="2" t="s">
        <v>20</v>
      </c>
      <c r="D524" s="2" t="s">
        <v>28</v>
      </c>
      <c r="E524" s="7">
        <f t="shared" ca="1" si="19"/>
        <v>7.28</v>
      </c>
      <c r="F524" s="9">
        <f t="shared" ca="1" si="17"/>
        <v>36981</v>
      </c>
      <c r="G524" s="39">
        <f>IF(MONTH($A524)=1,VLOOKUP($A524,Курсы_январь!$A$2:$C$32,3,0),VLOOKUP($A524,Курсы_июль!$A$2:$C$32,3,0))</f>
        <v>33.220399999999998</v>
      </c>
    </row>
    <row r="525" spans="1:7" x14ac:dyDescent="0.3">
      <c r="A525" s="133">
        <v>41459</v>
      </c>
      <c r="B525" s="2" t="s">
        <v>23</v>
      </c>
      <c r="C525" s="2" t="s">
        <v>26</v>
      </c>
      <c r="D525" s="2" t="s">
        <v>28</v>
      </c>
      <c r="E525" s="7">
        <f t="shared" ca="1" si="19"/>
        <v>6.08</v>
      </c>
      <c r="F525" s="9">
        <f t="shared" ca="1" si="17"/>
        <v>992</v>
      </c>
      <c r="G525" s="39">
        <f>IF(MONTH($A525)=1,VLOOKUP($A525,Курсы_январь!$A$2:$C$32,3,0),VLOOKUP($A525,Курсы_июль!$A$2:$C$32,3,0))</f>
        <v>33.220399999999998</v>
      </c>
    </row>
    <row r="526" spans="1:7" x14ac:dyDescent="0.3">
      <c r="A526" s="133">
        <v>41459</v>
      </c>
      <c r="B526" s="2" t="s">
        <v>24</v>
      </c>
      <c r="C526" s="2" t="s">
        <v>26</v>
      </c>
      <c r="D526" s="2" t="s">
        <v>28</v>
      </c>
      <c r="E526" s="7">
        <f t="shared" ca="1" si="19"/>
        <v>3.62</v>
      </c>
      <c r="F526" s="9">
        <f t="shared" ca="1" si="17"/>
        <v>965</v>
      </c>
      <c r="G526" s="39">
        <f>IF(MONTH($A526)=1,VLOOKUP($A526,Курсы_январь!$A$2:$C$32,3,0),VLOOKUP($A526,Курсы_июль!$A$2:$C$32,3,0))</f>
        <v>33.220399999999998</v>
      </c>
    </row>
    <row r="527" spans="1:7" x14ac:dyDescent="0.3">
      <c r="A527" s="133">
        <v>41460</v>
      </c>
      <c r="B527" s="2" t="s">
        <v>19</v>
      </c>
      <c r="C527" s="2" t="s">
        <v>20</v>
      </c>
      <c r="D527" s="2" t="s">
        <v>21</v>
      </c>
      <c r="E527" s="7">
        <f t="shared" ca="1" si="19"/>
        <v>4.8099999999999996</v>
      </c>
      <c r="F527" s="9">
        <f t="shared" ca="1" si="17"/>
        <v>35441</v>
      </c>
      <c r="G527" s="39">
        <f>IF(MONTH($A527)=1,VLOOKUP($A527,Курсы_январь!$A$2:$C$32,3,0),VLOOKUP($A527,Курсы_июль!$A$2:$C$32,3,0))</f>
        <v>33.160499999999999</v>
      </c>
    </row>
    <row r="528" spans="1:7" x14ac:dyDescent="0.3">
      <c r="A528" s="133">
        <v>41460</v>
      </c>
      <c r="B528" s="2" t="s">
        <v>22</v>
      </c>
      <c r="C528" s="2" t="s">
        <v>20</v>
      </c>
      <c r="D528" s="2" t="s">
        <v>21</v>
      </c>
      <c r="E528" s="7">
        <f t="shared" ca="1" si="19"/>
        <v>5.05</v>
      </c>
      <c r="F528" s="9">
        <f t="shared" ca="1" si="17"/>
        <v>36668</v>
      </c>
      <c r="G528" s="39">
        <f>IF(MONTH($A528)=1,VLOOKUP($A528,Курсы_январь!$A$2:$C$32,3,0),VLOOKUP($A528,Курсы_июль!$A$2:$C$32,3,0))</f>
        <v>33.160499999999999</v>
      </c>
    </row>
    <row r="529" spans="1:7" x14ac:dyDescent="0.3">
      <c r="A529" s="133">
        <v>41460</v>
      </c>
      <c r="B529" s="2" t="s">
        <v>25</v>
      </c>
      <c r="C529" s="2" t="s">
        <v>20</v>
      </c>
      <c r="D529" s="2" t="s">
        <v>21</v>
      </c>
      <c r="E529" s="7">
        <f t="shared" ca="1" si="19"/>
        <v>8.76</v>
      </c>
      <c r="F529" s="9">
        <f t="shared" ca="1" si="17"/>
        <v>35715</v>
      </c>
      <c r="G529" s="39">
        <f>IF(MONTH($A529)=1,VLOOKUP($A529,Курсы_январь!$A$2:$C$32,3,0),VLOOKUP($A529,Курсы_июль!$A$2:$C$32,3,0))</f>
        <v>33.160499999999999</v>
      </c>
    </row>
    <row r="530" spans="1:7" x14ac:dyDescent="0.3">
      <c r="A530" s="133">
        <v>41460</v>
      </c>
      <c r="B530" s="2" t="s">
        <v>23</v>
      </c>
      <c r="C530" s="2" t="s">
        <v>26</v>
      </c>
      <c r="D530" s="2" t="s">
        <v>21</v>
      </c>
      <c r="E530" s="7">
        <f t="shared" ca="1" si="19"/>
        <v>7.95</v>
      </c>
      <c r="F530" s="9">
        <f t="shared" ca="1" si="17"/>
        <v>951</v>
      </c>
      <c r="G530" s="39">
        <f>IF(MONTH($A530)=1,VLOOKUP($A530,Курсы_январь!$A$2:$C$32,3,0),VLOOKUP($A530,Курсы_июль!$A$2:$C$32,3,0))</f>
        <v>33.160499999999999</v>
      </c>
    </row>
    <row r="531" spans="1:7" x14ac:dyDescent="0.3">
      <c r="A531" s="133">
        <v>41460</v>
      </c>
      <c r="B531" s="2" t="s">
        <v>24</v>
      </c>
      <c r="C531" s="2" t="s">
        <v>26</v>
      </c>
      <c r="D531" s="2" t="s">
        <v>21</v>
      </c>
      <c r="E531" s="7">
        <f t="shared" ca="1" si="19"/>
        <v>2.41</v>
      </c>
      <c r="F531" s="9">
        <f t="shared" ca="1" si="17"/>
        <v>963</v>
      </c>
      <c r="G531" s="39">
        <f>IF(MONTH($A531)=1,VLOOKUP($A531,Курсы_январь!$A$2:$C$32,3,0),VLOOKUP($A531,Курсы_июль!$A$2:$C$32,3,0))</f>
        <v>33.160499999999999</v>
      </c>
    </row>
    <row r="532" spans="1:7" x14ac:dyDescent="0.3">
      <c r="A532" s="133">
        <v>41460</v>
      </c>
      <c r="B532" s="2" t="s">
        <v>19</v>
      </c>
      <c r="C532" s="2" t="s">
        <v>20</v>
      </c>
      <c r="D532" s="2" t="s">
        <v>27</v>
      </c>
      <c r="E532" s="7">
        <f t="shared" ca="1" si="19"/>
        <v>5.78</v>
      </c>
      <c r="F532" s="9">
        <f t="shared" ca="1" si="17"/>
        <v>36553</v>
      </c>
      <c r="G532" s="39">
        <f>IF(MONTH($A532)=1,VLOOKUP($A532,Курсы_январь!$A$2:$C$32,3,0),VLOOKUP($A532,Курсы_июль!$A$2:$C$32,3,0))</f>
        <v>33.160499999999999</v>
      </c>
    </row>
    <row r="533" spans="1:7" x14ac:dyDescent="0.3">
      <c r="A533" s="133">
        <v>41460</v>
      </c>
      <c r="B533" s="2" t="s">
        <v>22</v>
      </c>
      <c r="C533" s="2" t="s">
        <v>20</v>
      </c>
      <c r="D533" s="2" t="s">
        <v>27</v>
      </c>
      <c r="E533" s="7">
        <f t="shared" ca="1" si="19"/>
        <v>5.68</v>
      </c>
      <c r="F533" s="9">
        <f t="shared" ca="1" si="17"/>
        <v>36157</v>
      </c>
      <c r="G533" s="39">
        <f>IF(MONTH($A533)=1,VLOOKUP($A533,Курсы_январь!$A$2:$C$32,3,0),VLOOKUP($A533,Курсы_июль!$A$2:$C$32,3,0))</f>
        <v>33.160499999999999</v>
      </c>
    </row>
    <row r="534" spans="1:7" x14ac:dyDescent="0.3">
      <c r="A534" s="133">
        <v>41460</v>
      </c>
      <c r="B534" s="2" t="s">
        <v>25</v>
      </c>
      <c r="C534" s="2" t="s">
        <v>20</v>
      </c>
      <c r="D534" s="2" t="s">
        <v>27</v>
      </c>
      <c r="E534" s="7">
        <f t="shared" ca="1" si="19"/>
        <v>8.65</v>
      </c>
      <c r="F534" s="9">
        <f t="shared" ca="1" si="17"/>
        <v>35676</v>
      </c>
      <c r="G534" s="39">
        <f>IF(MONTH($A534)=1,VLOOKUP($A534,Курсы_январь!$A$2:$C$32,3,0),VLOOKUP($A534,Курсы_июль!$A$2:$C$32,3,0))</f>
        <v>33.160499999999999</v>
      </c>
    </row>
    <row r="535" spans="1:7" x14ac:dyDescent="0.3">
      <c r="A535" s="133">
        <v>41460</v>
      </c>
      <c r="B535" s="2" t="s">
        <v>23</v>
      </c>
      <c r="C535" s="2" t="s">
        <v>26</v>
      </c>
      <c r="D535" s="2" t="s">
        <v>27</v>
      </c>
      <c r="E535" s="7">
        <f t="shared" ca="1" si="19"/>
        <v>2.1800000000000002</v>
      </c>
      <c r="F535" s="9">
        <f t="shared" ca="1" si="17"/>
        <v>952</v>
      </c>
      <c r="G535" s="39">
        <f>IF(MONTH($A535)=1,VLOOKUP($A535,Курсы_январь!$A$2:$C$32,3,0),VLOOKUP($A535,Курсы_июль!$A$2:$C$32,3,0))</f>
        <v>33.160499999999999</v>
      </c>
    </row>
    <row r="536" spans="1:7" x14ac:dyDescent="0.3">
      <c r="A536" s="133">
        <v>41460</v>
      </c>
      <c r="B536" s="2" t="s">
        <v>24</v>
      </c>
      <c r="C536" s="2" t="s">
        <v>26</v>
      </c>
      <c r="D536" s="2" t="s">
        <v>27</v>
      </c>
      <c r="E536" s="7">
        <f t="shared" ca="1" si="19"/>
        <v>7.7</v>
      </c>
      <c r="F536" s="9">
        <f t="shared" ca="1" si="17"/>
        <v>957</v>
      </c>
      <c r="G536" s="39">
        <f>IF(MONTH($A536)=1,VLOOKUP($A536,Курсы_январь!$A$2:$C$32,3,0),VLOOKUP($A536,Курсы_июль!$A$2:$C$32,3,0))</f>
        <v>33.160499999999999</v>
      </c>
    </row>
    <row r="537" spans="1:7" x14ac:dyDescent="0.3">
      <c r="A537" s="133">
        <v>41460</v>
      </c>
      <c r="B537" s="2" t="s">
        <v>19</v>
      </c>
      <c r="C537" s="2" t="s">
        <v>20</v>
      </c>
      <c r="D537" s="2" t="s">
        <v>28</v>
      </c>
      <c r="E537" s="7">
        <f t="shared" ca="1" si="19"/>
        <v>4.33</v>
      </c>
      <c r="F537" s="9">
        <f t="shared" ca="1" si="17"/>
        <v>36325</v>
      </c>
      <c r="G537" s="39">
        <f>IF(MONTH($A537)=1,VLOOKUP($A537,Курсы_январь!$A$2:$C$32,3,0),VLOOKUP($A537,Курсы_июль!$A$2:$C$32,3,0))</f>
        <v>33.160499999999999</v>
      </c>
    </row>
    <row r="538" spans="1:7" x14ac:dyDescent="0.3">
      <c r="A538" s="133">
        <v>41460</v>
      </c>
      <c r="B538" s="2" t="s">
        <v>22</v>
      </c>
      <c r="C538" s="2" t="s">
        <v>20</v>
      </c>
      <c r="D538" s="2" t="s">
        <v>28</v>
      </c>
      <c r="E538" s="7">
        <f t="shared" ca="1" si="19"/>
        <v>6.91</v>
      </c>
      <c r="F538" s="9">
        <f t="shared" ca="1" si="17"/>
        <v>36367</v>
      </c>
      <c r="G538" s="39">
        <f>IF(MONTH($A538)=1,VLOOKUP($A538,Курсы_январь!$A$2:$C$32,3,0),VLOOKUP($A538,Курсы_июль!$A$2:$C$32,3,0))</f>
        <v>33.160499999999999</v>
      </c>
    </row>
    <row r="539" spans="1:7" x14ac:dyDescent="0.3">
      <c r="A539" s="133">
        <v>41460</v>
      </c>
      <c r="B539" s="2" t="s">
        <v>25</v>
      </c>
      <c r="C539" s="2" t="s">
        <v>20</v>
      </c>
      <c r="D539" s="2" t="s">
        <v>28</v>
      </c>
      <c r="E539" s="7">
        <f t="shared" ca="1" si="19"/>
        <v>7.81</v>
      </c>
      <c r="F539" s="9">
        <f t="shared" ca="1" si="17"/>
        <v>36981</v>
      </c>
      <c r="G539" s="39">
        <f>IF(MONTH($A539)=1,VLOOKUP($A539,Курсы_январь!$A$2:$C$32,3,0),VLOOKUP($A539,Курсы_июль!$A$2:$C$32,3,0))</f>
        <v>33.160499999999999</v>
      </c>
    </row>
    <row r="540" spans="1:7" x14ac:dyDescent="0.3">
      <c r="A540" s="133">
        <v>41460</v>
      </c>
      <c r="B540" s="2" t="s">
        <v>23</v>
      </c>
      <c r="C540" s="2" t="s">
        <v>26</v>
      </c>
      <c r="D540" s="2" t="s">
        <v>28</v>
      </c>
      <c r="E540" s="7">
        <f t="shared" ca="1" si="19"/>
        <v>9.61</v>
      </c>
      <c r="F540" s="9">
        <f t="shared" ca="1" si="17"/>
        <v>992</v>
      </c>
      <c r="G540" s="39">
        <f>IF(MONTH($A540)=1,VLOOKUP($A540,Курсы_январь!$A$2:$C$32,3,0),VLOOKUP($A540,Курсы_июль!$A$2:$C$32,3,0))</f>
        <v>33.160499999999999</v>
      </c>
    </row>
    <row r="541" spans="1:7" x14ac:dyDescent="0.3">
      <c r="A541" s="133">
        <v>41460</v>
      </c>
      <c r="B541" s="2" t="s">
        <v>24</v>
      </c>
      <c r="C541" s="2" t="s">
        <v>26</v>
      </c>
      <c r="D541" s="2" t="s">
        <v>28</v>
      </c>
      <c r="E541" s="7">
        <f t="shared" ca="1" si="19"/>
        <v>4.28</v>
      </c>
      <c r="F541" s="9">
        <f t="shared" ca="1" si="17"/>
        <v>965</v>
      </c>
      <c r="G541" s="39">
        <f>IF(MONTH($A541)=1,VLOOKUP($A541,Курсы_январь!$A$2:$C$32,3,0),VLOOKUP($A541,Курсы_июль!$A$2:$C$32,3,0))</f>
        <v>33.160499999999999</v>
      </c>
    </row>
    <row r="542" spans="1:7" x14ac:dyDescent="0.3">
      <c r="A542" s="133">
        <v>41461</v>
      </c>
      <c r="B542" s="2" t="s">
        <v>19</v>
      </c>
      <c r="C542" s="2" t="s">
        <v>20</v>
      </c>
      <c r="D542" s="2" t="s">
        <v>21</v>
      </c>
      <c r="E542" s="7">
        <f t="shared" ca="1" si="19"/>
        <v>3.07</v>
      </c>
      <c r="F542" s="9">
        <f t="shared" ca="1" si="17"/>
        <v>35441</v>
      </c>
      <c r="G542" s="39">
        <f>IF(MONTH($A542)=1,VLOOKUP($A542,Курсы_январь!$A$2:$C$32,3,0),VLOOKUP($A542,Курсы_июль!$A$2:$C$32,3,0))</f>
        <v>33.224699999999999</v>
      </c>
    </row>
    <row r="543" spans="1:7" x14ac:dyDescent="0.3">
      <c r="A543" s="133">
        <v>41461</v>
      </c>
      <c r="B543" s="2" t="s">
        <v>22</v>
      </c>
      <c r="C543" s="2" t="s">
        <v>20</v>
      </c>
      <c r="D543" s="2" t="s">
        <v>21</v>
      </c>
      <c r="E543" s="7">
        <f t="shared" ca="1" si="19"/>
        <v>2.57</v>
      </c>
      <c r="F543" s="9">
        <f t="shared" ca="1" si="17"/>
        <v>36668</v>
      </c>
      <c r="G543" s="39">
        <f>IF(MONTH($A543)=1,VLOOKUP($A543,Курсы_январь!$A$2:$C$32,3,0),VLOOKUP($A543,Курсы_июль!$A$2:$C$32,3,0))</f>
        <v>33.224699999999999</v>
      </c>
    </row>
    <row r="544" spans="1:7" x14ac:dyDescent="0.3">
      <c r="A544" s="133">
        <v>41461</v>
      </c>
      <c r="B544" s="2" t="s">
        <v>25</v>
      </c>
      <c r="C544" s="2" t="s">
        <v>20</v>
      </c>
      <c r="D544" s="2" t="s">
        <v>21</v>
      </c>
      <c r="E544" s="7">
        <f t="shared" ca="1" si="19"/>
        <v>5.83</v>
      </c>
      <c r="F544" s="9">
        <f t="shared" ca="1" si="17"/>
        <v>35715</v>
      </c>
      <c r="G544" s="39">
        <f>IF(MONTH($A544)=1,VLOOKUP($A544,Курсы_январь!$A$2:$C$32,3,0),VLOOKUP($A544,Курсы_июль!$A$2:$C$32,3,0))</f>
        <v>33.224699999999999</v>
      </c>
    </row>
    <row r="545" spans="1:7" x14ac:dyDescent="0.3">
      <c r="A545" s="133">
        <v>41461</v>
      </c>
      <c r="B545" s="2" t="s">
        <v>23</v>
      </c>
      <c r="C545" s="2" t="s">
        <v>26</v>
      </c>
      <c r="D545" s="2" t="s">
        <v>21</v>
      </c>
      <c r="E545" s="7">
        <f t="shared" ca="1" si="19"/>
        <v>3.54</v>
      </c>
      <c r="F545" s="9">
        <f t="shared" ca="1" si="17"/>
        <v>951</v>
      </c>
      <c r="G545" s="39">
        <f>IF(MONTH($A545)=1,VLOOKUP($A545,Курсы_январь!$A$2:$C$32,3,0),VLOOKUP($A545,Курсы_июль!$A$2:$C$32,3,0))</f>
        <v>33.224699999999999</v>
      </c>
    </row>
    <row r="546" spans="1:7" x14ac:dyDescent="0.3">
      <c r="A546" s="133">
        <v>41461</v>
      </c>
      <c r="B546" s="2" t="s">
        <v>24</v>
      </c>
      <c r="C546" s="2" t="s">
        <v>26</v>
      </c>
      <c r="D546" s="2" t="s">
        <v>21</v>
      </c>
      <c r="E546" s="7">
        <f t="shared" ca="1" si="19"/>
        <v>5.44</v>
      </c>
      <c r="F546" s="9">
        <f t="shared" ca="1" si="17"/>
        <v>963</v>
      </c>
      <c r="G546" s="39">
        <f>IF(MONTH($A546)=1,VLOOKUP($A546,Курсы_январь!$A$2:$C$32,3,0),VLOOKUP($A546,Курсы_июль!$A$2:$C$32,3,0))</f>
        <v>33.224699999999999</v>
      </c>
    </row>
    <row r="547" spans="1:7" x14ac:dyDescent="0.3">
      <c r="A547" s="133">
        <v>41461</v>
      </c>
      <c r="B547" s="2" t="s">
        <v>19</v>
      </c>
      <c r="C547" s="2" t="s">
        <v>20</v>
      </c>
      <c r="D547" s="2" t="s">
        <v>27</v>
      </c>
      <c r="E547" s="7">
        <f t="shared" ca="1" si="19"/>
        <v>9.7100000000000009</v>
      </c>
      <c r="F547" s="9">
        <f t="shared" ref="F547:F610" ca="1" si="20">F532</f>
        <v>36553</v>
      </c>
      <c r="G547" s="39">
        <f>IF(MONTH($A547)=1,VLOOKUP($A547,Курсы_январь!$A$2:$C$32,3,0),VLOOKUP($A547,Курсы_июль!$A$2:$C$32,3,0))</f>
        <v>33.224699999999999</v>
      </c>
    </row>
    <row r="548" spans="1:7" x14ac:dyDescent="0.3">
      <c r="A548" s="133">
        <v>41461</v>
      </c>
      <c r="B548" s="2" t="s">
        <v>22</v>
      </c>
      <c r="C548" s="2" t="s">
        <v>20</v>
      </c>
      <c r="D548" s="2" t="s">
        <v>27</v>
      </c>
      <c r="E548" s="7">
        <f t="shared" ca="1" si="19"/>
        <v>8.27</v>
      </c>
      <c r="F548" s="9">
        <f t="shared" ca="1" si="20"/>
        <v>36157</v>
      </c>
      <c r="G548" s="39">
        <f>IF(MONTH($A548)=1,VLOOKUP($A548,Курсы_январь!$A$2:$C$32,3,0),VLOOKUP($A548,Курсы_июль!$A$2:$C$32,3,0))</f>
        <v>33.224699999999999</v>
      </c>
    </row>
    <row r="549" spans="1:7" x14ac:dyDescent="0.3">
      <c r="A549" s="133">
        <v>41461</v>
      </c>
      <c r="B549" s="2" t="s">
        <v>25</v>
      </c>
      <c r="C549" s="2" t="s">
        <v>20</v>
      </c>
      <c r="D549" s="2" t="s">
        <v>27</v>
      </c>
      <c r="E549" s="7">
        <f t="shared" ca="1" si="19"/>
        <v>1.61</v>
      </c>
      <c r="F549" s="9">
        <f t="shared" ca="1" si="20"/>
        <v>35676</v>
      </c>
      <c r="G549" s="39">
        <f>IF(MONTH($A549)=1,VLOOKUP($A549,Курсы_январь!$A$2:$C$32,3,0),VLOOKUP($A549,Курсы_июль!$A$2:$C$32,3,0))</f>
        <v>33.224699999999999</v>
      </c>
    </row>
    <row r="550" spans="1:7" x14ac:dyDescent="0.3">
      <c r="A550" s="133">
        <v>41461</v>
      </c>
      <c r="B550" s="2" t="s">
        <v>23</v>
      </c>
      <c r="C550" s="2" t="s">
        <v>26</v>
      </c>
      <c r="D550" s="2" t="s">
        <v>27</v>
      </c>
      <c r="E550" s="7">
        <f t="shared" ca="1" si="19"/>
        <v>9.1</v>
      </c>
      <c r="F550" s="9">
        <f t="shared" ca="1" si="20"/>
        <v>952</v>
      </c>
      <c r="G550" s="39">
        <f>IF(MONTH($A550)=1,VLOOKUP($A550,Курсы_январь!$A$2:$C$32,3,0),VLOOKUP($A550,Курсы_июль!$A$2:$C$32,3,0))</f>
        <v>33.224699999999999</v>
      </c>
    </row>
    <row r="551" spans="1:7" x14ac:dyDescent="0.3">
      <c r="A551" s="133">
        <v>41461</v>
      </c>
      <c r="B551" s="2" t="s">
        <v>24</v>
      </c>
      <c r="C551" s="2" t="s">
        <v>26</v>
      </c>
      <c r="D551" s="2" t="s">
        <v>27</v>
      </c>
      <c r="E551" s="7">
        <f t="shared" ca="1" si="19"/>
        <v>9.66</v>
      </c>
      <c r="F551" s="9">
        <f t="shared" ca="1" si="20"/>
        <v>957</v>
      </c>
      <c r="G551" s="39">
        <f>IF(MONTH($A551)=1,VLOOKUP($A551,Курсы_январь!$A$2:$C$32,3,0),VLOOKUP($A551,Курсы_июль!$A$2:$C$32,3,0))</f>
        <v>33.224699999999999</v>
      </c>
    </row>
    <row r="552" spans="1:7" x14ac:dyDescent="0.3">
      <c r="A552" s="133">
        <v>41461</v>
      </c>
      <c r="B552" s="2" t="s">
        <v>19</v>
      </c>
      <c r="C552" s="2" t="s">
        <v>20</v>
      </c>
      <c r="D552" s="2" t="s">
        <v>28</v>
      </c>
      <c r="E552" s="7">
        <f t="shared" ca="1" si="19"/>
        <v>1.1000000000000001</v>
      </c>
      <c r="F552" s="9">
        <f t="shared" ca="1" si="20"/>
        <v>36325</v>
      </c>
      <c r="G552" s="39">
        <f>IF(MONTH($A552)=1,VLOOKUP($A552,Курсы_январь!$A$2:$C$32,3,0),VLOOKUP($A552,Курсы_июль!$A$2:$C$32,3,0))</f>
        <v>33.224699999999999</v>
      </c>
    </row>
    <row r="553" spans="1:7" x14ac:dyDescent="0.3">
      <c r="A553" s="133">
        <v>41461</v>
      </c>
      <c r="B553" s="2" t="s">
        <v>22</v>
      </c>
      <c r="C553" s="2" t="s">
        <v>20</v>
      </c>
      <c r="D553" s="2" t="s">
        <v>28</v>
      </c>
      <c r="E553" s="7">
        <f t="shared" ca="1" si="19"/>
        <v>1.87</v>
      </c>
      <c r="F553" s="9">
        <f t="shared" ca="1" si="20"/>
        <v>36367</v>
      </c>
      <c r="G553" s="39">
        <f>IF(MONTH($A553)=1,VLOOKUP($A553,Курсы_январь!$A$2:$C$32,3,0),VLOOKUP($A553,Курсы_июль!$A$2:$C$32,3,0))</f>
        <v>33.224699999999999</v>
      </c>
    </row>
    <row r="554" spans="1:7" x14ac:dyDescent="0.3">
      <c r="A554" s="133">
        <v>41461</v>
      </c>
      <c r="B554" s="2" t="s">
        <v>25</v>
      </c>
      <c r="C554" s="2" t="s">
        <v>20</v>
      </c>
      <c r="D554" s="2" t="s">
        <v>28</v>
      </c>
      <c r="E554" s="7">
        <f t="shared" ca="1" si="19"/>
        <v>4.6900000000000004</v>
      </c>
      <c r="F554" s="9">
        <f t="shared" ca="1" si="20"/>
        <v>36981</v>
      </c>
      <c r="G554" s="39">
        <f>IF(MONTH($A554)=1,VLOOKUP($A554,Курсы_январь!$A$2:$C$32,3,0),VLOOKUP($A554,Курсы_июль!$A$2:$C$32,3,0))</f>
        <v>33.224699999999999</v>
      </c>
    </row>
    <row r="555" spans="1:7" x14ac:dyDescent="0.3">
      <c r="A555" s="133">
        <v>41461</v>
      </c>
      <c r="B555" s="2" t="s">
        <v>23</v>
      </c>
      <c r="C555" s="2" t="s">
        <v>26</v>
      </c>
      <c r="D555" s="2" t="s">
        <v>28</v>
      </c>
      <c r="E555" s="7">
        <f t="shared" ca="1" si="19"/>
        <v>4.4800000000000004</v>
      </c>
      <c r="F555" s="9">
        <f t="shared" ca="1" si="20"/>
        <v>992</v>
      </c>
      <c r="G555" s="39">
        <f>IF(MONTH($A555)=1,VLOOKUP($A555,Курсы_январь!$A$2:$C$32,3,0),VLOOKUP($A555,Курсы_июль!$A$2:$C$32,3,0))</f>
        <v>33.224699999999999</v>
      </c>
    </row>
    <row r="556" spans="1:7" x14ac:dyDescent="0.3">
      <c r="A556" s="133">
        <v>41461</v>
      </c>
      <c r="B556" s="2" t="s">
        <v>24</v>
      </c>
      <c r="C556" s="2" t="s">
        <v>26</v>
      </c>
      <c r="D556" s="2" t="s">
        <v>28</v>
      </c>
      <c r="E556" s="7">
        <f t="shared" ca="1" si="19"/>
        <v>6.68</v>
      </c>
      <c r="F556" s="9">
        <f t="shared" ca="1" si="20"/>
        <v>965</v>
      </c>
      <c r="G556" s="39">
        <f>IF(MONTH($A556)=1,VLOOKUP($A556,Курсы_январь!$A$2:$C$32,3,0),VLOOKUP($A556,Курсы_июль!$A$2:$C$32,3,0))</f>
        <v>33.224699999999999</v>
      </c>
    </row>
    <row r="557" spans="1:7" x14ac:dyDescent="0.3">
      <c r="A557" s="133">
        <v>41462</v>
      </c>
      <c r="B557" s="2" t="s">
        <v>19</v>
      </c>
      <c r="C557" s="2" t="s">
        <v>20</v>
      </c>
      <c r="D557" s="2" t="s">
        <v>21</v>
      </c>
      <c r="E557" s="7">
        <f t="shared" ca="1" si="19"/>
        <v>2.46</v>
      </c>
      <c r="F557" s="9">
        <f t="shared" ca="1" si="20"/>
        <v>35441</v>
      </c>
      <c r="G557" s="39">
        <f>IF(MONTH($A557)=1,VLOOKUP($A557,Курсы_январь!$A$2:$C$32,3,0),VLOOKUP($A557,Курсы_июль!$A$2:$C$32,3,0))</f>
        <v>33.224699999999999</v>
      </c>
    </row>
    <row r="558" spans="1:7" x14ac:dyDescent="0.3">
      <c r="A558" s="133">
        <v>41462</v>
      </c>
      <c r="B558" s="2" t="s">
        <v>22</v>
      </c>
      <c r="C558" s="2" t="s">
        <v>20</v>
      </c>
      <c r="D558" s="2" t="s">
        <v>21</v>
      </c>
      <c r="E558" s="7">
        <f t="shared" ca="1" si="19"/>
        <v>3.33</v>
      </c>
      <c r="F558" s="9">
        <f t="shared" ca="1" si="20"/>
        <v>36668</v>
      </c>
      <c r="G558" s="39">
        <f>IF(MONTH($A558)=1,VLOOKUP($A558,Курсы_январь!$A$2:$C$32,3,0),VLOOKUP($A558,Курсы_июль!$A$2:$C$32,3,0))</f>
        <v>33.224699999999999</v>
      </c>
    </row>
    <row r="559" spans="1:7" x14ac:dyDescent="0.3">
      <c r="A559" s="133">
        <v>41462</v>
      </c>
      <c r="B559" s="2" t="s">
        <v>25</v>
      </c>
      <c r="C559" s="2" t="s">
        <v>20</v>
      </c>
      <c r="D559" s="2" t="s">
        <v>21</v>
      </c>
      <c r="E559" s="7">
        <f t="shared" ca="1" si="19"/>
        <v>6.28</v>
      </c>
      <c r="F559" s="9">
        <f t="shared" ca="1" si="20"/>
        <v>35715</v>
      </c>
      <c r="G559" s="39">
        <f>IF(MONTH($A559)=1,VLOOKUP($A559,Курсы_январь!$A$2:$C$32,3,0),VLOOKUP($A559,Курсы_июль!$A$2:$C$32,3,0))</f>
        <v>33.224699999999999</v>
      </c>
    </row>
    <row r="560" spans="1:7" x14ac:dyDescent="0.3">
      <c r="A560" s="133">
        <v>41462</v>
      </c>
      <c r="B560" s="2" t="s">
        <v>23</v>
      </c>
      <c r="C560" s="2" t="s">
        <v>26</v>
      </c>
      <c r="D560" s="2" t="s">
        <v>21</v>
      </c>
      <c r="E560" s="7">
        <f t="shared" ca="1" si="19"/>
        <v>4.71</v>
      </c>
      <c r="F560" s="9">
        <f t="shared" ca="1" si="20"/>
        <v>951</v>
      </c>
      <c r="G560" s="39">
        <f>IF(MONTH($A560)=1,VLOOKUP($A560,Курсы_январь!$A$2:$C$32,3,0),VLOOKUP($A560,Курсы_июль!$A$2:$C$32,3,0))</f>
        <v>33.224699999999999</v>
      </c>
    </row>
    <row r="561" spans="1:7" x14ac:dyDescent="0.3">
      <c r="A561" s="133">
        <v>41462</v>
      </c>
      <c r="B561" s="2" t="s">
        <v>24</v>
      </c>
      <c r="C561" s="2" t="s">
        <v>26</v>
      </c>
      <c r="D561" s="2" t="s">
        <v>21</v>
      </c>
      <c r="E561" s="7">
        <f t="shared" ca="1" si="19"/>
        <v>9.51</v>
      </c>
      <c r="F561" s="9">
        <f t="shared" ca="1" si="20"/>
        <v>963</v>
      </c>
      <c r="G561" s="39">
        <f>IF(MONTH($A561)=1,VLOOKUP($A561,Курсы_январь!$A$2:$C$32,3,0),VLOOKUP($A561,Курсы_июль!$A$2:$C$32,3,0))</f>
        <v>33.224699999999999</v>
      </c>
    </row>
    <row r="562" spans="1:7" x14ac:dyDescent="0.3">
      <c r="A562" s="133">
        <v>41462</v>
      </c>
      <c r="B562" s="2" t="s">
        <v>19</v>
      </c>
      <c r="C562" s="2" t="s">
        <v>20</v>
      </c>
      <c r="D562" s="2" t="s">
        <v>27</v>
      </c>
      <c r="E562" s="7">
        <f t="shared" ca="1" si="19"/>
        <v>2.35</v>
      </c>
      <c r="F562" s="9">
        <f t="shared" ca="1" si="20"/>
        <v>36553</v>
      </c>
      <c r="G562" s="39">
        <f>IF(MONTH($A562)=1,VLOOKUP($A562,Курсы_январь!$A$2:$C$32,3,0),VLOOKUP($A562,Курсы_июль!$A$2:$C$32,3,0))</f>
        <v>33.224699999999999</v>
      </c>
    </row>
    <row r="563" spans="1:7" x14ac:dyDescent="0.3">
      <c r="A563" s="133">
        <v>41462</v>
      </c>
      <c r="B563" s="2" t="s">
        <v>22</v>
      </c>
      <c r="C563" s="2" t="s">
        <v>20</v>
      </c>
      <c r="D563" s="2" t="s">
        <v>27</v>
      </c>
      <c r="E563" s="7">
        <f t="shared" ca="1" si="19"/>
        <v>2.19</v>
      </c>
      <c r="F563" s="9">
        <f t="shared" ca="1" si="20"/>
        <v>36157</v>
      </c>
      <c r="G563" s="39">
        <f>IF(MONTH($A563)=1,VLOOKUP($A563,Курсы_январь!$A$2:$C$32,3,0),VLOOKUP($A563,Курсы_июль!$A$2:$C$32,3,0))</f>
        <v>33.224699999999999</v>
      </c>
    </row>
    <row r="564" spans="1:7" x14ac:dyDescent="0.3">
      <c r="A564" s="133">
        <v>41462</v>
      </c>
      <c r="B564" s="2" t="s">
        <v>25</v>
      </c>
      <c r="C564" s="2" t="s">
        <v>20</v>
      </c>
      <c r="D564" s="2" t="s">
        <v>27</v>
      </c>
      <c r="E564" s="7">
        <f t="shared" ca="1" si="19"/>
        <v>7.02</v>
      </c>
      <c r="F564" s="9">
        <f t="shared" ca="1" si="20"/>
        <v>35676</v>
      </c>
      <c r="G564" s="39">
        <f>IF(MONTH($A564)=1,VLOOKUP($A564,Курсы_январь!$A$2:$C$32,3,0),VLOOKUP($A564,Курсы_июль!$A$2:$C$32,3,0))</f>
        <v>33.224699999999999</v>
      </c>
    </row>
    <row r="565" spans="1:7" x14ac:dyDescent="0.3">
      <c r="A565" s="133">
        <v>41462</v>
      </c>
      <c r="B565" s="2" t="s">
        <v>23</v>
      </c>
      <c r="C565" s="2" t="s">
        <v>26</v>
      </c>
      <c r="D565" s="2" t="s">
        <v>27</v>
      </c>
      <c r="E565" s="7">
        <f t="shared" ca="1" si="19"/>
        <v>0.33</v>
      </c>
      <c r="F565" s="9">
        <f t="shared" ca="1" si="20"/>
        <v>952</v>
      </c>
      <c r="G565" s="39">
        <f>IF(MONTH($A565)=1,VLOOKUP($A565,Курсы_январь!$A$2:$C$32,3,0),VLOOKUP($A565,Курсы_июль!$A$2:$C$32,3,0))</f>
        <v>33.224699999999999</v>
      </c>
    </row>
    <row r="566" spans="1:7" x14ac:dyDescent="0.3">
      <c r="A566" s="133">
        <v>41462</v>
      </c>
      <c r="B566" s="2" t="s">
        <v>24</v>
      </c>
      <c r="C566" s="2" t="s">
        <v>26</v>
      </c>
      <c r="D566" s="2" t="s">
        <v>27</v>
      </c>
      <c r="E566" s="7">
        <f t="shared" ca="1" si="19"/>
        <v>7.07</v>
      </c>
      <c r="F566" s="9">
        <f t="shared" ca="1" si="20"/>
        <v>957</v>
      </c>
      <c r="G566" s="39">
        <f>IF(MONTH($A566)=1,VLOOKUP($A566,Курсы_январь!$A$2:$C$32,3,0),VLOOKUP($A566,Курсы_июль!$A$2:$C$32,3,0))</f>
        <v>33.224699999999999</v>
      </c>
    </row>
    <row r="567" spans="1:7" x14ac:dyDescent="0.3">
      <c r="A567" s="133">
        <v>41462</v>
      </c>
      <c r="B567" s="2" t="s">
        <v>19</v>
      </c>
      <c r="C567" s="2" t="s">
        <v>20</v>
      </c>
      <c r="D567" s="2" t="s">
        <v>28</v>
      </c>
      <c r="E567" s="7">
        <f t="shared" ca="1" si="19"/>
        <v>9.5399999999999991</v>
      </c>
      <c r="F567" s="9">
        <f t="shared" ca="1" si="20"/>
        <v>36325</v>
      </c>
      <c r="G567" s="39">
        <f>IF(MONTH($A567)=1,VLOOKUP($A567,Курсы_январь!$A$2:$C$32,3,0),VLOOKUP($A567,Курсы_июль!$A$2:$C$32,3,0))</f>
        <v>33.224699999999999</v>
      </c>
    </row>
    <row r="568" spans="1:7" x14ac:dyDescent="0.3">
      <c r="A568" s="133">
        <v>41462</v>
      </c>
      <c r="B568" s="2" t="s">
        <v>22</v>
      </c>
      <c r="C568" s="2" t="s">
        <v>20</v>
      </c>
      <c r="D568" s="2" t="s">
        <v>28</v>
      </c>
      <c r="E568" s="7">
        <f t="shared" ca="1" si="19"/>
        <v>8.4499999999999993</v>
      </c>
      <c r="F568" s="9">
        <f t="shared" ca="1" si="20"/>
        <v>36367</v>
      </c>
      <c r="G568" s="39">
        <f>IF(MONTH($A568)=1,VLOOKUP($A568,Курсы_январь!$A$2:$C$32,3,0),VLOOKUP($A568,Курсы_июль!$A$2:$C$32,3,0))</f>
        <v>33.224699999999999</v>
      </c>
    </row>
    <row r="569" spans="1:7" x14ac:dyDescent="0.3">
      <c r="A569" s="133">
        <v>41462</v>
      </c>
      <c r="B569" s="2" t="s">
        <v>25</v>
      </c>
      <c r="C569" s="2" t="s">
        <v>20</v>
      </c>
      <c r="D569" s="2" t="s">
        <v>28</v>
      </c>
      <c r="E569" s="7">
        <f t="shared" ca="1" si="19"/>
        <v>2.92</v>
      </c>
      <c r="F569" s="9">
        <f t="shared" ca="1" si="20"/>
        <v>36981</v>
      </c>
      <c r="G569" s="39">
        <f>IF(MONTH($A569)=1,VLOOKUP($A569,Курсы_январь!$A$2:$C$32,3,0),VLOOKUP($A569,Курсы_июль!$A$2:$C$32,3,0))</f>
        <v>33.224699999999999</v>
      </c>
    </row>
    <row r="570" spans="1:7" x14ac:dyDescent="0.3">
      <c r="A570" s="133">
        <v>41462</v>
      </c>
      <c r="B570" s="2" t="s">
        <v>23</v>
      </c>
      <c r="C570" s="2" t="s">
        <v>26</v>
      </c>
      <c r="D570" s="2" t="s">
        <v>28</v>
      </c>
      <c r="E570" s="7">
        <f t="shared" ca="1" si="19"/>
        <v>8.58</v>
      </c>
      <c r="F570" s="9">
        <f t="shared" ca="1" si="20"/>
        <v>992</v>
      </c>
      <c r="G570" s="39">
        <f>IF(MONTH($A570)=1,VLOOKUP($A570,Курсы_январь!$A$2:$C$32,3,0),VLOOKUP($A570,Курсы_июль!$A$2:$C$32,3,0))</f>
        <v>33.224699999999999</v>
      </c>
    </row>
    <row r="571" spans="1:7" x14ac:dyDescent="0.3">
      <c r="A571" s="133">
        <v>41462</v>
      </c>
      <c r="B571" s="2" t="s">
        <v>24</v>
      </c>
      <c r="C571" s="2" t="s">
        <v>26</v>
      </c>
      <c r="D571" s="2" t="s">
        <v>28</v>
      </c>
      <c r="E571" s="7">
        <f t="shared" ca="1" si="19"/>
        <v>8.89</v>
      </c>
      <c r="F571" s="9">
        <f t="shared" ca="1" si="20"/>
        <v>965</v>
      </c>
      <c r="G571" s="39">
        <f>IF(MONTH($A571)=1,VLOOKUP($A571,Курсы_январь!$A$2:$C$32,3,0),VLOOKUP($A571,Курсы_июль!$A$2:$C$32,3,0))</f>
        <v>33.224699999999999</v>
      </c>
    </row>
    <row r="572" spans="1:7" x14ac:dyDescent="0.3">
      <c r="A572" s="133">
        <v>41463</v>
      </c>
      <c r="B572" s="2" t="s">
        <v>19</v>
      </c>
      <c r="C572" s="2" t="s">
        <v>20</v>
      </c>
      <c r="D572" s="2" t="s">
        <v>21</v>
      </c>
      <c r="E572" s="7">
        <f t="shared" ca="1" si="19"/>
        <v>6.86</v>
      </c>
      <c r="F572" s="9">
        <f t="shared" ca="1" si="20"/>
        <v>35441</v>
      </c>
      <c r="G572" s="39">
        <f>IF(MONTH($A572)=1,VLOOKUP($A572,Курсы_январь!$A$2:$C$32,3,0),VLOOKUP($A572,Курсы_июль!$A$2:$C$32,3,0))</f>
        <v>33.224699999999999</v>
      </c>
    </row>
    <row r="573" spans="1:7" x14ac:dyDescent="0.3">
      <c r="A573" s="133">
        <v>41463</v>
      </c>
      <c r="B573" s="2" t="s">
        <v>22</v>
      </c>
      <c r="C573" s="2" t="s">
        <v>20</v>
      </c>
      <c r="D573" s="2" t="s">
        <v>21</v>
      </c>
      <c r="E573" s="7">
        <f t="shared" ca="1" si="19"/>
        <v>7.03</v>
      </c>
      <c r="F573" s="9">
        <f t="shared" ca="1" si="20"/>
        <v>36668</v>
      </c>
      <c r="G573" s="39">
        <f>IF(MONTH($A573)=1,VLOOKUP($A573,Курсы_январь!$A$2:$C$32,3,0),VLOOKUP($A573,Курсы_июль!$A$2:$C$32,3,0))</f>
        <v>33.224699999999999</v>
      </c>
    </row>
    <row r="574" spans="1:7" x14ac:dyDescent="0.3">
      <c r="A574" s="133">
        <v>41463</v>
      </c>
      <c r="B574" s="2" t="s">
        <v>25</v>
      </c>
      <c r="C574" s="2" t="s">
        <v>20</v>
      </c>
      <c r="D574" s="2" t="s">
        <v>21</v>
      </c>
      <c r="E574" s="7">
        <f t="shared" ca="1" si="19"/>
        <v>8.6199999999999992</v>
      </c>
      <c r="F574" s="9">
        <f t="shared" ca="1" si="20"/>
        <v>35715</v>
      </c>
      <c r="G574" s="39">
        <f>IF(MONTH($A574)=1,VLOOKUP($A574,Курсы_январь!$A$2:$C$32,3,0),VLOOKUP($A574,Курсы_июль!$A$2:$C$32,3,0))</f>
        <v>33.224699999999999</v>
      </c>
    </row>
    <row r="575" spans="1:7" x14ac:dyDescent="0.3">
      <c r="A575" s="133">
        <v>41463</v>
      </c>
      <c r="B575" s="2" t="s">
        <v>23</v>
      </c>
      <c r="C575" s="2" t="s">
        <v>26</v>
      </c>
      <c r="D575" s="2" t="s">
        <v>21</v>
      </c>
      <c r="E575" s="7">
        <f t="shared" ca="1" si="19"/>
        <v>9.92</v>
      </c>
      <c r="F575" s="9">
        <f t="shared" ca="1" si="20"/>
        <v>951</v>
      </c>
      <c r="G575" s="39">
        <f>IF(MONTH($A575)=1,VLOOKUP($A575,Курсы_январь!$A$2:$C$32,3,0),VLOOKUP($A575,Курсы_июль!$A$2:$C$32,3,0))</f>
        <v>33.224699999999999</v>
      </c>
    </row>
    <row r="576" spans="1:7" x14ac:dyDescent="0.3">
      <c r="A576" s="133">
        <v>41463</v>
      </c>
      <c r="B576" s="2" t="s">
        <v>24</v>
      </c>
      <c r="C576" s="2" t="s">
        <v>26</v>
      </c>
      <c r="D576" s="2" t="s">
        <v>21</v>
      </c>
      <c r="E576" s="7">
        <f t="shared" ca="1" si="19"/>
        <v>0.44</v>
      </c>
      <c r="F576" s="9">
        <f t="shared" ca="1" si="20"/>
        <v>963</v>
      </c>
      <c r="G576" s="39">
        <f>IF(MONTH($A576)=1,VLOOKUP($A576,Курсы_январь!$A$2:$C$32,3,0),VLOOKUP($A576,Курсы_июль!$A$2:$C$32,3,0))</f>
        <v>33.224699999999999</v>
      </c>
    </row>
    <row r="577" spans="1:7" x14ac:dyDescent="0.3">
      <c r="A577" s="133">
        <v>41463</v>
      </c>
      <c r="B577" s="2" t="s">
        <v>19</v>
      </c>
      <c r="C577" s="2" t="s">
        <v>20</v>
      </c>
      <c r="D577" s="2" t="s">
        <v>27</v>
      </c>
      <c r="E577" s="7">
        <f t="shared" ca="1" si="19"/>
        <v>9.19</v>
      </c>
      <c r="F577" s="9">
        <f t="shared" ca="1" si="20"/>
        <v>36553</v>
      </c>
      <c r="G577" s="39">
        <f>IF(MONTH($A577)=1,VLOOKUP($A577,Курсы_январь!$A$2:$C$32,3,0),VLOOKUP($A577,Курсы_июль!$A$2:$C$32,3,0))</f>
        <v>33.224699999999999</v>
      </c>
    </row>
    <row r="578" spans="1:7" x14ac:dyDescent="0.3">
      <c r="A578" s="133">
        <v>41463</v>
      </c>
      <c r="B578" s="2" t="s">
        <v>22</v>
      </c>
      <c r="C578" s="2" t="s">
        <v>20</v>
      </c>
      <c r="D578" s="2" t="s">
        <v>27</v>
      </c>
      <c r="E578" s="7">
        <f t="shared" ca="1" si="19"/>
        <v>8.92</v>
      </c>
      <c r="F578" s="9">
        <f t="shared" ca="1" si="20"/>
        <v>36157</v>
      </c>
      <c r="G578" s="39">
        <f>IF(MONTH($A578)=1,VLOOKUP($A578,Курсы_январь!$A$2:$C$32,3,0),VLOOKUP($A578,Курсы_июль!$A$2:$C$32,3,0))</f>
        <v>33.224699999999999</v>
      </c>
    </row>
    <row r="579" spans="1:7" x14ac:dyDescent="0.3">
      <c r="A579" s="133">
        <v>41463</v>
      </c>
      <c r="B579" s="2" t="s">
        <v>25</v>
      </c>
      <c r="C579" s="2" t="s">
        <v>20</v>
      </c>
      <c r="D579" s="2" t="s">
        <v>27</v>
      </c>
      <c r="E579" s="7">
        <f t="shared" ref="E579:E642" ca="1" si="21">ROUND(RAND()*10,2)</f>
        <v>1.4</v>
      </c>
      <c r="F579" s="9">
        <f t="shared" ca="1" si="20"/>
        <v>35676</v>
      </c>
      <c r="G579" s="39">
        <f>IF(MONTH($A579)=1,VLOOKUP($A579,Курсы_январь!$A$2:$C$32,3,0),VLOOKUP($A579,Курсы_июль!$A$2:$C$32,3,0))</f>
        <v>33.224699999999999</v>
      </c>
    </row>
    <row r="580" spans="1:7" x14ac:dyDescent="0.3">
      <c r="A580" s="133">
        <v>41463</v>
      </c>
      <c r="B580" s="2" t="s">
        <v>23</v>
      </c>
      <c r="C580" s="2" t="s">
        <v>26</v>
      </c>
      <c r="D580" s="2" t="s">
        <v>27</v>
      </c>
      <c r="E580" s="7">
        <f t="shared" ca="1" si="21"/>
        <v>9.57</v>
      </c>
      <c r="F580" s="9">
        <f t="shared" ca="1" si="20"/>
        <v>952</v>
      </c>
      <c r="G580" s="39">
        <f>IF(MONTH($A580)=1,VLOOKUP($A580,Курсы_январь!$A$2:$C$32,3,0),VLOOKUP($A580,Курсы_июль!$A$2:$C$32,3,0))</f>
        <v>33.224699999999999</v>
      </c>
    </row>
    <row r="581" spans="1:7" x14ac:dyDescent="0.3">
      <c r="A581" s="133">
        <v>41463</v>
      </c>
      <c r="B581" s="2" t="s">
        <v>24</v>
      </c>
      <c r="C581" s="2" t="s">
        <v>26</v>
      </c>
      <c r="D581" s="2" t="s">
        <v>27</v>
      </c>
      <c r="E581" s="7">
        <f t="shared" ca="1" si="21"/>
        <v>9.68</v>
      </c>
      <c r="F581" s="9">
        <f t="shared" ca="1" si="20"/>
        <v>957</v>
      </c>
      <c r="G581" s="39">
        <f>IF(MONTH($A581)=1,VLOOKUP($A581,Курсы_январь!$A$2:$C$32,3,0),VLOOKUP($A581,Курсы_июль!$A$2:$C$32,3,0))</f>
        <v>33.224699999999999</v>
      </c>
    </row>
    <row r="582" spans="1:7" x14ac:dyDescent="0.3">
      <c r="A582" s="133">
        <v>41463</v>
      </c>
      <c r="B582" s="2" t="s">
        <v>19</v>
      </c>
      <c r="C582" s="2" t="s">
        <v>20</v>
      </c>
      <c r="D582" s="2" t="s">
        <v>28</v>
      </c>
      <c r="E582" s="7">
        <f t="shared" ca="1" si="21"/>
        <v>2.33</v>
      </c>
      <c r="F582" s="9">
        <f t="shared" ca="1" si="20"/>
        <v>36325</v>
      </c>
      <c r="G582" s="39">
        <f>IF(MONTH($A582)=1,VLOOKUP($A582,Курсы_январь!$A$2:$C$32,3,0),VLOOKUP($A582,Курсы_июль!$A$2:$C$32,3,0))</f>
        <v>33.224699999999999</v>
      </c>
    </row>
    <row r="583" spans="1:7" x14ac:dyDescent="0.3">
      <c r="A583" s="133">
        <v>41463</v>
      </c>
      <c r="B583" s="2" t="s">
        <v>22</v>
      </c>
      <c r="C583" s="2" t="s">
        <v>20</v>
      </c>
      <c r="D583" s="2" t="s">
        <v>28</v>
      </c>
      <c r="E583" s="7">
        <f t="shared" ca="1" si="21"/>
        <v>3.13</v>
      </c>
      <c r="F583" s="9">
        <f t="shared" ca="1" si="20"/>
        <v>36367</v>
      </c>
      <c r="G583" s="39">
        <f>IF(MONTH($A583)=1,VLOOKUP($A583,Курсы_январь!$A$2:$C$32,3,0),VLOOKUP($A583,Курсы_июль!$A$2:$C$32,3,0))</f>
        <v>33.224699999999999</v>
      </c>
    </row>
    <row r="584" spans="1:7" x14ac:dyDescent="0.3">
      <c r="A584" s="133">
        <v>41463</v>
      </c>
      <c r="B584" s="2" t="s">
        <v>25</v>
      </c>
      <c r="C584" s="2" t="s">
        <v>20</v>
      </c>
      <c r="D584" s="2" t="s">
        <v>28</v>
      </c>
      <c r="E584" s="7">
        <f t="shared" ca="1" si="21"/>
        <v>7.98</v>
      </c>
      <c r="F584" s="9">
        <f t="shared" ca="1" si="20"/>
        <v>36981</v>
      </c>
      <c r="G584" s="39">
        <f>IF(MONTH($A584)=1,VLOOKUP($A584,Курсы_январь!$A$2:$C$32,3,0),VLOOKUP($A584,Курсы_июль!$A$2:$C$32,3,0))</f>
        <v>33.224699999999999</v>
      </c>
    </row>
    <row r="585" spans="1:7" x14ac:dyDescent="0.3">
      <c r="A585" s="133">
        <v>41463</v>
      </c>
      <c r="B585" s="2" t="s">
        <v>23</v>
      </c>
      <c r="C585" s="2" t="s">
        <v>26</v>
      </c>
      <c r="D585" s="2" t="s">
        <v>28</v>
      </c>
      <c r="E585" s="7">
        <f t="shared" ca="1" si="21"/>
        <v>6.16</v>
      </c>
      <c r="F585" s="9">
        <f t="shared" ca="1" si="20"/>
        <v>992</v>
      </c>
      <c r="G585" s="39">
        <f>IF(MONTH($A585)=1,VLOOKUP($A585,Курсы_январь!$A$2:$C$32,3,0),VLOOKUP($A585,Курсы_июль!$A$2:$C$32,3,0))</f>
        <v>33.224699999999999</v>
      </c>
    </row>
    <row r="586" spans="1:7" x14ac:dyDescent="0.3">
      <c r="A586" s="133">
        <v>41463</v>
      </c>
      <c r="B586" s="2" t="s">
        <v>24</v>
      </c>
      <c r="C586" s="2" t="s">
        <v>26</v>
      </c>
      <c r="D586" s="2" t="s">
        <v>28</v>
      </c>
      <c r="E586" s="7">
        <f t="shared" ca="1" si="21"/>
        <v>0.9</v>
      </c>
      <c r="F586" s="9">
        <f t="shared" ca="1" si="20"/>
        <v>965</v>
      </c>
      <c r="G586" s="39">
        <f>IF(MONTH($A586)=1,VLOOKUP($A586,Курсы_январь!$A$2:$C$32,3,0),VLOOKUP($A586,Курсы_июль!$A$2:$C$32,3,0))</f>
        <v>33.224699999999999</v>
      </c>
    </row>
    <row r="587" spans="1:7" x14ac:dyDescent="0.3">
      <c r="A587" s="133">
        <v>41464</v>
      </c>
      <c r="B587" s="2" t="s">
        <v>19</v>
      </c>
      <c r="C587" s="2" t="s">
        <v>20</v>
      </c>
      <c r="D587" s="2" t="s">
        <v>21</v>
      </c>
      <c r="E587" s="7">
        <f t="shared" ca="1" si="21"/>
        <v>1.47</v>
      </c>
      <c r="F587" s="9">
        <f t="shared" ca="1" si="20"/>
        <v>35441</v>
      </c>
      <c r="G587" s="39">
        <f>IF(MONTH($A587)=1,VLOOKUP($A587,Курсы_январь!$A$2:$C$32,3,0),VLOOKUP($A587,Курсы_июль!$A$2:$C$32,3,0))</f>
        <v>33.320999999999998</v>
      </c>
    </row>
    <row r="588" spans="1:7" x14ac:dyDescent="0.3">
      <c r="A588" s="133">
        <v>41464</v>
      </c>
      <c r="B588" s="2" t="s">
        <v>22</v>
      </c>
      <c r="C588" s="2" t="s">
        <v>20</v>
      </c>
      <c r="D588" s="2" t="s">
        <v>21</v>
      </c>
      <c r="E588" s="7">
        <f t="shared" ca="1" si="21"/>
        <v>9.94</v>
      </c>
      <c r="F588" s="9">
        <f t="shared" ca="1" si="20"/>
        <v>36668</v>
      </c>
      <c r="G588" s="39">
        <f>IF(MONTH($A588)=1,VLOOKUP($A588,Курсы_январь!$A$2:$C$32,3,0),VLOOKUP($A588,Курсы_июль!$A$2:$C$32,3,0))</f>
        <v>33.320999999999998</v>
      </c>
    </row>
    <row r="589" spans="1:7" x14ac:dyDescent="0.3">
      <c r="A589" s="133">
        <v>41464</v>
      </c>
      <c r="B589" s="2" t="s">
        <v>25</v>
      </c>
      <c r="C589" s="2" t="s">
        <v>20</v>
      </c>
      <c r="D589" s="2" t="s">
        <v>21</v>
      </c>
      <c r="E589" s="7">
        <f t="shared" ca="1" si="21"/>
        <v>3.51</v>
      </c>
      <c r="F589" s="9">
        <f t="shared" ca="1" si="20"/>
        <v>35715</v>
      </c>
      <c r="G589" s="39">
        <f>IF(MONTH($A589)=1,VLOOKUP($A589,Курсы_январь!$A$2:$C$32,3,0),VLOOKUP($A589,Курсы_июль!$A$2:$C$32,3,0))</f>
        <v>33.320999999999998</v>
      </c>
    </row>
    <row r="590" spans="1:7" x14ac:dyDescent="0.3">
      <c r="A590" s="133">
        <v>41464</v>
      </c>
      <c r="B590" s="2" t="s">
        <v>23</v>
      </c>
      <c r="C590" s="2" t="s">
        <v>26</v>
      </c>
      <c r="D590" s="2" t="s">
        <v>21</v>
      </c>
      <c r="E590" s="7">
        <f t="shared" ca="1" si="21"/>
        <v>8.18</v>
      </c>
      <c r="F590" s="9">
        <f t="shared" ca="1" si="20"/>
        <v>951</v>
      </c>
      <c r="G590" s="39">
        <f>IF(MONTH($A590)=1,VLOOKUP($A590,Курсы_январь!$A$2:$C$32,3,0),VLOOKUP($A590,Курсы_июль!$A$2:$C$32,3,0))</f>
        <v>33.320999999999998</v>
      </c>
    </row>
    <row r="591" spans="1:7" x14ac:dyDescent="0.3">
      <c r="A591" s="133">
        <v>41464</v>
      </c>
      <c r="B591" s="2" t="s">
        <v>24</v>
      </c>
      <c r="C591" s="2" t="s">
        <v>26</v>
      </c>
      <c r="D591" s="2" t="s">
        <v>21</v>
      </c>
      <c r="E591" s="7">
        <f t="shared" ca="1" si="21"/>
        <v>7.0000000000000007E-2</v>
      </c>
      <c r="F591" s="9">
        <f t="shared" ca="1" si="20"/>
        <v>963</v>
      </c>
      <c r="G591" s="39">
        <f>IF(MONTH($A591)=1,VLOOKUP($A591,Курсы_январь!$A$2:$C$32,3,0),VLOOKUP($A591,Курсы_июль!$A$2:$C$32,3,0))</f>
        <v>33.320999999999998</v>
      </c>
    </row>
    <row r="592" spans="1:7" x14ac:dyDescent="0.3">
      <c r="A592" s="133">
        <v>41464</v>
      </c>
      <c r="B592" s="2" t="s">
        <v>19</v>
      </c>
      <c r="C592" s="2" t="s">
        <v>20</v>
      </c>
      <c r="D592" s="2" t="s">
        <v>27</v>
      </c>
      <c r="E592" s="7">
        <f t="shared" ca="1" si="21"/>
        <v>7.26</v>
      </c>
      <c r="F592" s="9">
        <f t="shared" ca="1" si="20"/>
        <v>36553</v>
      </c>
      <c r="G592" s="39">
        <f>IF(MONTH($A592)=1,VLOOKUP($A592,Курсы_январь!$A$2:$C$32,3,0),VLOOKUP($A592,Курсы_июль!$A$2:$C$32,3,0))</f>
        <v>33.320999999999998</v>
      </c>
    </row>
    <row r="593" spans="1:7" x14ac:dyDescent="0.3">
      <c r="A593" s="133">
        <v>41464</v>
      </c>
      <c r="B593" s="2" t="s">
        <v>22</v>
      </c>
      <c r="C593" s="2" t="s">
        <v>20</v>
      </c>
      <c r="D593" s="2" t="s">
        <v>27</v>
      </c>
      <c r="E593" s="7">
        <f t="shared" ca="1" si="21"/>
        <v>5.57</v>
      </c>
      <c r="F593" s="9">
        <f t="shared" ca="1" si="20"/>
        <v>36157</v>
      </c>
      <c r="G593" s="39">
        <f>IF(MONTH($A593)=1,VLOOKUP($A593,Курсы_январь!$A$2:$C$32,3,0),VLOOKUP($A593,Курсы_июль!$A$2:$C$32,3,0))</f>
        <v>33.320999999999998</v>
      </c>
    </row>
    <row r="594" spans="1:7" x14ac:dyDescent="0.3">
      <c r="A594" s="133">
        <v>41464</v>
      </c>
      <c r="B594" s="2" t="s">
        <v>25</v>
      </c>
      <c r="C594" s="2" t="s">
        <v>20</v>
      </c>
      <c r="D594" s="2" t="s">
        <v>27</v>
      </c>
      <c r="E594" s="7">
        <f t="shared" ca="1" si="21"/>
        <v>1.99</v>
      </c>
      <c r="F594" s="9">
        <f t="shared" ca="1" si="20"/>
        <v>35676</v>
      </c>
      <c r="G594" s="39">
        <f>IF(MONTH($A594)=1,VLOOKUP($A594,Курсы_январь!$A$2:$C$32,3,0),VLOOKUP($A594,Курсы_июль!$A$2:$C$32,3,0))</f>
        <v>33.320999999999998</v>
      </c>
    </row>
    <row r="595" spans="1:7" x14ac:dyDescent="0.3">
      <c r="A595" s="133">
        <v>41464</v>
      </c>
      <c r="B595" s="2" t="s">
        <v>23</v>
      </c>
      <c r="C595" s="2" t="s">
        <v>26</v>
      </c>
      <c r="D595" s="2" t="s">
        <v>27</v>
      </c>
      <c r="E595" s="7">
        <f t="shared" ca="1" si="21"/>
        <v>2.4900000000000002</v>
      </c>
      <c r="F595" s="9">
        <f t="shared" ca="1" si="20"/>
        <v>952</v>
      </c>
      <c r="G595" s="39">
        <f>IF(MONTH($A595)=1,VLOOKUP($A595,Курсы_январь!$A$2:$C$32,3,0),VLOOKUP($A595,Курсы_июль!$A$2:$C$32,3,0))</f>
        <v>33.320999999999998</v>
      </c>
    </row>
    <row r="596" spans="1:7" x14ac:dyDescent="0.3">
      <c r="A596" s="133">
        <v>41464</v>
      </c>
      <c r="B596" s="2" t="s">
        <v>24</v>
      </c>
      <c r="C596" s="2" t="s">
        <v>26</v>
      </c>
      <c r="D596" s="2" t="s">
        <v>27</v>
      </c>
      <c r="E596" s="7">
        <f t="shared" ca="1" si="21"/>
        <v>0.26</v>
      </c>
      <c r="F596" s="9">
        <f t="shared" ca="1" si="20"/>
        <v>957</v>
      </c>
      <c r="G596" s="39">
        <f>IF(MONTH($A596)=1,VLOOKUP($A596,Курсы_январь!$A$2:$C$32,3,0),VLOOKUP($A596,Курсы_июль!$A$2:$C$32,3,0))</f>
        <v>33.320999999999998</v>
      </c>
    </row>
    <row r="597" spans="1:7" x14ac:dyDescent="0.3">
      <c r="A597" s="133">
        <v>41464</v>
      </c>
      <c r="B597" s="2" t="s">
        <v>19</v>
      </c>
      <c r="C597" s="2" t="s">
        <v>20</v>
      </c>
      <c r="D597" s="2" t="s">
        <v>28</v>
      </c>
      <c r="E597" s="7">
        <f t="shared" ca="1" si="21"/>
        <v>7.16</v>
      </c>
      <c r="F597" s="9">
        <f t="shared" ca="1" si="20"/>
        <v>36325</v>
      </c>
      <c r="G597" s="39">
        <f>IF(MONTH($A597)=1,VLOOKUP($A597,Курсы_январь!$A$2:$C$32,3,0),VLOOKUP($A597,Курсы_июль!$A$2:$C$32,3,0))</f>
        <v>33.320999999999998</v>
      </c>
    </row>
    <row r="598" spans="1:7" x14ac:dyDescent="0.3">
      <c r="A598" s="133">
        <v>41464</v>
      </c>
      <c r="B598" s="2" t="s">
        <v>22</v>
      </c>
      <c r="C598" s="2" t="s">
        <v>20</v>
      </c>
      <c r="D598" s="2" t="s">
        <v>28</v>
      </c>
      <c r="E598" s="7">
        <f t="shared" ca="1" si="21"/>
        <v>1.01</v>
      </c>
      <c r="F598" s="9">
        <f t="shared" ca="1" si="20"/>
        <v>36367</v>
      </c>
      <c r="G598" s="39">
        <f>IF(MONTH($A598)=1,VLOOKUP($A598,Курсы_январь!$A$2:$C$32,3,0),VLOOKUP($A598,Курсы_июль!$A$2:$C$32,3,0))</f>
        <v>33.320999999999998</v>
      </c>
    </row>
    <row r="599" spans="1:7" x14ac:dyDescent="0.3">
      <c r="A599" s="133">
        <v>41464</v>
      </c>
      <c r="B599" s="2" t="s">
        <v>25</v>
      </c>
      <c r="C599" s="2" t="s">
        <v>20</v>
      </c>
      <c r="D599" s="2" t="s">
        <v>28</v>
      </c>
      <c r="E599" s="7">
        <f t="shared" ca="1" si="21"/>
        <v>4.88</v>
      </c>
      <c r="F599" s="9">
        <f t="shared" ca="1" si="20"/>
        <v>36981</v>
      </c>
      <c r="G599" s="39">
        <f>IF(MONTH($A599)=1,VLOOKUP($A599,Курсы_январь!$A$2:$C$32,3,0),VLOOKUP($A599,Курсы_июль!$A$2:$C$32,3,0))</f>
        <v>33.320999999999998</v>
      </c>
    </row>
    <row r="600" spans="1:7" x14ac:dyDescent="0.3">
      <c r="A600" s="133">
        <v>41464</v>
      </c>
      <c r="B600" s="2" t="s">
        <v>23</v>
      </c>
      <c r="C600" s="2" t="s">
        <v>26</v>
      </c>
      <c r="D600" s="2" t="s">
        <v>28</v>
      </c>
      <c r="E600" s="7">
        <f t="shared" ca="1" si="21"/>
        <v>3.26</v>
      </c>
      <c r="F600" s="9">
        <f t="shared" ca="1" si="20"/>
        <v>992</v>
      </c>
      <c r="G600" s="39">
        <f>IF(MONTH($A600)=1,VLOOKUP($A600,Курсы_январь!$A$2:$C$32,3,0),VLOOKUP($A600,Курсы_июль!$A$2:$C$32,3,0))</f>
        <v>33.320999999999998</v>
      </c>
    </row>
    <row r="601" spans="1:7" x14ac:dyDescent="0.3">
      <c r="A601" s="133">
        <v>41464</v>
      </c>
      <c r="B601" s="2" t="s">
        <v>24</v>
      </c>
      <c r="C601" s="2" t="s">
        <v>26</v>
      </c>
      <c r="D601" s="2" t="s">
        <v>28</v>
      </c>
      <c r="E601" s="7">
        <f t="shared" ca="1" si="21"/>
        <v>7.75</v>
      </c>
      <c r="F601" s="9">
        <f t="shared" ca="1" si="20"/>
        <v>965</v>
      </c>
      <c r="G601" s="39">
        <f>IF(MONTH($A601)=1,VLOOKUP($A601,Курсы_январь!$A$2:$C$32,3,0),VLOOKUP($A601,Курсы_июль!$A$2:$C$32,3,0))</f>
        <v>33.320999999999998</v>
      </c>
    </row>
    <row r="602" spans="1:7" x14ac:dyDescent="0.3">
      <c r="A602" s="133">
        <v>41465</v>
      </c>
      <c r="B602" s="2" t="s">
        <v>19</v>
      </c>
      <c r="C602" s="2" t="s">
        <v>20</v>
      </c>
      <c r="D602" s="2" t="s">
        <v>21</v>
      </c>
      <c r="E602" s="7">
        <f t="shared" ca="1" si="21"/>
        <v>2.78</v>
      </c>
      <c r="F602" s="9">
        <f t="shared" ca="1" si="20"/>
        <v>35441</v>
      </c>
      <c r="G602" s="39">
        <f>IF(MONTH($A602)=1,VLOOKUP($A602,Курсы_январь!$A$2:$C$32,3,0),VLOOKUP($A602,Курсы_июль!$A$2:$C$32,3,0))</f>
        <v>33.084200000000003</v>
      </c>
    </row>
    <row r="603" spans="1:7" x14ac:dyDescent="0.3">
      <c r="A603" s="133">
        <v>41465</v>
      </c>
      <c r="B603" s="2" t="s">
        <v>22</v>
      </c>
      <c r="C603" s="2" t="s">
        <v>20</v>
      </c>
      <c r="D603" s="2" t="s">
        <v>21</v>
      </c>
      <c r="E603" s="7">
        <f t="shared" ca="1" si="21"/>
        <v>3.65</v>
      </c>
      <c r="F603" s="9">
        <f t="shared" ca="1" si="20"/>
        <v>36668</v>
      </c>
      <c r="G603" s="39">
        <f>IF(MONTH($A603)=1,VLOOKUP($A603,Курсы_январь!$A$2:$C$32,3,0),VLOOKUP($A603,Курсы_июль!$A$2:$C$32,3,0))</f>
        <v>33.084200000000003</v>
      </c>
    </row>
    <row r="604" spans="1:7" x14ac:dyDescent="0.3">
      <c r="A604" s="133">
        <v>41465</v>
      </c>
      <c r="B604" s="2" t="s">
        <v>25</v>
      </c>
      <c r="C604" s="2" t="s">
        <v>20</v>
      </c>
      <c r="D604" s="2" t="s">
        <v>21</v>
      </c>
      <c r="E604" s="7">
        <f t="shared" ca="1" si="21"/>
        <v>5.53</v>
      </c>
      <c r="F604" s="9">
        <f t="shared" ca="1" si="20"/>
        <v>35715</v>
      </c>
      <c r="G604" s="39">
        <f>IF(MONTH($A604)=1,VLOOKUP($A604,Курсы_январь!$A$2:$C$32,3,0),VLOOKUP($A604,Курсы_июль!$A$2:$C$32,3,0))</f>
        <v>33.084200000000003</v>
      </c>
    </row>
    <row r="605" spans="1:7" x14ac:dyDescent="0.3">
      <c r="A605" s="133">
        <v>41465</v>
      </c>
      <c r="B605" s="2" t="s">
        <v>23</v>
      </c>
      <c r="C605" s="2" t="s">
        <v>26</v>
      </c>
      <c r="D605" s="2" t="s">
        <v>21</v>
      </c>
      <c r="E605" s="7">
        <f t="shared" ca="1" si="21"/>
        <v>3.68</v>
      </c>
      <c r="F605" s="9">
        <f t="shared" ca="1" si="20"/>
        <v>951</v>
      </c>
      <c r="G605" s="39">
        <f>IF(MONTH($A605)=1,VLOOKUP($A605,Курсы_январь!$A$2:$C$32,3,0),VLOOKUP($A605,Курсы_июль!$A$2:$C$32,3,0))</f>
        <v>33.084200000000003</v>
      </c>
    </row>
    <row r="606" spans="1:7" x14ac:dyDescent="0.3">
      <c r="A606" s="133">
        <v>41465</v>
      </c>
      <c r="B606" s="2" t="s">
        <v>24</v>
      </c>
      <c r="C606" s="2" t="s">
        <v>26</v>
      </c>
      <c r="D606" s="2" t="s">
        <v>21</v>
      </c>
      <c r="E606" s="7">
        <f t="shared" ca="1" si="21"/>
        <v>9.75</v>
      </c>
      <c r="F606" s="9">
        <f t="shared" ca="1" si="20"/>
        <v>963</v>
      </c>
      <c r="G606" s="39">
        <f>IF(MONTH($A606)=1,VLOOKUP($A606,Курсы_январь!$A$2:$C$32,3,0),VLOOKUP($A606,Курсы_июль!$A$2:$C$32,3,0))</f>
        <v>33.084200000000003</v>
      </c>
    </row>
    <row r="607" spans="1:7" x14ac:dyDescent="0.3">
      <c r="A607" s="133">
        <v>41465</v>
      </c>
      <c r="B607" s="2" t="s">
        <v>19</v>
      </c>
      <c r="C607" s="2" t="s">
        <v>20</v>
      </c>
      <c r="D607" s="2" t="s">
        <v>27</v>
      </c>
      <c r="E607" s="7">
        <f t="shared" ca="1" si="21"/>
        <v>4.5</v>
      </c>
      <c r="F607" s="9">
        <f t="shared" ca="1" si="20"/>
        <v>36553</v>
      </c>
      <c r="G607" s="39">
        <f>IF(MONTH($A607)=1,VLOOKUP($A607,Курсы_январь!$A$2:$C$32,3,0),VLOOKUP($A607,Курсы_июль!$A$2:$C$32,3,0))</f>
        <v>33.084200000000003</v>
      </c>
    </row>
    <row r="608" spans="1:7" x14ac:dyDescent="0.3">
      <c r="A608" s="133">
        <v>41465</v>
      </c>
      <c r="B608" s="2" t="s">
        <v>22</v>
      </c>
      <c r="C608" s="2" t="s">
        <v>20</v>
      </c>
      <c r="D608" s="2" t="s">
        <v>27</v>
      </c>
      <c r="E608" s="7">
        <f t="shared" ca="1" si="21"/>
        <v>4</v>
      </c>
      <c r="F608" s="9">
        <f t="shared" ca="1" si="20"/>
        <v>36157</v>
      </c>
      <c r="G608" s="39">
        <f>IF(MONTH($A608)=1,VLOOKUP($A608,Курсы_январь!$A$2:$C$32,3,0),VLOOKUP($A608,Курсы_июль!$A$2:$C$32,3,0))</f>
        <v>33.084200000000003</v>
      </c>
    </row>
    <row r="609" spans="1:7" x14ac:dyDescent="0.3">
      <c r="A609" s="133">
        <v>41465</v>
      </c>
      <c r="B609" s="2" t="s">
        <v>25</v>
      </c>
      <c r="C609" s="2" t="s">
        <v>20</v>
      </c>
      <c r="D609" s="2" t="s">
        <v>27</v>
      </c>
      <c r="E609" s="7">
        <f t="shared" ca="1" si="21"/>
        <v>9.6</v>
      </c>
      <c r="F609" s="9">
        <f t="shared" ca="1" si="20"/>
        <v>35676</v>
      </c>
      <c r="G609" s="39">
        <f>IF(MONTH($A609)=1,VLOOKUP($A609,Курсы_январь!$A$2:$C$32,3,0),VLOOKUP($A609,Курсы_июль!$A$2:$C$32,3,0))</f>
        <v>33.084200000000003</v>
      </c>
    </row>
    <row r="610" spans="1:7" x14ac:dyDescent="0.3">
      <c r="A610" s="133">
        <v>41465</v>
      </c>
      <c r="B610" s="2" t="s">
        <v>23</v>
      </c>
      <c r="C610" s="2" t="s">
        <v>26</v>
      </c>
      <c r="D610" s="2" t="s">
        <v>27</v>
      </c>
      <c r="E610" s="7">
        <f t="shared" ca="1" si="21"/>
        <v>1.29</v>
      </c>
      <c r="F610" s="9">
        <f t="shared" ca="1" si="20"/>
        <v>952</v>
      </c>
      <c r="G610" s="39">
        <f>IF(MONTH($A610)=1,VLOOKUP($A610,Курсы_январь!$A$2:$C$32,3,0),VLOOKUP($A610,Курсы_июль!$A$2:$C$32,3,0))</f>
        <v>33.084200000000003</v>
      </c>
    </row>
    <row r="611" spans="1:7" x14ac:dyDescent="0.3">
      <c r="A611" s="133">
        <v>41465</v>
      </c>
      <c r="B611" s="2" t="s">
        <v>24</v>
      </c>
      <c r="C611" s="2" t="s">
        <v>26</v>
      </c>
      <c r="D611" s="2" t="s">
        <v>27</v>
      </c>
      <c r="E611" s="7">
        <f t="shared" ca="1" si="21"/>
        <v>7.82</v>
      </c>
      <c r="F611" s="9">
        <f t="shared" ref="F611:F674" ca="1" si="22">F596</f>
        <v>957</v>
      </c>
      <c r="G611" s="39">
        <f>IF(MONTH($A611)=1,VLOOKUP($A611,Курсы_январь!$A$2:$C$32,3,0),VLOOKUP($A611,Курсы_июль!$A$2:$C$32,3,0))</f>
        <v>33.084200000000003</v>
      </c>
    </row>
    <row r="612" spans="1:7" x14ac:dyDescent="0.3">
      <c r="A612" s="133">
        <v>41465</v>
      </c>
      <c r="B612" s="2" t="s">
        <v>19</v>
      </c>
      <c r="C612" s="2" t="s">
        <v>20</v>
      </c>
      <c r="D612" s="2" t="s">
        <v>28</v>
      </c>
      <c r="E612" s="7">
        <f t="shared" ca="1" si="21"/>
        <v>9.33</v>
      </c>
      <c r="F612" s="9">
        <f t="shared" ca="1" si="22"/>
        <v>36325</v>
      </c>
      <c r="G612" s="39">
        <f>IF(MONTH($A612)=1,VLOOKUP($A612,Курсы_январь!$A$2:$C$32,3,0),VLOOKUP($A612,Курсы_июль!$A$2:$C$32,3,0))</f>
        <v>33.084200000000003</v>
      </c>
    </row>
    <row r="613" spans="1:7" x14ac:dyDescent="0.3">
      <c r="A613" s="133">
        <v>41465</v>
      </c>
      <c r="B613" s="2" t="s">
        <v>22</v>
      </c>
      <c r="C613" s="2" t="s">
        <v>20</v>
      </c>
      <c r="D613" s="2" t="s">
        <v>28</v>
      </c>
      <c r="E613" s="7">
        <f t="shared" ca="1" si="21"/>
        <v>7.2</v>
      </c>
      <c r="F613" s="9">
        <f t="shared" ca="1" si="22"/>
        <v>36367</v>
      </c>
      <c r="G613" s="39">
        <f>IF(MONTH($A613)=1,VLOOKUP($A613,Курсы_январь!$A$2:$C$32,3,0),VLOOKUP($A613,Курсы_июль!$A$2:$C$32,3,0))</f>
        <v>33.084200000000003</v>
      </c>
    </row>
    <row r="614" spans="1:7" x14ac:dyDescent="0.3">
      <c r="A614" s="133">
        <v>41465</v>
      </c>
      <c r="B614" s="2" t="s">
        <v>25</v>
      </c>
      <c r="C614" s="2" t="s">
        <v>20</v>
      </c>
      <c r="D614" s="2" t="s">
        <v>28</v>
      </c>
      <c r="E614" s="7">
        <f t="shared" ca="1" si="21"/>
        <v>2.85</v>
      </c>
      <c r="F614" s="9">
        <f t="shared" ca="1" si="22"/>
        <v>36981</v>
      </c>
      <c r="G614" s="39">
        <f>IF(MONTH($A614)=1,VLOOKUP($A614,Курсы_январь!$A$2:$C$32,3,0),VLOOKUP($A614,Курсы_июль!$A$2:$C$32,3,0))</f>
        <v>33.084200000000003</v>
      </c>
    </row>
    <row r="615" spans="1:7" x14ac:dyDescent="0.3">
      <c r="A615" s="133">
        <v>41465</v>
      </c>
      <c r="B615" s="2" t="s">
        <v>23</v>
      </c>
      <c r="C615" s="2" t="s">
        <v>26</v>
      </c>
      <c r="D615" s="2" t="s">
        <v>28</v>
      </c>
      <c r="E615" s="7">
        <f t="shared" ca="1" si="21"/>
        <v>7.25</v>
      </c>
      <c r="F615" s="9">
        <f t="shared" ca="1" si="22"/>
        <v>992</v>
      </c>
      <c r="G615" s="39">
        <f>IF(MONTH($A615)=1,VLOOKUP($A615,Курсы_январь!$A$2:$C$32,3,0),VLOOKUP($A615,Курсы_июль!$A$2:$C$32,3,0))</f>
        <v>33.084200000000003</v>
      </c>
    </row>
    <row r="616" spans="1:7" x14ac:dyDescent="0.3">
      <c r="A616" s="133">
        <v>41465</v>
      </c>
      <c r="B616" s="2" t="s">
        <v>24</v>
      </c>
      <c r="C616" s="2" t="s">
        <v>26</v>
      </c>
      <c r="D616" s="2" t="s">
        <v>28</v>
      </c>
      <c r="E616" s="7">
        <f t="shared" ca="1" si="21"/>
        <v>1.79</v>
      </c>
      <c r="F616" s="9">
        <f t="shared" ca="1" si="22"/>
        <v>965</v>
      </c>
      <c r="G616" s="39">
        <f>IF(MONTH($A616)=1,VLOOKUP($A616,Курсы_январь!$A$2:$C$32,3,0),VLOOKUP($A616,Курсы_июль!$A$2:$C$32,3,0))</f>
        <v>33.084200000000003</v>
      </c>
    </row>
    <row r="617" spans="1:7" x14ac:dyDescent="0.3">
      <c r="A617" s="133">
        <v>41466</v>
      </c>
      <c r="B617" s="2" t="s">
        <v>19</v>
      </c>
      <c r="C617" s="2" t="s">
        <v>20</v>
      </c>
      <c r="D617" s="2" t="s">
        <v>21</v>
      </c>
      <c r="E617" s="7">
        <f t="shared" ca="1" si="21"/>
        <v>9.41</v>
      </c>
      <c r="F617" s="9">
        <f t="shared" ca="1" si="22"/>
        <v>35441</v>
      </c>
      <c r="G617" s="39">
        <f>IF(MONTH($A617)=1,VLOOKUP($A617,Курсы_январь!$A$2:$C$32,3,0),VLOOKUP($A617,Курсы_июль!$A$2:$C$32,3,0))</f>
        <v>32.911200000000001</v>
      </c>
    </row>
    <row r="618" spans="1:7" x14ac:dyDescent="0.3">
      <c r="A618" s="133">
        <v>41466</v>
      </c>
      <c r="B618" s="2" t="s">
        <v>22</v>
      </c>
      <c r="C618" s="2" t="s">
        <v>20</v>
      </c>
      <c r="D618" s="2" t="s">
        <v>21</v>
      </c>
      <c r="E618" s="7">
        <f t="shared" ca="1" si="21"/>
        <v>6.78</v>
      </c>
      <c r="F618" s="9">
        <f t="shared" ca="1" si="22"/>
        <v>36668</v>
      </c>
      <c r="G618" s="39">
        <f>IF(MONTH($A618)=1,VLOOKUP($A618,Курсы_январь!$A$2:$C$32,3,0),VLOOKUP($A618,Курсы_июль!$A$2:$C$32,3,0))</f>
        <v>32.911200000000001</v>
      </c>
    </row>
    <row r="619" spans="1:7" x14ac:dyDescent="0.3">
      <c r="A619" s="133">
        <v>41466</v>
      </c>
      <c r="B619" s="2" t="s">
        <v>25</v>
      </c>
      <c r="C619" s="2" t="s">
        <v>20</v>
      </c>
      <c r="D619" s="2" t="s">
        <v>21</v>
      </c>
      <c r="E619" s="7">
        <f t="shared" ca="1" si="21"/>
        <v>6.08</v>
      </c>
      <c r="F619" s="9">
        <f t="shared" ca="1" si="22"/>
        <v>35715</v>
      </c>
      <c r="G619" s="39">
        <f>IF(MONTH($A619)=1,VLOOKUP($A619,Курсы_январь!$A$2:$C$32,3,0),VLOOKUP($A619,Курсы_июль!$A$2:$C$32,3,0))</f>
        <v>32.911200000000001</v>
      </c>
    </row>
    <row r="620" spans="1:7" x14ac:dyDescent="0.3">
      <c r="A620" s="133">
        <v>41466</v>
      </c>
      <c r="B620" s="2" t="s">
        <v>23</v>
      </c>
      <c r="C620" s="2" t="s">
        <v>26</v>
      </c>
      <c r="D620" s="2" t="s">
        <v>21</v>
      </c>
      <c r="E620" s="7">
        <f t="shared" ca="1" si="21"/>
        <v>0.49</v>
      </c>
      <c r="F620" s="9">
        <f t="shared" ca="1" si="22"/>
        <v>951</v>
      </c>
      <c r="G620" s="39">
        <f>IF(MONTH($A620)=1,VLOOKUP($A620,Курсы_январь!$A$2:$C$32,3,0),VLOOKUP($A620,Курсы_июль!$A$2:$C$32,3,0))</f>
        <v>32.911200000000001</v>
      </c>
    </row>
    <row r="621" spans="1:7" x14ac:dyDescent="0.3">
      <c r="A621" s="133">
        <v>41466</v>
      </c>
      <c r="B621" s="2" t="s">
        <v>24</v>
      </c>
      <c r="C621" s="2" t="s">
        <v>26</v>
      </c>
      <c r="D621" s="2" t="s">
        <v>21</v>
      </c>
      <c r="E621" s="7">
        <f t="shared" ca="1" si="21"/>
        <v>5.22</v>
      </c>
      <c r="F621" s="9">
        <f t="shared" ca="1" si="22"/>
        <v>963</v>
      </c>
      <c r="G621" s="39">
        <f>IF(MONTH($A621)=1,VLOOKUP($A621,Курсы_январь!$A$2:$C$32,3,0),VLOOKUP($A621,Курсы_июль!$A$2:$C$32,3,0))</f>
        <v>32.911200000000001</v>
      </c>
    </row>
    <row r="622" spans="1:7" x14ac:dyDescent="0.3">
      <c r="A622" s="133">
        <v>41466</v>
      </c>
      <c r="B622" s="2" t="s">
        <v>19</v>
      </c>
      <c r="C622" s="2" t="s">
        <v>20</v>
      </c>
      <c r="D622" s="2" t="s">
        <v>27</v>
      </c>
      <c r="E622" s="7">
        <f t="shared" ca="1" si="21"/>
        <v>6.73</v>
      </c>
      <c r="F622" s="9">
        <f t="shared" ca="1" si="22"/>
        <v>36553</v>
      </c>
      <c r="G622" s="39">
        <f>IF(MONTH($A622)=1,VLOOKUP($A622,Курсы_январь!$A$2:$C$32,3,0),VLOOKUP($A622,Курсы_июль!$A$2:$C$32,3,0))</f>
        <v>32.911200000000001</v>
      </c>
    </row>
    <row r="623" spans="1:7" x14ac:dyDescent="0.3">
      <c r="A623" s="133">
        <v>41466</v>
      </c>
      <c r="B623" s="2" t="s">
        <v>22</v>
      </c>
      <c r="C623" s="2" t="s">
        <v>20</v>
      </c>
      <c r="D623" s="2" t="s">
        <v>27</v>
      </c>
      <c r="E623" s="7">
        <f t="shared" ca="1" si="21"/>
        <v>9.51</v>
      </c>
      <c r="F623" s="9">
        <f t="shared" ca="1" si="22"/>
        <v>36157</v>
      </c>
      <c r="G623" s="39">
        <f>IF(MONTH($A623)=1,VLOOKUP($A623,Курсы_январь!$A$2:$C$32,3,0),VLOOKUP($A623,Курсы_июль!$A$2:$C$32,3,0))</f>
        <v>32.911200000000001</v>
      </c>
    </row>
    <row r="624" spans="1:7" x14ac:dyDescent="0.3">
      <c r="A624" s="133">
        <v>41466</v>
      </c>
      <c r="B624" s="2" t="s">
        <v>25</v>
      </c>
      <c r="C624" s="2" t="s">
        <v>20</v>
      </c>
      <c r="D624" s="2" t="s">
        <v>27</v>
      </c>
      <c r="E624" s="7">
        <f t="shared" ca="1" si="21"/>
        <v>9.2100000000000009</v>
      </c>
      <c r="F624" s="9">
        <f t="shared" ca="1" si="22"/>
        <v>35676</v>
      </c>
      <c r="G624" s="39">
        <f>IF(MONTH($A624)=1,VLOOKUP($A624,Курсы_январь!$A$2:$C$32,3,0),VLOOKUP($A624,Курсы_июль!$A$2:$C$32,3,0))</f>
        <v>32.911200000000001</v>
      </c>
    </row>
    <row r="625" spans="1:7" x14ac:dyDescent="0.3">
      <c r="A625" s="133">
        <v>41466</v>
      </c>
      <c r="B625" s="2" t="s">
        <v>23</v>
      </c>
      <c r="C625" s="2" t="s">
        <v>26</v>
      </c>
      <c r="D625" s="2" t="s">
        <v>27</v>
      </c>
      <c r="E625" s="7">
        <f t="shared" ca="1" si="21"/>
        <v>1.28</v>
      </c>
      <c r="F625" s="9">
        <f t="shared" ca="1" si="22"/>
        <v>952</v>
      </c>
      <c r="G625" s="39">
        <f>IF(MONTH($A625)=1,VLOOKUP($A625,Курсы_январь!$A$2:$C$32,3,0),VLOOKUP($A625,Курсы_июль!$A$2:$C$32,3,0))</f>
        <v>32.911200000000001</v>
      </c>
    </row>
    <row r="626" spans="1:7" x14ac:dyDescent="0.3">
      <c r="A626" s="133">
        <v>41466</v>
      </c>
      <c r="B626" s="2" t="s">
        <v>24</v>
      </c>
      <c r="C626" s="2" t="s">
        <v>26</v>
      </c>
      <c r="D626" s="2" t="s">
        <v>27</v>
      </c>
      <c r="E626" s="7">
        <f t="shared" ca="1" si="21"/>
        <v>9.3699999999999992</v>
      </c>
      <c r="F626" s="9">
        <f t="shared" ca="1" si="22"/>
        <v>957</v>
      </c>
      <c r="G626" s="39">
        <f>IF(MONTH($A626)=1,VLOOKUP($A626,Курсы_январь!$A$2:$C$32,3,0),VLOOKUP($A626,Курсы_июль!$A$2:$C$32,3,0))</f>
        <v>32.911200000000001</v>
      </c>
    </row>
    <row r="627" spans="1:7" x14ac:dyDescent="0.3">
      <c r="A627" s="133">
        <v>41466</v>
      </c>
      <c r="B627" s="2" t="s">
        <v>19</v>
      </c>
      <c r="C627" s="2" t="s">
        <v>20</v>
      </c>
      <c r="D627" s="2" t="s">
        <v>28</v>
      </c>
      <c r="E627" s="7">
        <f t="shared" ca="1" si="21"/>
        <v>9.58</v>
      </c>
      <c r="F627" s="9">
        <f t="shared" ca="1" si="22"/>
        <v>36325</v>
      </c>
      <c r="G627" s="39">
        <f>IF(MONTH($A627)=1,VLOOKUP($A627,Курсы_январь!$A$2:$C$32,3,0),VLOOKUP($A627,Курсы_июль!$A$2:$C$32,3,0))</f>
        <v>32.911200000000001</v>
      </c>
    </row>
    <row r="628" spans="1:7" x14ac:dyDescent="0.3">
      <c r="A628" s="133">
        <v>41466</v>
      </c>
      <c r="B628" s="2" t="s">
        <v>22</v>
      </c>
      <c r="C628" s="2" t="s">
        <v>20</v>
      </c>
      <c r="D628" s="2" t="s">
        <v>28</v>
      </c>
      <c r="E628" s="7">
        <f t="shared" ca="1" si="21"/>
        <v>6.62</v>
      </c>
      <c r="F628" s="9">
        <f t="shared" ca="1" si="22"/>
        <v>36367</v>
      </c>
      <c r="G628" s="39">
        <f>IF(MONTH($A628)=1,VLOOKUP($A628,Курсы_январь!$A$2:$C$32,3,0),VLOOKUP($A628,Курсы_июль!$A$2:$C$32,3,0))</f>
        <v>32.911200000000001</v>
      </c>
    </row>
    <row r="629" spans="1:7" x14ac:dyDescent="0.3">
      <c r="A629" s="133">
        <v>41466</v>
      </c>
      <c r="B629" s="2" t="s">
        <v>25</v>
      </c>
      <c r="C629" s="2" t="s">
        <v>20</v>
      </c>
      <c r="D629" s="2" t="s">
        <v>28</v>
      </c>
      <c r="E629" s="7">
        <f t="shared" ca="1" si="21"/>
        <v>6.1</v>
      </c>
      <c r="F629" s="9">
        <f t="shared" ca="1" si="22"/>
        <v>36981</v>
      </c>
      <c r="G629" s="39">
        <f>IF(MONTH($A629)=1,VLOOKUP($A629,Курсы_январь!$A$2:$C$32,3,0),VLOOKUP($A629,Курсы_июль!$A$2:$C$32,3,0))</f>
        <v>32.911200000000001</v>
      </c>
    </row>
    <row r="630" spans="1:7" x14ac:dyDescent="0.3">
      <c r="A630" s="133">
        <v>41466</v>
      </c>
      <c r="B630" s="2" t="s">
        <v>23</v>
      </c>
      <c r="C630" s="2" t="s">
        <v>26</v>
      </c>
      <c r="D630" s="2" t="s">
        <v>28</v>
      </c>
      <c r="E630" s="7">
        <f t="shared" ca="1" si="21"/>
        <v>2.56</v>
      </c>
      <c r="F630" s="9">
        <f t="shared" ca="1" si="22"/>
        <v>992</v>
      </c>
      <c r="G630" s="39">
        <f>IF(MONTH($A630)=1,VLOOKUP($A630,Курсы_январь!$A$2:$C$32,3,0),VLOOKUP($A630,Курсы_июль!$A$2:$C$32,3,0))</f>
        <v>32.911200000000001</v>
      </c>
    </row>
    <row r="631" spans="1:7" x14ac:dyDescent="0.3">
      <c r="A631" s="133">
        <v>41466</v>
      </c>
      <c r="B631" s="2" t="s">
        <v>24</v>
      </c>
      <c r="C631" s="2" t="s">
        <v>26</v>
      </c>
      <c r="D631" s="2" t="s">
        <v>28</v>
      </c>
      <c r="E631" s="7">
        <f t="shared" ca="1" si="21"/>
        <v>0.28000000000000003</v>
      </c>
      <c r="F631" s="9">
        <f t="shared" ca="1" si="22"/>
        <v>965</v>
      </c>
      <c r="G631" s="39">
        <f>IF(MONTH($A631)=1,VLOOKUP($A631,Курсы_январь!$A$2:$C$32,3,0),VLOOKUP($A631,Курсы_июль!$A$2:$C$32,3,0))</f>
        <v>32.911200000000001</v>
      </c>
    </row>
    <row r="632" spans="1:7" x14ac:dyDescent="0.3">
      <c r="A632" s="133">
        <v>41467</v>
      </c>
      <c r="B632" s="2" t="s">
        <v>19</v>
      </c>
      <c r="C632" s="2" t="s">
        <v>20</v>
      </c>
      <c r="D632" s="2" t="s">
        <v>21</v>
      </c>
      <c r="E632" s="7">
        <f t="shared" ca="1" si="21"/>
        <v>8.8699999999999992</v>
      </c>
      <c r="F632" s="9">
        <f t="shared" ca="1" si="22"/>
        <v>35441</v>
      </c>
      <c r="G632" s="39">
        <f>IF(MONTH($A632)=1,VLOOKUP($A632,Курсы_январь!$A$2:$C$32,3,0),VLOOKUP($A632,Курсы_июль!$A$2:$C$32,3,0))</f>
        <v>32.5867</v>
      </c>
    </row>
    <row r="633" spans="1:7" x14ac:dyDescent="0.3">
      <c r="A633" s="133">
        <v>41467</v>
      </c>
      <c r="B633" s="2" t="s">
        <v>22</v>
      </c>
      <c r="C633" s="2" t="s">
        <v>20</v>
      </c>
      <c r="D633" s="2" t="s">
        <v>21</v>
      </c>
      <c r="E633" s="7">
        <f t="shared" ca="1" si="21"/>
        <v>5.1100000000000003</v>
      </c>
      <c r="F633" s="9">
        <f t="shared" ca="1" si="22"/>
        <v>36668</v>
      </c>
      <c r="G633" s="39">
        <f>IF(MONTH($A633)=1,VLOOKUP($A633,Курсы_январь!$A$2:$C$32,3,0),VLOOKUP($A633,Курсы_июль!$A$2:$C$32,3,0))</f>
        <v>32.5867</v>
      </c>
    </row>
    <row r="634" spans="1:7" x14ac:dyDescent="0.3">
      <c r="A634" s="133">
        <v>41467</v>
      </c>
      <c r="B634" s="2" t="s">
        <v>25</v>
      </c>
      <c r="C634" s="2" t="s">
        <v>20</v>
      </c>
      <c r="D634" s="2" t="s">
        <v>21</v>
      </c>
      <c r="E634" s="7">
        <f t="shared" ca="1" si="21"/>
        <v>5.25</v>
      </c>
      <c r="F634" s="9">
        <f t="shared" ca="1" si="22"/>
        <v>35715</v>
      </c>
      <c r="G634" s="39">
        <f>IF(MONTH($A634)=1,VLOOKUP($A634,Курсы_январь!$A$2:$C$32,3,0),VLOOKUP($A634,Курсы_июль!$A$2:$C$32,3,0))</f>
        <v>32.5867</v>
      </c>
    </row>
    <row r="635" spans="1:7" x14ac:dyDescent="0.3">
      <c r="A635" s="133">
        <v>41467</v>
      </c>
      <c r="B635" s="2" t="s">
        <v>23</v>
      </c>
      <c r="C635" s="2" t="s">
        <v>26</v>
      </c>
      <c r="D635" s="2" t="s">
        <v>21</v>
      </c>
      <c r="E635" s="7">
        <f t="shared" ca="1" si="21"/>
        <v>7.49</v>
      </c>
      <c r="F635" s="9">
        <f t="shared" ca="1" si="22"/>
        <v>951</v>
      </c>
      <c r="G635" s="39">
        <f>IF(MONTH($A635)=1,VLOOKUP($A635,Курсы_январь!$A$2:$C$32,3,0),VLOOKUP($A635,Курсы_июль!$A$2:$C$32,3,0))</f>
        <v>32.5867</v>
      </c>
    </row>
    <row r="636" spans="1:7" x14ac:dyDescent="0.3">
      <c r="A636" s="133">
        <v>41467</v>
      </c>
      <c r="B636" s="2" t="s">
        <v>24</v>
      </c>
      <c r="C636" s="2" t="s">
        <v>26</v>
      </c>
      <c r="D636" s="2" t="s">
        <v>21</v>
      </c>
      <c r="E636" s="7">
        <f t="shared" ca="1" si="21"/>
        <v>7.64</v>
      </c>
      <c r="F636" s="9">
        <f t="shared" ca="1" si="22"/>
        <v>963</v>
      </c>
      <c r="G636" s="39">
        <f>IF(MONTH($A636)=1,VLOOKUP($A636,Курсы_январь!$A$2:$C$32,3,0),VLOOKUP($A636,Курсы_июль!$A$2:$C$32,3,0))</f>
        <v>32.5867</v>
      </c>
    </row>
    <row r="637" spans="1:7" x14ac:dyDescent="0.3">
      <c r="A637" s="133">
        <v>41467</v>
      </c>
      <c r="B637" s="2" t="s">
        <v>19</v>
      </c>
      <c r="C637" s="2" t="s">
        <v>20</v>
      </c>
      <c r="D637" s="2" t="s">
        <v>27</v>
      </c>
      <c r="E637" s="7">
        <f t="shared" ca="1" si="21"/>
        <v>0.45</v>
      </c>
      <c r="F637" s="9">
        <f t="shared" ca="1" si="22"/>
        <v>36553</v>
      </c>
      <c r="G637" s="39">
        <f>IF(MONTH($A637)=1,VLOOKUP($A637,Курсы_январь!$A$2:$C$32,3,0),VLOOKUP($A637,Курсы_июль!$A$2:$C$32,3,0))</f>
        <v>32.5867</v>
      </c>
    </row>
    <row r="638" spans="1:7" x14ac:dyDescent="0.3">
      <c r="A638" s="133">
        <v>41467</v>
      </c>
      <c r="B638" s="2" t="s">
        <v>22</v>
      </c>
      <c r="C638" s="2" t="s">
        <v>20</v>
      </c>
      <c r="D638" s="2" t="s">
        <v>27</v>
      </c>
      <c r="E638" s="7">
        <f t="shared" ca="1" si="21"/>
        <v>7.22</v>
      </c>
      <c r="F638" s="9">
        <f t="shared" ca="1" si="22"/>
        <v>36157</v>
      </c>
      <c r="G638" s="39">
        <f>IF(MONTH($A638)=1,VLOOKUP($A638,Курсы_январь!$A$2:$C$32,3,0),VLOOKUP($A638,Курсы_июль!$A$2:$C$32,3,0))</f>
        <v>32.5867</v>
      </c>
    </row>
    <row r="639" spans="1:7" x14ac:dyDescent="0.3">
      <c r="A639" s="133">
        <v>41467</v>
      </c>
      <c r="B639" s="2" t="s">
        <v>25</v>
      </c>
      <c r="C639" s="2" t="s">
        <v>20</v>
      </c>
      <c r="D639" s="2" t="s">
        <v>27</v>
      </c>
      <c r="E639" s="7">
        <f t="shared" ca="1" si="21"/>
        <v>3.27</v>
      </c>
      <c r="F639" s="9">
        <f t="shared" ca="1" si="22"/>
        <v>35676</v>
      </c>
      <c r="G639" s="39">
        <f>IF(MONTH($A639)=1,VLOOKUP($A639,Курсы_январь!$A$2:$C$32,3,0),VLOOKUP($A639,Курсы_июль!$A$2:$C$32,3,0))</f>
        <v>32.5867</v>
      </c>
    </row>
    <row r="640" spans="1:7" x14ac:dyDescent="0.3">
      <c r="A640" s="133">
        <v>41467</v>
      </c>
      <c r="B640" s="2" t="s">
        <v>23</v>
      </c>
      <c r="C640" s="2" t="s">
        <v>26</v>
      </c>
      <c r="D640" s="2" t="s">
        <v>27</v>
      </c>
      <c r="E640" s="7">
        <f t="shared" ca="1" si="21"/>
        <v>6.19</v>
      </c>
      <c r="F640" s="9">
        <f t="shared" ca="1" si="22"/>
        <v>952</v>
      </c>
      <c r="G640" s="39">
        <f>IF(MONTH($A640)=1,VLOOKUP($A640,Курсы_январь!$A$2:$C$32,3,0),VLOOKUP($A640,Курсы_июль!$A$2:$C$32,3,0))</f>
        <v>32.5867</v>
      </c>
    </row>
    <row r="641" spans="1:7" x14ac:dyDescent="0.3">
      <c r="A641" s="133">
        <v>41467</v>
      </c>
      <c r="B641" s="2" t="s">
        <v>24</v>
      </c>
      <c r="C641" s="2" t="s">
        <v>26</v>
      </c>
      <c r="D641" s="2" t="s">
        <v>27</v>
      </c>
      <c r="E641" s="7">
        <f t="shared" ca="1" si="21"/>
        <v>1.96</v>
      </c>
      <c r="F641" s="9">
        <f t="shared" ca="1" si="22"/>
        <v>957</v>
      </c>
      <c r="G641" s="39">
        <f>IF(MONTH($A641)=1,VLOOKUP($A641,Курсы_январь!$A$2:$C$32,3,0),VLOOKUP($A641,Курсы_июль!$A$2:$C$32,3,0))</f>
        <v>32.5867</v>
      </c>
    </row>
    <row r="642" spans="1:7" x14ac:dyDescent="0.3">
      <c r="A642" s="133">
        <v>41467</v>
      </c>
      <c r="B642" s="2" t="s">
        <v>19</v>
      </c>
      <c r="C642" s="2" t="s">
        <v>20</v>
      </c>
      <c r="D642" s="2" t="s">
        <v>28</v>
      </c>
      <c r="E642" s="7">
        <f t="shared" ca="1" si="21"/>
        <v>5.09</v>
      </c>
      <c r="F642" s="9">
        <f t="shared" ca="1" si="22"/>
        <v>36325</v>
      </c>
      <c r="G642" s="39">
        <f>IF(MONTH($A642)=1,VLOOKUP($A642,Курсы_январь!$A$2:$C$32,3,0),VLOOKUP($A642,Курсы_июль!$A$2:$C$32,3,0))</f>
        <v>32.5867</v>
      </c>
    </row>
    <row r="643" spans="1:7" x14ac:dyDescent="0.3">
      <c r="A643" s="133">
        <v>41467</v>
      </c>
      <c r="B643" s="2" t="s">
        <v>22</v>
      </c>
      <c r="C643" s="2" t="s">
        <v>20</v>
      </c>
      <c r="D643" s="2" t="s">
        <v>28</v>
      </c>
      <c r="E643" s="7">
        <f t="shared" ref="E643:E706" ca="1" si="23">ROUND(RAND()*10,2)</f>
        <v>0.02</v>
      </c>
      <c r="F643" s="9">
        <f t="shared" ca="1" si="22"/>
        <v>36367</v>
      </c>
      <c r="G643" s="39">
        <f>IF(MONTH($A643)=1,VLOOKUP($A643,Курсы_январь!$A$2:$C$32,3,0),VLOOKUP($A643,Курсы_июль!$A$2:$C$32,3,0))</f>
        <v>32.5867</v>
      </c>
    </row>
    <row r="644" spans="1:7" x14ac:dyDescent="0.3">
      <c r="A644" s="133">
        <v>41467</v>
      </c>
      <c r="B644" s="2" t="s">
        <v>25</v>
      </c>
      <c r="C644" s="2" t="s">
        <v>20</v>
      </c>
      <c r="D644" s="2" t="s">
        <v>28</v>
      </c>
      <c r="E644" s="7">
        <f t="shared" ca="1" si="23"/>
        <v>2.09</v>
      </c>
      <c r="F644" s="9">
        <f t="shared" ca="1" si="22"/>
        <v>36981</v>
      </c>
      <c r="G644" s="39">
        <f>IF(MONTH($A644)=1,VLOOKUP($A644,Курсы_январь!$A$2:$C$32,3,0),VLOOKUP($A644,Курсы_июль!$A$2:$C$32,3,0))</f>
        <v>32.5867</v>
      </c>
    </row>
    <row r="645" spans="1:7" x14ac:dyDescent="0.3">
      <c r="A645" s="133">
        <v>41467</v>
      </c>
      <c r="B645" s="2" t="s">
        <v>23</v>
      </c>
      <c r="C645" s="2" t="s">
        <v>26</v>
      </c>
      <c r="D645" s="2" t="s">
        <v>28</v>
      </c>
      <c r="E645" s="7">
        <f t="shared" ca="1" si="23"/>
        <v>4.05</v>
      </c>
      <c r="F645" s="9">
        <f t="shared" ca="1" si="22"/>
        <v>992</v>
      </c>
      <c r="G645" s="39">
        <f>IF(MONTH($A645)=1,VLOOKUP($A645,Курсы_январь!$A$2:$C$32,3,0),VLOOKUP($A645,Курсы_июль!$A$2:$C$32,3,0))</f>
        <v>32.5867</v>
      </c>
    </row>
    <row r="646" spans="1:7" x14ac:dyDescent="0.3">
      <c r="A646" s="133">
        <v>41467</v>
      </c>
      <c r="B646" s="2" t="s">
        <v>24</v>
      </c>
      <c r="C646" s="2" t="s">
        <v>26</v>
      </c>
      <c r="D646" s="2" t="s">
        <v>28</v>
      </c>
      <c r="E646" s="7">
        <f t="shared" ca="1" si="23"/>
        <v>2.84</v>
      </c>
      <c r="F646" s="9">
        <f t="shared" ca="1" si="22"/>
        <v>965</v>
      </c>
      <c r="G646" s="39">
        <f>IF(MONTH($A646)=1,VLOOKUP($A646,Курсы_январь!$A$2:$C$32,3,0),VLOOKUP($A646,Курсы_июль!$A$2:$C$32,3,0))</f>
        <v>32.5867</v>
      </c>
    </row>
    <row r="647" spans="1:7" x14ac:dyDescent="0.3">
      <c r="A647" s="133">
        <v>41468</v>
      </c>
      <c r="B647" s="2" t="s">
        <v>19</v>
      </c>
      <c r="C647" s="2" t="s">
        <v>20</v>
      </c>
      <c r="D647" s="2" t="s">
        <v>21</v>
      </c>
      <c r="E647" s="7">
        <f t="shared" ca="1" si="23"/>
        <v>4.16</v>
      </c>
      <c r="F647" s="9">
        <f t="shared" ca="1" si="22"/>
        <v>35441</v>
      </c>
      <c r="G647" s="39">
        <f>IF(MONTH($A647)=1,VLOOKUP($A647,Курсы_январь!$A$2:$C$32,3,0),VLOOKUP($A647,Курсы_июль!$A$2:$C$32,3,0))</f>
        <v>32.642899999999997</v>
      </c>
    </row>
    <row r="648" spans="1:7" x14ac:dyDescent="0.3">
      <c r="A648" s="133">
        <v>41468</v>
      </c>
      <c r="B648" s="2" t="s">
        <v>22</v>
      </c>
      <c r="C648" s="2" t="s">
        <v>20</v>
      </c>
      <c r="D648" s="2" t="s">
        <v>21</v>
      </c>
      <c r="E648" s="7">
        <f t="shared" ca="1" si="23"/>
        <v>2.73</v>
      </c>
      <c r="F648" s="9">
        <f t="shared" ca="1" si="22"/>
        <v>36668</v>
      </c>
      <c r="G648" s="39">
        <f>IF(MONTH($A648)=1,VLOOKUP($A648,Курсы_январь!$A$2:$C$32,3,0),VLOOKUP($A648,Курсы_июль!$A$2:$C$32,3,0))</f>
        <v>32.642899999999997</v>
      </c>
    </row>
    <row r="649" spans="1:7" x14ac:dyDescent="0.3">
      <c r="A649" s="133">
        <v>41468</v>
      </c>
      <c r="B649" s="2" t="s">
        <v>25</v>
      </c>
      <c r="C649" s="2" t="s">
        <v>20</v>
      </c>
      <c r="D649" s="2" t="s">
        <v>21</v>
      </c>
      <c r="E649" s="7">
        <f t="shared" ca="1" si="23"/>
        <v>0.95</v>
      </c>
      <c r="F649" s="9">
        <f t="shared" ca="1" si="22"/>
        <v>35715</v>
      </c>
      <c r="G649" s="39">
        <f>IF(MONTH($A649)=1,VLOOKUP($A649,Курсы_январь!$A$2:$C$32,3,0),VLOOKUP($A649,Курсы_июль!$A$2:$C$32,3,0))</f>
        <v>32.642899999999997</v>
      </c>
    </row>
    <row r="650" spans="1:7" x14ac:dyDescent="0.3">
      <c r="A650" s="133">
        <v>41468</v>
      </c>
      <c r="B650" s="2" t="s">
        <v>23</v>
      </c>
      <c r="C650" s="2" t="s">
        <v>26</v>
      </c>
      <c r="D650" s="2" t="s">
        <v>21</v>
      </c>
      <c r="E650" s="7">
        <f t="shared" ca="1" si="23"/>
        <v>9.84</v>
      </c>
      <c r="F650" s="9">
        <f t="shared" ca="1" si="22"/>
        <v>951</v>
      </c>
      <c r="G650" s="39">
        <f>IF(MONTH($A650)=1,VLOOKUP($A650,Курсы_январь!$A$2:$C$32,3,0),VLOOKUP($A650,Курсы_июль!$A$2:$C$32,3,0))</f>
        <v>32.642899999999997</v>
      </c>
    </row>
    <row r="651" spans="1:7" x14ac:dyDescent="0.3">
      <c r="A651" s="133">
        <v>41468</v>
      </c>
      <c r="B651" s="2" t="s">
        <v>24</v>
      </c>
      <c r="C651" s="2" t="s">
        <v>26</v>
      </c>
      <c r="D651" s="2" t="s">
        <v>21</v>
      </c>
      <c r="E651" s="7">
        <f t="shared" ca="1" si="23"/>
        <v>6.21</v>
      </c>
      <c r="F651" s="9">
        <f t="shared" ca="1" si="22"/>
        <v>963</v>
      </c>
      <c r="G651" s="39">
        <f>IF(MONTH($A651)=1,VLOOKUP($A651,Курсы_январь!$A$2:$C$32,3,0),VLOOKUP($A651,Курсы_июль!$A$2:$C$32,3,0))</f>
        <v>32.642899999999997</v>
      </c>
    </row>
    <row r="652" spans="1:7" x14ac:dyDescent="0.3">
      <c r="A652" s="133">
        <v>41468</v>
      </c>
      <c r="B652" s="2" t="s">
        <v>19</v>
      </c>
      <c r="C652" s="2" t="s">
        <v>20</v>
      </c>
      <c r="D652" s="2" t="s">
        <v>27</v>
      </c>
      <c r="E652" s="7">
        <f t="shared" ca="1" si="23"/>
        <v>2.64</v>
      </c>
      <c r="F652" s="9">
        <f t="shared" ca="1" si="22"/>
        <v>36553</v>
      </c>
      <c r="G652" s="39">
        <f>IF(MONTH($A652)=1,VLOOKUP($A652,Курсы_январь!$A$2:$C$32,3,0),VLOOKUP($A652,Курсы_июль!$A$2:$C$32,3,0))</f>
        <v>32.642899999999997</v>
      </c>
    </row>
    <row r="653" spans="1:7" x14ac:dyDescent="0.3">
      <c r="A653" s="133">
        <v>41468</v>
      </c>
      <c r="B653" s="2" t="s">
        <v>22</v>
      </c>
      <c r="C653" s="2" t="s">
        <v>20</v>
      </c>
      <c r="D653" s="2" t="s">
        <v>27</v>
      </c>
      <c r="E653" s="7">
        <f t="shared" ca="1" si="23"/>
        <v>6.31</v>
      </c>
      <c r="F653" s="9">
        <f t="shared" ca="1" si="22"/>
        <v>36157</v>
      </c>
      <c r="G653" s="39">
        <f>IF(MONTH($A653)=1,VLOOKUP($A653,Курсы_январь!$A$2:$C$32,3,0),VLOOKUP($A653,Курсы_июль!$A$2:$C$32,3,0))</f>
        <v>32.642899999999997</v>
      </c>
    </row>
    <row r="654" spans="1:7" x14ac:dyDescent="0.3">
      <c r="A654" s="133">
        <v>41468</v>
      </c>
      <c r="B654" s="2" t="s">
        <v>25</v>
      </c>
      <c r="C654" s="2" t="s">
        <v>20</v>
      </c>
      <c r="D654" s="2" t="s">
        <v>27</v>
      </c>
      <c r="E654" s="7">
        <f t="shared" ca="1" si="23"/>
        <v>8.23</v>
      </c>
      <c r="F654" s="9">
        <f t="shared" ca="1" si="22"/>
        <v>35676</v>
      </c>
      <c r="G654" s="39">
        <f>IF(MONTH($A654)=1,VLOOKUP($A654,Курсы_январь!$A$2:$C$32,3,0),VLOOKUP($A654,Курсы_июль!$A$2:$C$32,3,0))</f>
        <v>32.642899999999997</v>
      </c>
    </row>
    <row r="655" spans="1:7" x14ac:dyDescent="0.3">
      <c r="A655" s="133">
        <v>41468</v>
      </c>
      <c r="B655" s="2" t="s">
        <v>23</v>
      </c>
      <c r="C655" s="2" t="s">
        <v>26</v>
      </c>
      <c r="D655" s="2" t="s">
        <v>27</v>
      </c>
      <c r="E655" s="7">
        <f t="shared" ca="1" si="23"/>
        <v>9.6300000000000008</v>
      </c>
      <c r="F655" s="9">
        <f t="shared" ca="1" si="22"/>
        <v>952</v>
      </c>
      <c r="G655" s="39">
        <f>IF(MONTH($A655)=1,VLOOKUP($A655,Курсы_январь!$A$2:$C$32,3,0),VLOOKUP($A655,Курсы_июль!$A$2:$C$32,3,0))</f>
        <v>32.642899999999997</v>
      </c>
    </row>
    <row r="656" spans="1:7" x14ac:dyDescent="0.3">
      <c r="A656" s="133">
        <v>41468</v>
      </c>
      <c r="B656" s="2" t="s">
        <v>24</v>
      </c>
      <c r="C656" s="2" t="s">
        <v>26</v>
      </c>
      <c r="D656" s="2" t="s">
        <v>27</v>
      </c>
      <c r="E656" s="7">
        <f t="shared" ca="1" si="23"/>
        <v>8.6</v>
      </c>
      <c r="F656" s="9">
        <f t="shared" ca="1" si="22"/>
        <v>957</v>
      </c>
      <c r="G656" s="39">
        <f>IF(MONTH($A656)=1,VLOOKUP($A656,Курсы_январь!$A$2:$C$32,3,0),VLOOKUP($A656,Курсы_июль!$A$2:$C$32,3,0))</f>
        <v>32.642899999999997</v>
      </c>
    </row>
    <row r="657" spans="1:7" x14ac:dyDescent="0.3">
      <c r="A657" s="133">
        <v>41468</v>
      </c>
      <c r="B657" s="2" t="s">
        <v>19</v>
      </c>
      <c r="C657" s="2" t="s">
        <v>20</v>
      </c>
      <c r="D657" s="2" t="s">
        <v>28</v>
      </c>
      <c r="E657" s="7">
        <f t="shared" ca="1" si="23"/>
        <v>9.75</v>
      </c>
      <c r="F657" s="9">
        <f t="shared" ca="1" si="22"/>
        <v>36325</v>
      </c>
      <c r="G657" s="39">
        <f>IF(MONTH($A657)=1,VLOOKUP($A657,Курсы_январь!$A$2:$C$32,3,0),VLOOKUP($A657,Курсы_июль!$A$2:$C$32,3,0))</f>
        <v>32.642899999999997</v>
      </c>
    </row>
    <row r="658" spans="1:7" x14ac:dyDescent="0.3">
      <c r="A658" s="133">
        <v>41468</v>
      </c>
      <c r="B658" s="2" t="s">
        <v>22</v>
      </c>
      <c r="C658" s="2" t="s">
        <v>20</v>
      </c>
      <c r="D658" s="2" t="s">
        <v>28</v>
      </c>
      <c r="E658" s="7">
        <f t="shared" ca="1" si="23"/>
        <v>7.18</v>
      </c>
      <c r="F658" s="9">
        <f t="shared" ca="1" si="22"/>
        <v>36367</v>
      </c>
      <c r="G658" s="39">
        <f>IF(MONTH($A658)=1,VLOOKUP($A658,Курсы_январь!$A$2:$C$32,3,0),VLOOKUP($A658,Курсы_июль!$A$2:$C$32,3,0))</f>
        <v>32.642899999999997</v>
      </c>
    </row>
    <row r="659" spans="1:7" x14ac:dyDescent="0.3">
      <c r="A659" s="133">
        <v>41468</v>
      </c>
      <c r="B659" s="2" t="s">
        <v>25</v>
      </c>
      <c r="C659" s="2" t="s">
        <v>20</v>
      </c>
      <c r="D659" s="2" t="s">
        <v>28</v>
      </c>
      <c r="E659" s="7">
        <f t="shared" ca="1" si="23"/>
        <v>7.3</v>
      </c>
      <c r="F659" s="9">
        <f t="shared" ca="1" si="22"/>
        <v>36981</v>
      </c>
      <c r="G659" s="39">
        <f>IF(MONTH($A659)=1,VLOOKUP($A659,Курсы_январь!$A$2:$C$32,3,0),VLOOKUP($A659,Курсы_июль!$A$2:$C$32,3,0))</f>
        <v>32.642899999999997</v>
      </c>
    </row>
    <row r="660" spans="1:7" x14ac:dyDescent="0.3">
      <c r="A660" s="133">
        <v>41468</v>
      </c>
      <c r="B660" s="2" t="s">
        <v>23</v>
      </c>
      <c r="C660" s="2" t="s">
        <v>26</v>
      </c>
      <c r="D660" s="2" t="s">
        <v>28</v>
      </c>
      <c r="E660" s="7">
        <f t="shared" ca="1" si="23"/>
        <v>9.2799999999999994</v>
      </c>
      <c r="F660" s="9">
        <f t="shared" ca="1" si="22"/>
        <v>992</v>
      </c>
      <c r="G660" s="39">
        <f>IF(MONTH($A660)=1,VLOOKUP($A660,Курсы_январь!$A$2:$C$32,3,0),VLOOKUP($A660,Курсы_июль!$A$2:$C$32,3,0))</f>
        <v>32.642899999999997</v>
      </c>
    </row>
    <row r="661" spans="1:7" x14ac:dyDescent="0.3">
      <c r="A661" s="133">
        <v>41468</v>
      </c>
      <c r="B661" s="2" t="s">
        <v>24</v>
      </c>
      <c r="C661" s="2" t="s">
        <v>26</v>
      </c>
      <c r="D661" s="2" t="s">
        <v>28</v>
      </c>
      <c r="E661" s="7">
        <f t="shared" ca="1" si="23"/>
        <v>1.36</v>
      </c>
      <c r="F661" s="9">
        <f t="shared" ca="1" si="22"/>
        <v>965</v>
      </c>
      <c r="G661" s="39">
        <f>IF(MONTH($A661)=1,VLOOKUP($A661,Курсы_январь!$A$2:$C$32,3,0),VLOOKUP($A661,Курсы_июль!$A$2:$C$32,3,0))</f>
        <v>32.642899999999997</v>
      </c>
    </row>
    <row r="662" spans="1:7" x14ac:dyDescent="0.3">
      <c r="A662" s="133">
        <v>41469</v>
      </c>
      <c r="B662" s="2" t="s">
        <v>19</v>
      </c>
      <c r="C662" s="2" t="s">
        <v>20</v>
      </c>
      <c r="D662" s="2" t="s">
        <v>21</v>
      </c>
      <c r="E662" s="7">
        <f t="shared" ca="1" si="23"/>
        <v>8.51</v>
      </c>
      <c r="F662" s="9">
        <f t="shared" ca="1" si="22"/>
        <v>35441</v>
      </c>
      <c r="G662" s="39">
        <f>IF(MONTH($A662)=1,VLOOKUP($A662,Курсы_январь!$A$2:$C$32,3,0),VLOOKUP($A662,Курсы_июль!$A$2:$C$32,3,0))</f>
        <v>32.642899999999997</v>
      </c>
    </row>
    <row r="663" spans="1:7" x14ac:dyDescent="0.3">
      <c r="A663" s="133">
        <v>41469</v>
      </c>
      <c r="B663" s="2" t="s">
        <v>22</v>
      </c>
      <c r="C663" s="2" t="s">
        <v>20</v>
      </c>
      <c r="D663" s="2" t="s">
        <v>21</v>
      </c>
      <c r="E663" s="7">
        <f t="shared" ca="1" si="23"/>
        <v>3.46</v>
      </c>
      <c r="F663" s="9">
        <f t="shared" ca="1" si="22"/>
        <v>36668</v>
      </c>
      <c r="G663" s="39">
        <f>IF(MONTH($A663)=1,VLOOKUP($A663,Курсы_январь!$A$2:$C$32,3,0),VLOOKUP($A663,Курсы_июль!$A$2:$C$32,3,0))</f>
        <v>32.642899999999997</v>
      </c>
    </row>
    <row r="664" spans="1:7" x14ac:dyDescent="0.3">
      <c r="A664" s="133">
        <v>41469</v>
      </c>
      <c r="B664" s="2" t="s">
        <v>25</v>
      </c>
      <c r="C664" s="2" t="s">
        <v>20</v>
      </c>
      <c r="D664" s="2" t="s">
        <v>21</v>
      </c>
      <c r="E664" s="7">
        <f t="shared" ca="1" si="23"/>
        <v>1.41</v>
      </c>
      <c r="F664" s="9">
        <f t="shared" ca="1" si="22"/>
        <v>35715</v>
      </c>
      <c r="G664" s="39">
        <f>IF(MONTH($A664)=1,VLOOKUP($A664,Курсы_январь!$A$2:$C$32,3,0),VLOOKUP($A664,Курсы_июль!$A$2:$C$32,3,0))</f>
        <v>32.642899999999997</v>
      </c>
    </row>
    <row r="665" spans="1:7" x14ac:dyDescent="0.3">
      <c r="A665" s="133">
        <v>41469</v>
      </c>
      <c r="B665" s="2" t="s">
        <v>23</v>
      </c>
      <c r="C665" s="2" t="s">
        <v>26</v>
      </c>
      <c r="D665" s="2" t="s">
        <v>21</v>
      </c>
      <c r="E665" s="7">
        <f t="shared" ca="1" si="23"/>
        <v>7.5</v>
      </c>
      <c r="F665" s="9">
        <f t="shared" ca="1" si="22"/>
        <v>951</v>
      </c>
      <c r="G665" s="39">
        <f>IF(MONTH($A665)=1,VLOOKUP($A665,Курсы_январь!$A$2:$C$32,3,0),VLOOKUP($A665,Курсы_июль!$A$2:$C$32,3,0))</f>
        <v>32.642899999999997</v>
      </c>
    </row>
    <row r="666" spans="1:7" x14ac:dyDescent="0.3">
      <c r="A666" s="133">
        <v>41469</v>
      </c>
      <c r="B666" s="2" t="s">
        <v>24</v>
      </c>
      <c r="C666" s="2" t="s">
        <v>26</v>
      </c>
      <c r="D666" s="2" t="s">
        <v>21</v>
      </c>
      <c r="E666" s="7">
        <f t="shared" ca="1" si="23"/>
        <v>4.51</v>
      </c>
      <c r="F666" s="9">
        <f t="shared" ca="1" si="22"/>
        <v>963</v>
      </c>
      <c r="G666" s="39">
        <f>IF(MONTH($A666)=1,VLOOKUP($A666,Курсы_январь!$A$2:$C$32,3,0),VLOOKUP($A666,Курсы_июль!$A$2:$C$32,3,0))</f>
        <v>32.642899999999997</v>
      </c>
    </row>
    <row r="667" spans="1:7" x14ac:dyDescent="0.3">
      <c r="A667" s="133">
        <v>41469</v>
      </c>
      <c r="B667" s="2" t="s">
        <v>19</v>
      </c>
      <c r="C667" s="2" t="s">
        <v>20</v>
      </c>
      <c r="D667" s="2" t="s">
        <v>27</v>
      </c>
      <c r="E667" s="7">
        <f t="shared" ca="1" si="23"/>
        <v>5.64</v>
      </c>
      <c r="F667" s="9">
        <f t="shared" ca="1" si="22"/>
        <v>36553</v>
      </c>
      <c r="G667" s="39">
        <f>IF(MONTH($A667)=1,VLOOKUP($A667,Курсы_январь!$A$2:$C$32,3,0),VLOOKUP($A667,Курсы_июль!$A$2:$C$32,3,0))</f>
        <v>32.642899999999997</v>
      </c>
    </row>
    <row r="668" spans="1:7" x14ac:dyDescent="0.3">
      <c r="A668" s="133">
        <v>41469</v>
      </c>
      <c r="B668" s="2" t="s">
        <v>22</v>
      </c>
      <c r="C668" s="2" t="s">
        <v>20</v>
      </c>
      <c r="D668" s="2" t="s">
        <v>27</v>
      </c>
      <c r="E668" s="7">
        <f t="shared" ca="1" si="23"/>
        <v>6.46</v>
      </c>
      <c r="F668" s="9">
        <f t="shared" ca="1" si="22"/>
        <v>36157</v>
      </c>
      <c r="G668" s="39">
        <f>IF(MONTH($A668)=1,VLOOKUP($A668,Курсы_январь!$A$2:$C$32,3,0),VLOOKUP($A668,Курсы_июль!$A$2:$C$32,3,0))</f>
        <v>32.642899999999997</v>
      </c>
    </row>
    <row r="669" spans="1:7" x14ac:dyDescent="0.3">
      <c r="A669" s="133">
        <v>41469</v>
      </c>
      <c r="B669" s="2" t="s">
        <v>25</v>
      </c>
      <c r="C669" s="2" t="s">
        <v>20</v>
      </c>
      <c r="D669" s="2" t="s">
        <v>27</v>
      </c>
      <c r="E669" s="7">
        <f t="shared" ca="1" si="23"/>
        <v>8.06</v>
      </c>
      <c r="F669" s="9">
        <f t="shared" ca="1" si="22"/>
        <v>35676</v>
      </c>
      <c r="G669" s="39">
        <f>IF(MONTH($A669)=1,VLOOKUP($A669,Курсы_январь!$A$2:$C$32,3,0),VLOOKUP($A669,Курсы_июль!$A$2:$C$32,3,0))</f>
        <v>32.642899999999997</v>
      </c>
    </row>
    <row r="670" spans="1:7" x14ac:dyDescent="0.3">
      <c r="A670" s="133">
        <v>41469</v>
      </c>
      <c r="B670" s="2" t="s">
        <v>23</v>
      </c>
      <c r="C670" s="2" t="s">
        <v>26</v>
      </c>
      <c r="D670" s="2" t="s">
        <v>27</v>
      </c>
      <c r="E670" s="7">
        <f t="shared" ca="1" si="23"/>
        <v>6.35</v>
      </c>
      <c r="F670" s="9">
        <f t="shared" ca="1" si="22"/>
        <v>952</v>
      </c>
      <c r="G670" s="39">
        <f>IF(MONTH($A670)=1,VLOOKUP($A670,Курсы_январь!$A$2:$C$32,3,0),VLOOKUP($A670,Курсы_июль!$A$2:$C$32,3,0))</f>
        <v>32.642899999999997</v>
      </c>
    </row>
    <row r="671" spans="1:7" x14ac:dyDescent="0.3">
      <c r="A671" s="133">
        <v>41469</v>
      </c>
      <c r="B671" s="2" t="s">
        <v>24</v>
      </c>
      <c r="C671" s="2" t="s">
        <v>26</v>
      </c>
      <c r="D671" s="2" t="s">
        <v>27</v>
      </c>
      <c r="E671" s="7">
        <f t="shared" ca="1" si="23"/>
        <v>7.24</v>
      </c>
      <c r="F671" s="9">
        <f t="shared" ca="1" si="22"/>
        <v>957</v>
      </c>
      <c r="G671" s="39">
        <f>IF(MONTH($A671)=1,VLOOKUP($A671,Курсы_январь!$A$2:$C$32,3,0),VLOOKUP($A671,Курсы_июль!$A$2:$C$32,3,0))</f>
        <v>32.642899999999997</v>
      </c>
    </row>
    <row r="672" spans="1:7" x14ac:dyDescent="0.3">
      <c r="A672" s="133">
        <v>41469</v>
      </c>
      <c r="B672" s="2" t="s">
        <v>19</v>
      </c>
      <c r="C672" s="2" t="s">
        <v>20</v>
      </c>
      <c r="D672" s="2" t="s">
        <v>28</v>
      </c>
      <c r="E672" s="7">
        <f t="shared" ca="1" si="23"/>
        <v>5.81</v>
      </c>
      <c r="F672" s="9">
        <f t="shared" ca="1" si="22"/>
        <v>36325</v>
      </c>
      <c r="G672" s="39">
        <f>IF(MONTH($A672)=1,VLOOKUP($A672,Курсы_январь!$A$2:$C$32,3,0),VLOOKUP($A672,Курсы_июль!$A$2:$C$32,3,0))</f>
        <v>32.642899999999997</v>
      </c>
    </row>
    <row r="673" spans="1:7" x14ac:dyDescent="0.3">
      <c r="A673" s="133">
        <v>41469</v>
      </c>
      <c r="B673" s="2" t="s">
        <v>22</v>
      </c>
      <c r="C673" s="2" t="s">
        <v>20</v>
      </c>
      <c r="D673" s="2" t="s">
        <v>28</v>
      </c>
      <c r="E673" s="7">
        <f t="shared" ca="1" si="23"/>
        <v>5.76</v>
      </c>
      <c r="F673" s="9">
        <f t="shared" ca="1" si="22"/>
        <v>36367</v>
      </c>
      <c r="G673" s="39">
        <f>IF(MONTH($A673)=1,VLOOKUP($A673,Курсы_январь!$A$2:$C$32,3,0),VLOOKUP($A673,Курсы_июль!$A$2:$C$32,3,0))</f>
        <v>32.642899999999997</v>
      </c>
    </row>
    <row r="674" spans="1:7" x14ac:dyDescent="0.3">
      <c r="A674" s="133">
        <v>41469</v>
      </c>
      <c r="B674" s="2" t="s">
        <v>25</v>
      </c>
      <c r="C674" s="2" t="s">
        <v>20</v>
      </c>
      <c r="D674" s="2" t="s">
        <v>28</v>
      </c>
      <c r="E674" s="7">
        <f t="shared" ca="1" si="23"/>
        <v>4.2699999999999996</v>
      </c>
      <c r="F674" s="9">
        <f t="shared" ca="1" si="22"/>
        <v>36981</v>
      </c>
      <c r="G674" s="39">
        <f>IF(MONTH($A674)=1,VLOOKUP($A674,Курсы_январь!$A$2:$C$32,3,0),VLOOKUP($A674,Курсы_июль!$A$2:$C$32,3,0))</f>
        <v>32.642899999999997</v>
      </c>
    </row>
    <row r="675" spans="1:7" x14ac:dyDescent="0.3">
      <c r="A675" s="133">
        <v>41469</v>
      </c>
      <c r="B675" s="2" t="s">
        <v>23</v>
      </c>
      <c r="C675" s="2" t="s">
        <v>26</v>
      </c>
      <c r="D675" s="2" t="s">
        <v>28</v>
      </c>
      <c r="E675" s="7">
        <f t="shared" ca="1" si="23"/>
        <v>2.75</v>
      </c>
      <c r="F675" s="9">
        <f t="shared" ref="F675:F738" ca="1" si="24">F660</f>
        <v>992</v>
      </c>
      <c r="G675" s="39">
        <f>IF(MONTH($A675)=1,VLOOKUP($A675,Курсы_январь!$A$2:$C$32,3,0),VLOOKUP($A675,Курсы_июль!$A$2:$C$32,3,0))</f>
        <v>32.642899999999997</v>
      </c>
    </row>
    <row r="676" spans="1:7" x14ac:dyDescent="0.3">
      <c r="A676" s="133">
        <v>41469</v>
      </c>
      <c r="B676" s="2" t="s">
        <v>24</v>
      </c>
      <c r="C676" s="2" t="s">
        <v>26</v>
      </c>
      <c r="D676" s="2" t="s">
        <v>28</v>
      </c>
      <c r="E676" s="7">
        <f t="shared" ca="1" si="23"/>
        <v>9.01</v>
      </c>
      <c r="F676" s="9">
        <f t="shared" ca="1" si="24"/>
        <v>965</v>
      </c>
      <c r="G676" s="39">
        <f>IF(MONTH($A676)=1,VLOOKUP($A676,Курсы_январь!$A$2:$C$32,3,0),VLOOKUP($A676,Курсы_июль!$A$2:$C$32,3,0))</f>
        <v>32.642899999999997</v>
      </c>
    </row>
    <row r="677" spans="1:7" x14ac:dyDescent="0.3">
      <c r="A677" s="133">
        <v>41470</v>
      </c>
      <c r="B677" s="2" t="s">
        <v>19</v>
      </c>
      <c r="C677" s="2" t="s">
        <v>20</v>
      </c>
      <c r="D677" s="2" t="s">
        <v>21</v>
      </c>
      <c r="E677" s="7">
        <f t="shared" ca="1" si="23"/>
        <v>0.41</v>
      </c>
      <c r="F677" s="9">
        <f t="shared" ca="1" si="24"/>
        <v>35441</v>
      </c>
      <c r="G677" s="39">
        <f>IF(MONTH($A677)=1,VLOOKUP($A677,Курсы_январь!$A$2:$C$32,3,0),VLOOKUP($A677,Курсы_июль!$A$2:$C$32,3,0))</f>
        <v>32.642899999999997</v>
      </c>
    </row>
    <row r="678" spans="1:7" x14ac:dyDescent="0.3">
      <c r="A678" s="133">
        <v>41470</v>
      </c>
      <c r="B678" s="2" t="s">
        <v>22</v>
      </c>
      <c r="C678" s="2" t="s">
        <v>20</v>
      </c>
      <c r="D678" s="2" t="s">
        <v>21</v>
      </c>
      <c r="E678" s="7">
        <f t="shared" ca="1" si="23"/>
        <v>1.1599999999999999</v>
      </c>
      <c r="F678" s="9">
        <f t="shared" ca="1" si="24"/>
        <v>36668</v>
      </c>
      <c r="G678" s="39">
        <f>IF(MONTH($A678)=1,VLOOKUP($A678,Курсы_январь!$A$2:$C$32,3,0),VLOOKUP($A678,Курсы_июль!$A$2:$C$32,3,0))</f>
        <v>32.642899999999997</v>
      </c>
    </row>
    <row r="679" spans="1:7" x14ac:dyDescent="0.3">
      <c r="A679" s="133">
        <v>41470</v>
      </c>
      <c r="B679" s="2" t="s">
        <v>25</v>
      </c>
      <c r="C679" s="2" t="s">
        <v>20</v>
      </c>
      <c r="D679" s="2" t="s">
        <v>21</v>
      </c>
      <c r="E679" s="7">
        <f t="shared" ca="1" si="23"/>
        <v>0.42</v>
      </c>
      <c r="F679" s="9">
        <f t="shared" ca="1" si="24"/>
        <v>35715</v>
      </c>
      <c r="G679" s="39">
        <f>IF(MONTH($A679)=1,VLOOKUP($A679,Курсы_январь!$A$2:$C$32,3,0),VLOOKUP($A679,Курсы_июль!$A$2:$C$32,3,0))</f>
        <v>32.642899999999997</v>
      </c>
    </row>
    <row r="680" spans="1:7" x14ac:dyDescent="0.3">
      <c r="A680" s="133">
        <v>41470</v>
      </c>
      <c r="B680" s="2" t="s">
        <v>23</v>
      </c>
      <c r="C680" s="2" t="s">
        <v>26</v>
      </c>
      <c r="D680" s="2" t="s">
        <v>21</v>
      </c>
      <c r="E680" s="7">
        <f t="shared" ca="1" si="23"/>
        <v>6.26</v>
      </c>
      <c r="F680" s="9">
        <f t="shared" ca="1" si="24"/>
        <v>951</v>
      </c>
      <c r="G680" s="39">
        <f>IF(MONTH($A680)=1,VLOOKUP($A680,Курсы_январь!$A$2:$C$32,3,0),VLOOKUP($A680,Курсы_июль!$A$2:$C$32,3,0))</f>
        <v>32.642899999999997</v>
      </c>
    </row>
    <row r="681" spans="1:7" x14ac:dyDescent="0.3">
      <c r="A681" s="133">
        <v>41470</v>
      </c>
      <c r="B681" s="2" t="s">
        <v>24</v>
      </c>
      <c r="C681" s="2" t="s">
        <v>26</v>
      </c>
      <c r="D681" s="2" t="s">
        <v>21</v>
      </c>
      <c r="E681" s="7">
        <f t="shared" ca="1" si="23"/>
        <v>0.85</v>
      </c>
      <c r="F681" s="9">
        <f t="shared" ca="1" si="24"/>
        <v>963</v>
      </c>
      <c r="G681" s="39">
        <f>IF(MONTH($A681)=1,VLOOKUP($A681,Курсы_январь!$A$2:$C$32,3,0),VLOOKUP($A681,Курсы_июль!$A$2:$C$32,3,0))</f>
        <v>32.642899999999997</v>
      </c>
    </row>
    <row r="682" spans="1:7" x14ac:dyDescent="0.3">
      <c r="A682" s="133">
        <v>41470</v>
      </c>
      <c r="B682" s="2" t="s">
        <v>19</v>
      </c>
      <c r="C682" s="2" t="s">
        <v>20</v>
      </c>
      <c r="D682" s="2" t="s">
        <v>27</v>
      </c>
      <c r="E682" s="7">
        <f t="shared" ca="1" si="23"/>
        <v>9.73</v>
      </c>
      <c r="F682" s="9">
        <f t="shared" ca="1" si="24"/>
        <v>36553</v>
      </c>
      <c r="G682" s="39">
        <f>IF(MONTH($A682)=1,VLOOKUP($A682,Курсы_январь!$A$2:$C$32,3,0),VLOOKUP($A682,Курсы_июль!$A$2:$C$32,3,0))</f>
        <v>32.642899999999997</v>
      </c>
    </row>
    <row r="683" spans="1:7" x14ac:dyDescent="0.3">
      <c r="A683" s="133">
        <v>41470</v>
      </c>
      <c r="B683" s="2" t="s">
        <v>22</v>
      </c>
      <c r="C683" s="2" t="s">
        <v>20</v>
      </c>
      <c r="D683" s="2" t="s">
        <v>27</v>
      </c>
      <c r="E683" s="7">
        <f t="shared" ca="1" si="23"/>
        <v>4.5199999999999996</v>
      </c>
      <c r="F683" s="9">
        <f t="shared" ca="1" si="24"/>
        <v>36157</v>
      </c>
      <c r="G683" s="39">
        <f>IF(MONTH($A683)=1,VLOOKUP($A683,Курсы_январь!$A$2:$C$32,3,0),VLOOKUP($A683,Курсы_июль!$A$2:$C$32,3,0))</f>
        <v>32.642899999999997</v>
      </c>
    </row>
    <row r="684" spans="1:7" x14ac:dyDescent="0.3">
      <c r="A684" s="133">
        <v>41470</v>
      </c>
      <c r="B684" s="2" t="s">
        <v>25</v>
      </c>
      <c r="C684" s="2" t="s">
        <v>20</v>
      </c>
      <c r="D684" s="2" t="s">
        <v>27</v>
      </c>
      <c r="E684" s="7">
        <f t="shared" ca="1" si="23"/>
        <v>3.1</v>
      </c>
      <c r="F684" s="9">
        <f t="shared" ca="1" si="24"/>
        <v>35676</v>
      </c>
      <c r="G684" s="39">
        <f>IF(MONTH($A684)=1,VLOOKUP($A684,Курсы_январь!$A$2:$C$32,3,0),VLOOKUP($A684,Курсы_июль!$A$2:$C$32,3,0))</f>
        <v>32.642899999999997</v>
      </c>
    </row>
    <row r="685" spans="1:7" x14ac:dyDescent="0.3">
      <c r="A685" s="133">
        <v>41470</v>
      </c>
      <c r="B685" s="2" t="s">
        <v>23</v>
      </c>
      <c r="C685" s="2" t="s">
        <v>26</v>
      </c>
      <c r="D685" s="2" t="s">
        <v>27</v>
      </c>
      <c r="E685" s="7">
        <f t="shared" ca="1" si="23"/>
        <v>9.64</v>
      </c>
      <c r="F685" s="9">
        <f t="shared" ca="1" si="24"/>
        <v>952</v>
      </c>
      <c r="G685" s="39">
        <f>IF(MONTH($A685)=1,VLOOKUP($A685,Курсы_январь!$A$2:$C$32,3,0),VLOOKUP($A685,Курсы_июль!$A$2:$C$32,3,0))</f>
        <v>32.642899999999997</v>
      </c>
    </row>
    <row r="686" spans="1:7" x14ac:dyDescent="0.3">
      <c r="A686" s="133">
        <v>41470</v>
      </c>
      <c r="B686" s="2" t="s">
        <v>24</v>
      </c>
      <c r="C686" s="2" t="s">
        <v>26</v>
      </c>
      <c r="D686" s="2" t="s">
        <v>27</v>
      </c>
      <c r="E686" s="7">
        <f t="shared" ca="1" si="23"/>
        <v>0.35</v>
      </c>
      <c r="F686" s="9">
        <f t="shared" ca="1" si="24"/>
        <v>957</v>
      </c>
      <c r="G686" s="39">
        <f>IF(MONTH($A686)=1,VLOOKUP($A686,Курсы_январь!$A$2:$C$32,3,0),VLOOKUP($A686,Курсы_июль!$A$2:$C$32,3,0))</f>
        <v>32.642899999999997</v>
      </c>
    </row>
    <row r="687" spans="1:7" x14ac:dyDescent="0.3">
      <c r="A687" s="133">
        <v>41470</v>
      </c>
      <c r="B687" s="2" t="s">
        <v>19</v>
      </c>
      <c r="C687" s="2" t="s">
        <v>20</v>
      </c>
      <c r="D687" s="2" t="s">
        <v>28</v>
      </c>
      <c r="E687" s="7">
        <f t="shared" ca="1" si="23"/>
        <v>9.5399999999999991</v>
      </c>
      <c r="F687" s="9">
        <f t="shared" ca="1" si="24"/>
        <v>36325</v>
      </c>
      <c r="G687" s="39">
        <f>IF(MONTH($A687)=1,VLOOKUP($A687,Курсы_январь!$A$2:$C$32,3,0),VLOOKUP($A687,Курсы_июль!$A$2:$C$32,3,0))</f>
        <v>32.642899999999997</v>
      </c>
    </row>
    <row r="688" spans="1:7" x14ac:dyDescent="0.3">
      <c r="A688" s="133">
        <v>41470</v>
      </c>
      <c r="B688" s="2" t="s">
        <v>22</v>
      </c>
      <c r="C688" s="2" t="s">
        <v>20</v>
      </c>
      <c r="D688" s="2" t="s">
        <v>28</v>
      </c>
      <c r="E688" s="7">
        <f t="shared" ca="1" si="23"/>
        <v>6.4</v>
      </c>
      <c r="F688" s="9">
        <f t="shared" ca="1" si="24"/>
        <v>36367</v>
      </c>
      <c r="G688" s="39">
        <f>IF(MONTH($A688)=1,VLOOKUP($A688,Курсы_январь!$A$2:$C$32,3,0),VLOOKUP($A688,Курсы_июль!$A$2:$C$32,3,0))</f>
        <v>32.642899999999997</v>
      </c>
    </row>
    <row r="689" spans="1:7" x14ac:dyDescent="0.3">
      <c r="A689" s="133">
        <v>41470</v>
      </c>
      <c r="B689" s="2" t="s">
        <v>25</v>
      </c>
      <c r="C689" s="2" t="s">
        <v>20</v>
      </c>
      <c r="D689" s="2" t="s">
        <v>28</v>
      </c>
      <c r="E689" s="7">
        <f t="shared" ca="1" si="23"/>
        <v>6.94</v>
      </c>
      <c r="F689" s="9">
        <f t="shared" ca="1" si="24"/>
        <v>36981</v>
      </c>
      <c r="G689" s="39">
        <f>IF(MONTH($A689)=1,VLOOKUP($A689,Курсы_январь!$A$2:$C$32,3,0),VLOOKUP($A689,Курсы_июль!$A$2:$C$32,3,0))</f>
        <v>32.642899999999997</v>
      </c>
    </row>
    <row r="690" spans="1:7" x14ac:dyDescent="0.3">
      <c r="A690" s="133">
        <v>41470</v>
      </c>
      <c r="B690" s="2" t="s">
        <v>23</v>
      </c>
      <c r="C690" s="2" t="s">
        <v>26</v>
      </c>
      <c r="D690" s="2" t="s">
        <v>28</v>
      </c>
      <c r="E690" s="7">
        <f t="shared" ca="1" si="23"/>
        <v>2.06</v>
      </c>
      <c r="F690" s="9">
        <f t="shared" ca="1" si="24"/>
        <v>992</v>
      </c>
      <c r="G690" s="39">
        <f>IF(MONTH($A690)=1,VLOOKUP($A690,Курсы_январь!$A$2:$C$32,3,0),VLOOKUP($A690,Курсы_июль!$A$2:$C$32,3,0))</f>
        <v>32.642899999999997</v>
      </c>
    </row>
    <row r="691" spans="1:7" x14ac:dyDescent="0.3">
      <c r="A691" s="133">
        <v>41470</v>
      </c>
      <c r="B691" s="2" t="s">
        <v>24</v>
      </c>
      <c r="C691" s="2" t="s">
        <v>26</v>
      </c>
      <c r="D691" s="2" t="s">
        <v>28</v>
      </c>
      <c r="E691" s="7">
        <f t="shared" ca="1" si="23"/>
        <v>0.2</v>
      </c>
      <c r="F691" s="9">
        <f t="shared" ca="1" si="24"/>
        <v>965</v>
      </c>
      <c r="G691" s="39">
        <f>IF(MONTH($A691)=1,VLOOKUP($A691,Курсы_январь!$A$2:$C$32,3,0),VLOOKUP($A691,Курсы_июль!$A$2:$C$32,3,0))</f>
        <v>32.642899999999997</v>
      </c>
    </row>
    <row r="692" spans="1:7" x14ac:dyDescent="0.3">
      <c r="A692" s="133">
        <v>41471</v>
      </c>
      <c r="B692" s="2" t="s">
        <v>19</v>
      </c>
      <c r="C692" s="2" t="s">
        <v>20</v>
      </c>
      <c r="D692" s="2" t="s">
        <v>21</v>
      </c>
      <c r="E692" s="7">
        <f t="shared" ca="1" si="23"/>
        <v>2.06</v>
      </c>
      <c r="F692" s="9">
        <f t="shared" ca="1" si="24"/>
        <v>35441</v>
      </c>
      <c r="G692" s="39">
        <f>IF(MONTH($A692)=1,VLOOKUP($A692,Курсы_январь!$A$2:$C$32,3,0),VLOOKUP($A692,Курсы_июль!$A$2:$C$32,3,0))</f>
        <v>32.622</v>
      </c>
    </row>
    <row r="693" spans="1:7" x14ac:dyDescent="0.3">
      <c r="A693" s="133">
        <v>41471</v>
      </c>
      <c r="B693" s="2" t="s">
        <v>22</v>
      </c>
      <c r="C693" s="2" t="s">
        <v>20</v>
      </c>
      <c r="D693" s="2" t="s">
        <v>21</v>
      </c>
      <c r="E693" s="7">
        <f t="shared" ca="1" si="23"/>
        <v>8.68</v>
      </c>
      <c r="F693" s="9">
        <f t="shared" ca="1" si="24"/>
        <v>36668</v>
      </c>
      <c r="G693" s="39">
        <f>IF(MONTH($A693)=1,VLOOKUP($A693,Курсы_январь!$A$2:$C$32,3,0),VLOOKUP($A693,Курсы_июль!$A$2:$C$32,3,0))</f>
        <v>32.622</v>
      </c>
    </row>
    <row r="694" spans="1:7" x14ac:dyDescent="0.3">
      <c r="A694" s="133">
        <v>41471</v>
      </c>
      <c r="B694" s="2" t="s">
        <v>25</v>
      </c>
      <c r="C694" s="2" t="s">
        <v>20</v>
      </c>
      <c r="D694" s="2" t="s">
        <v>21</v>
      </c>
      <c r="E694" s="7">
        <f t="shared" ca="1" si="23"/>
        <v>8.2899999999999991</v>
      </c>
      <c r="F694" s="9">
        <f t="shared" ca="1" si="24"/>
        <v>35715</v>
      </c>
      <c r="G694" s="39">
        <f>IF(MONTH($A694)=1,VLOOKUP($A694,Курсы_январь!$A$2:$C$32,3,0),VLOOKUP($A694,Курсы_июль!$A$2:$C$32,3,0))</f>
        <v>32.622</v>
      </c>
    </row>
    <row r="695" spans="1:7" x14ac:dyDescent="0.3">
      <c r="A695" s="133">
        <v>41471</v>
      </c>
      <c r="B695" s="2" t="s">
        <v>23</v>
      </c>
      <c r="C695" s="2" t="s">
        <v>26</v>
      </c>
      <c r="D695" s="2" t="s">
        <v>21</v>
      </c>
      <c r="E695" s="7">
        <f t="shared" ca="1" si="23"/>
        <v>0.89</v>
      </c>
      <c r="F695" s="9">
        <f t="shared" ca="1" si="24"/>
        <v>951</v>
      </c>
      <c r="G695" s="39">
        <f>IF(MONTH($A695)=1,VLOOKUP($A695,Курсы_январь!$A$2:$C$32,3,0),VLOOKUP($A695,Курсы_июль!$A$2:$C$32,3,0))</f>
        <v>32.622</v>
      </c>
    </row>
    <row r="696" spans="1:7" x14ac:dyDescent="0.3">
      <c r="A696" s="133">
        <v>41471</v>
      </c>
      <c r="B696" s="2" t="s">
        <v>24</v>
      </c>
      <c r="C696" s="2" t="s">
        <v>26</v>
      </c>
      <c r="D696" s="2" t="s">
        <v>21</v>
      </c>
      <c r="E696" s="7">
        <f t="shared" ca="1" si="23"/>
        <v>5.76</v>
      </c>
      <c r="F696" s="9">
        <f t="shared" ca="1" si="24"/>
        <v>963</v>
      </c>
      <c r="G696" s="39">
        <f>IF(MONTH($A696)=1,VLOOKUP($A696,Курсы_январь!$A$2:$C$32,3,0),VLOOKUP($A696,Курсы_июль!$A$2:$C$32,3,0))</f>
        <v>32.622</v>
      </c>
    </row>
    <row r="697" spans="1:7" x14ac:dyDescent="0.3">
      <c r="A697" s="133">
        <v>41471</v>
      </c>
      <c r="B697" s="2" t="s">
        <v>19</v>
      </c>
      <c r="C697" s="2" t="s">
        <v>20</v>
      </c>
      <c r="D697" s="2" t="s">
        <v>27</v>
      </c>
      <c r="E697" s="7">
        <f t="shared" ca="1" si="23"/>
        <v>4.7300000000000004</v>
      </c>
      <c r="F697" s="9">
        <f t="shared" ca="1" si="24"/>
        <v>36553</v>
      </c>
      <c r="G697" s="39">
        <f>IF(MONTH($A697)=1,VLOOKUP($A697,Курсы_январь!$A$2:$C$32,3,0),VLOOKUP($A697,Курсы_июль!$A$2:$C$32,3,0))</f>
        <v>32.622</v>
      </c>
    </row>
    <row r="698" spans="1:7" x14ac:dyDescent="0.3">
      <c r="A698" s="133">
        <v>41471</v>
      </c>
      <c r="B698" s="2" t="s">
        <v>22</v>
      </c>
      <c r="C698" s="2" t="s">
        <v>20</v>
      </c>
      <c r="D698" s="2" t="s">
        <v>27</v>
      </c>
      <c r="E698" s="7">
        <f t="shared" ca="1" si="23"/>
        <v>2.96</v>
      </c>
      <c r="F698" s="9">
        <f t="shared" ca="1" si="24"/>
        <v>36157</v>
      </c>
      <c r="G698" s="39">
        <f>IF(MONTH($A698)=1,VLOOKUP($A698,Курсы_январь!$A$2:$C$32,3,0),VLOOKUP($A698,Курсы_июль!$A$2:$C$32,3,0))</f>
        <v>32.622</v>
      </c>
    </row>
    <row r="699" spans="1:7" x14ac:dyDescent="0.3">
      <c r="A699" s="133">
        <v>41471</v>
      </c>
      <c r="B699" s="2" t="s">
        <v>25</v>
      </c>
      <c r="C699" s="2" t="s">
        <v>20</v>
      </c>
      <c r="D699" s="2" t="s">
        <v>27</v>
      </c>
      <c r="E699" s="7">
        <f t="shared" ca="1" si="23"/>
        <v>4.74</v>
      </c>
      <c r="F699" s="9">
        <f t="shared" ca="1" si="24"/>
        <v>35676</v>
      </c>
      <c r="G699" s="39">
        <f>IF(MONTH($A699)=1,VLOOKUP($A699,Курсы_январь!$A$2:$C$32,3,0),VLOOKUP($A699,Курсы_июль!$A$2:$C$32,3,0))</f>
        <v>32.622</v>
      </c>
    </row>
    <row r="700" spans="1:7" x14ac:dyDescent="0.3">
      <c r="A700" s="133">
        <v>41471</v>
      </c>
      <c r="B700" s="2" t="s">
        <v>23</v>
      </c>
      <c r="C700" s="2" t="s">
        <v>26</v>
      </c>
      <c r="D700" s="2" t="s">
        <v>27</v>
      </c>
      <c r="E700" s="7">
        <f t="shared" ca="1" si="23"/>
        <v>2.71</v>
      </c>
      <c r="F700" s="9">
        <f t="shared" ca="1" si="24"/>
        <v>952</v>
      </c>
      <c r="G700" s="39">
        <f>IF(MONTH($A700)=1,VLOOKUP($A700,Курсы_январь!$A$2:$C$32,3,0),VLOOKUP($A700,Курсы_июль!$A$2:$C$32,3,0))</f>
        <v>32.622</v>
      </c>
    </row>
    <row r="701" spans="1:7" x14ac:dyDescent="0.3">
      <c r="A701" s="133">
        <v>41471</v>
      </c>
      <c r="B701" s="2" t="s">
        <v>24</v>
      </c>
      <c r="C701" s="2" t="s">
        <v>26</v>
      </c>
      <c r="D701" s="2" t="s">
        <v>27</v>
      </c>
      <c r="E701" s="7">
        <f t="shared" ca="1" si="23"/>
        <v>8.81</v>
      </c>
      <c r="F701" s="9">
        <f t="shared" ca="1" si="24"/>
        <v>957</v>
      </c>
      <c r="G701" s="39">
        <f>IF(MONTH($A701)=1,VLOOKUP($A701,Курсы_январь!$A$2:$C$32,3,0),VLOOKUP($A701,Курсы_июль!$A$2:$C$32,3,0))</f>
        <v>32.622</v>
      </c>
    </row>
    <row r="702" spans="1:7" x14ac:dyDescent="0.3">
      <c r="A702" s="133">
        <v>41471</v>
      </c>
      <c r="B702" s="2" t="s">
        <v>19</v>
      </c>
      <c r="C702" s="2" t="s">
        <v>20</v>
      </c>
      <c r="D702" s="2" t="s">
        <v>28</v>
      </c>
      <c r="E702" s="7">
        <f t="shared" ca="1" si="23"/>
        <v>6.37</v>
      </c>
      <c r="F702" s="9">
        <f t="shared" ca="1" si="24"/>
        <v>36325</v>
      </c>
      <c r="G702" s="39">
        <f>IF(MONTH($A702)=1,VLOOKUP($A702,Курсы_январь!$A$2:$C$32,3,0),VLOOKUP($A702,Курсы_июль!$A$2:$C$32,3,0))</f>
        <v>32.622</v>
      </c>
    </row>
    <row r="703" spans="1:7" x14ac:dyDescent="0.3">
      <c r="A703" s="133">
        <v>41471</v>
      </c>
      <c r="B703" s="2" t="s">
        <v>22</v>
      </c>
      <c r="C703" s="2" t="s">
        <v>20</v>
      </c>
      <c r="D703" s="2" t="s">
        <v>28</v>
      </c>
      <c r="E703" s="7">
        <f t="shared" ca="1" si="23"/>
        <v>2.84</v>
      </c>
      <c r="F703" s="9">
        <f t="shared" ca="1" si="24"/>
        <v>36367</v>
      </c>
      <c r="G703" s="39">
        <f>IF(MONTH($A703)=1,VLOOKUP($A703,Курсы_январь!$A$2:$C$32,3,0),VLOOKUP($A703,Курсы_июль!$A$2:$C$32,3,0))</f>
        <v>32.622</v>
      </c>
    </row>
    <row r="704" spans="1:7" x14ac:dyDescent="0.3">
      <c r="A704" s="133">
        <v>41471</v>
      </c>
      <c r="B704" s="2" t="s">
        <v>25</v>
      </c>
      <c r="C704" s="2" t="s">
        <v>20</v>
      </c>
      <c r="D704" s="2" t="s">
        <v>28</v>
      </c>
      <c r="E704" s="7">
        <f t="shared" ca="1" si="23"/>
        <v>0.47</v>
      </c>
      <c r="F704" s="9">
        <f t="shared" ca="1" si="24"/>
        <v>36981</v>
      </c>
      <c r="G704" s="39">
        <f>IF(MONTH($A704)=1,VLOOKUP($A704,Курсы_январь!$A$2:$C$32,3,0),VLOOKUP($A704,Курсы_июль!$A$2:$C$32,3,0))</f>
        <v>32.622</v>
      </c>
    </row>
    <row r="705" spans="1:7" x14ac:dyDescent="0.3">
      <c r="A705" s="133">
        <v>41471</v>
      </c>
      <c r="B705" s="2" t="s">
        <v>23</v>
      </c>
      <c r="C705" s="2" t="s">
        <v>26</v>
      </c>
      <c r="D705" s="2" t="s">
        <v>28</v>
      </c>
      <c r="E705" s="7">
        <f t="shared" ca="1" si="23"/>
        <v>8.6999999999999993</v>
      </c>
      <c r="F705" s="9">
        <f t="shared" ca="1" si="24"/>
        <v>992</v>
      </c>
      <c r="G705" s="39">
        <f>IF(MONTH($A705)=1,VLOOKUP($A705,Курсы_январь!$A$2:$C$32,3,0),VLOOKUP($A705,Курсы_июль!$A$2:$C$32,3,0))</f>
        <v>32.622</v>
      </c>
    </row>
    <row r="706" spans="1:7" x14ac:dyDescent="0.3">
      <c r="A706" s="133">
        <v>41471</v>
      </c>
      <c r="B706" s="2" t="s">
        <v>24</v>
      </c>
      <c r="C706" s="2" t="s">
        <v>26</v>
      </c>
      <c r="D706" s="2" t="s">
        <v>28</v>
      </c>
      <c r="E706" s="7">
        <f t="shared" ca="1" si="23"/>
        <v>4.8</v>
      </c>
      <c r="F706" s="9">
        <f t="shared" ca="1" si="24"/>
        <v>965</v>
      </c>
      <c r="G706" s="39">
        <f>IF(MONTH($A706)=1,VLOOKUP($A706,Курсы_январь!$A$2:$C$32,3,0),VLOOKUP($A706,Курсы_июль!$A$2:$C$32,3,0))</f>
        <v>32.622</v>
      </c>
    </row>
    <row r="707" spans="1:7" x14ac:dyDescent="0.3">
      <c r="A707" s="133">
        <v>41472</v>
      </c>
      <c r="B707" s="2" t="s">
        <v>19</v>
      </c>
      <c r="C707" s="2" t="s">
        <v>20</v>
      </c>
      <c r="D707" s="2" t="s">
        <v>21</v>
      </c>
      <c r="E707" s="7">
        <f t="shared" ref="E707:E770" ca="1" si="25">ROUND(RAND()*10,2)</f>
        <v>8.69</v>
      </c>
      <c r="F707" s="9">
        <f t="shared" ca="1" si="24"/>
        <v>35441</v>
      </c>
      <c r="G707" s="39">
        <f>IF(MONTH($A707)=1,VLOOKUP($A707,Курсы_январь!$A$2:$C$32,3,0),VLOOKUP($A707,Курсы_июль!$A$2:$C$32,3,0))</f>
        <v>32.541699999999999</v>
      </c>
    </row>
    <row r="708" spans="1:7" x14ac:dyDescent="0.3">
      <c r="A708" s="133">
        <v>41472</v>
      </c>
      <c r="B708" s="2" t="s">
        <v>22</v>
      </c>
      <c r="C708" s="2" t="s">
        <v>20</v>
      </c>
      <c r="D708" s="2" t="s">
        <v>21</v>
      </c>
      <c r="E708" s="7">
        <f t="shared" ca="1" si="25"/>
        <v>4.07</v>
      </c>
      <c r="F708" s="9">
        <f t="shared" ca="1" si="24"/>
        <v>36668</v>
      </c>
      <c r="G708" s="39">
        <f>IF(MONTH($A708)=1,VLOOKUP($A708,Курсы_январь!$A$2:$C$32,3,0),VLOOKUP($A708,Курсы_июль!$A$2:$C$32,3,0))</f>
        <v>32.541699999999999</v>
      </c>
    </row>
    <row r="709" spans="1:7" x14ac:dyDescent="0.3">
      <c r="A709" s="133">
        <v>41472</v>
      </c>
      <c r="B709" s="2" t="s">
        <v>25</v>
      </c>
      <c r="C709" s="2" t="s">
        <v>20</v>
      </c>
      <c r="D709" s="2" t="s">
        <v>21</v>
      </c>
      <c r="E709" s="7">
        <f t="shared" ca="1" si="25"/>
        <v>3.89</v>
      </c>
      <c r="F709" s="9">
        <f t="shared" ca="1" si="24"/>
        <v>35715</v>
      </c>
      <c r="G709" s="39">
        <f>IF(MONTH($A709)=1,VLOOKUP($A709,Курсы_январь!$A$2:$C$32,3,0),VLOOKUP($A709,Курсы_июль!$A$2:$C$32,3,0))</f>
        <v>32.541699999999999</v>
      </c>
    </row>
    <row r="710" spans="1:7" x14ac:dyDescent="0.3">
      <c r="A710" s="133">
        <v>41472</v>
      </c>
      <c r="B710" s="2" t="s">
        <v>23</v>
      </c>
      <c r="C710" s="2" t="s">
        <v>26</v>
      </c>
      <c r="D710" s="2" t="s">
        <v>21</v>
      </c>
      <c r="E710" s="7">
        <f t="shared" ca="1" si="25"/>
        <v>1.7</v>
      </c>
      <c r="F710" s="9">
        <f t="shared" ca="1" si="24"/>
        <v>951</v>
      </c>
      <c r="G710" s="39">
        <f>IF(MONTH($A710)=1,VLOOKUP($A710,Курсы_январь!$A$2:$C$32,3,0),VLOOKUP($A710,Курсы_июль!$A$2:$C$32,3,0))</f>
        <v>32.541699999999999</v>
      </c>
    </row>
    <row r="711" spans="1:7" x14ac:dyDescent="0.3">
      <c r="A711" s="133">
        <v>41472</v>
      </c>
      <c r="B711" s="2" t="s">
        <v>24</v>
      </c>
      <c r="C711" s="2" t="s">
        <v>26</v>
      </c>
      <c r="D711" s="2" t="s">
        <v>21</v>
      </c>
      <c r="E711" s="7">
        <f t="shared" ca="1" si="25"/>
        <v>1.9</v>
      </c>
      <c r="F711" s="9">
        <f t="shared" ca="1" si="24"/>
        <v>963</v>
      </c>
      <c r="G711" s="39">
        <f>IF(MONTH($A711)=1,VLOOKUP($A711,Курсы_январь!$A$2:$C$32,3,0),VLOOKUP($A711,Курсы_июль!$A$2:$C$32,3,0))</f>
        <v>32.541699999999999</v>
      </c>
    </row>
    <row r="712" spans="1:7" x14ac:dyDescent="0.3">
      <c r="A712" s="133">
        <v>41472</v>
      </c>
      <c r="B712" s="2" t="s">
        <v>19</v>
      </c>
      <c r="C712" s="2" t="s">
        <v>20</v>
      </c>
      <c r="D712" s="2" t="s">
        <v>27</v>
      </c>
      <c r="E712" s="7">
        <f t="shared" ca="1" si="25"/>
        <v>4.07</v>
      </c>
      <c r="F712" s="9">
        <f t="shared" ca="1" si="24"/>
        <v>36553</v>
      </c>
      <c r="G712" s="39">
        <f>IF(MONTH($A712)=1,VLOOKUP($A712,Курсы_январь!$A$2:$C$32,3,0),VLOOKUP($A712,Курсы_июль!$A$2:$C$32,3,0))</f>
        <v>32.541699999999999</v>
      </c>
    </row>
    <row r="713" spans="1:7" x14ac:dyDescent="0.3">
      <c r="A713" s="133">
        <v>41472</v>
      </c>
      <c r="B713" s="2" t="s">
        <v>22</v>
      </c>
      <c r="C713" s="2" t="s">
        <v>20</v>
      </c>
      <c r="D713" s="2" t="s">
        <v>27</v>
      </c>
      <c r="E713" s="7">
        <f t="shared" ca="1" si="25"/>
        <v>0.54</v>
      </c>
      <c r="F713" s="9">
        <f t="shared" ca="1" si="24"/>
        <v>36157</v>
      </c>
      <c r="G713" s="39">
        <f>IF(MONTH($A713)=1,VLOOKUP($A713,Курсы_январь!$A$2:$C$32,3,0),VLOOKUP($A713,Курсы_июль!$A$2:$C$32,3,0))</f>
        <v>32.541699999999999</v>
      </c>
    </row>
    <row r="714" spans="1:7" x14ac:dyDescent="0.3">
      <c r="A714" s="133">
        <v>41472</v>
      </c>
      <c r="B714" s="2" t="s">
        <v>25</v>
      </c>
      <c r="C714" s="2" t="s">
        <v>20</v>
      </c>
      <c r="D714" s="2" t="s">
        <v>27</v>
      </c>
      <c r="E714" s="7">
        <f t="shared" ca="1" si="25"/>
        <v>9.1</v>
      </c>
      <c r="F714" s="9">
        <f t="shared" ca="1" si="24"/>
        <v>35676</v>
      </c>
      <c r="G714" s="39">
        <f>IF(MONTH($A714)=1,VLOOKUP($A714,Курсы_январь!$A$2:$C$32,3,0),VLOOKUP($A714,Курсы_июль!$A$2:$C$32,3,0))</f>
        <v>32.541699999999999</v>
      </c>
    </row>
    <row r="715" spans="1:7" x14ac:dyDescent="0.3">
      <c r="A715" s="133">
        <v>41472</v>
      </c>
      <c r="B715" s="2" t="s">
        <v>23</v>
      </c>
      <c r="C715" s="2" t="s">
        <v>26</v>
      </c>
      <c r="D715" s="2" t="s">
        <v>27</v>
      </c>
      <c r="E715" s="7">
        <f t="shared" ca="1" si="25"/>
        <v>3.9</v>
      </c>
      <c r="F715" s="9">
        <f t="shared" ca="1" si="24"/>
        <v>952</v>
      </c>
      <c r="G715" s="39">
        <f>IF(MONTH($A715)=1,VLOOKUP($A715,Курсы_январь!$A$2:$C$32,3,0),VLOOKUP($A715,Курсы_июль!$A$2:$C$32,3,0))</f>
        <v>32.541699999999999</v>
      </c>
    </row>
    <row r="716" spans="1:7" x14ac:dyDescent="0.3">
      <c r="A716" s="133">
        <v>41472</v>
      </c>
      <c r="B716" s="2" t="s">
        <v>24</v>
      </c>
      <c r="C716" s="2" t="s">
        <v>26</v>
      </c>
      <c r="D716" s="2" t="s">
        <v>27</v>
      </c>
      <c r="E716" s="7">
        <f t="shared" ca="1" si="25"/>
        <v>8.51</v>
      </c>
      <c r="F716" s="9">
        <f t="shared" ca="1" si="24"/>
        <v>957</v>
      </c>
      <c r="G716" s="39">
        <f>IF(MONTH($A716)=1,VLOOKUP($A716,Курсы_январь!$A$2:$C$32,3,0),VLOOKUP($A716,Курсы_июль!$A$2:$C$32,3,0))</f>
        <v>32.541699999999999</v>
      </c>
    </row>
    <row r="717" spans="1:7" x14ac:dyDescent="0.3">
      <c r="A717" s="133">
        <v>41472</v>
      </c>
      <c r="B717" s="2" t="s">
        <v>19</v>
      </c>
      <c r="C717" s="2" t="s">
        <v>20</v>
      </c>
      <c r="D717" s="2" t="s">
        <v>28</v>
      </c>
      <c r="E717" s="7">
        <f t="shared" ca="1" si="25"/>
        <v>8.52</v>
      </c>
      <c r="F717" s="9">
        <f t="shared" ca="1" si="24"/>
        <v>36325</v>
      </c>
      <c r="G717" s="39">
        <f>IF(MONTH($A717)=1,VLOOKUP($A717,Курсы_январь!$A$2:$C$32,3,0),VLOOKUP($A717,Курсы_июль!$A$2:$C$32,3,0))</f>
        <v>32.541699999999999</v>
      </c>
    </row>
    <row r="718" spans="1:7" x14ac:dyDescent="0.3">
      <c r="A718" s="133">
        <v>41472</v>
      </c>
      <c r="B718" s="2" t="s">
        <v>22</v>
      </c>
      <c r="C718" s="2" t="s">
        <v>20</v>
      </c>
      <c r="D718" s="2" t="s">
        <v>28</v>
      </c>
      <c r="E718" s="7">
        <f t="shared" ca="1" si="25"/>
        <v>0.34</v>
      </c>
      <c r="F718" s="9">
        <f t="shared" ca="1" si="24"/>
        <v>36367</v>
      </c>
      <c r="G718" s="39">
        <f>IF(MONTH($A718)=1,VLOOKUP($A718,Курсы_январь!$A$2:$C$32,3,0),VLOOKUP($A718,Курсы_июль!$A$2:$C$32,3,0))</f>
        <v>32.541699999999999</v>
      </c>
    </row>
    <row r="719" spans="1:7" x14ac:dyDescent="0.3">
      <c r="A719" s="133">
        <v>41472</v>
      </c>
      <c r="B719" s="2" t="s">
        <v>25</v>
      </c>
      <c r="C719" s="2" t="s">
        <v>20</v>
      </c>
      <c r="D719" s="2" t="s">
        <v>28</v>
      </c>
      <c r="E719" s="7">
        <f t="shared" ca="1" si="25"/>
        <v>9.2100000000000009</v>
      </c>
      <c r="F719" s="9">
        <f t="shared" ca="1" si="24"/>
        <v>36981</v>
      </c>
      <c r="G719" s="39">
        <f>IF(MONTH($A719)=1,VLOOKUP($A719,Курсы_январь!$A$2:$C$32,3,0),VLOOKUP($A719,Курсы_июль!$A$2:$C$32,3,0))</f>
        <v>32.541699999999999</v>
      </c>
    </row>
    <row r="720" spans="1:7" x14ac:dyDescent="0.3">
      <c r="A720" s="133">
        <v>41472</v>
      </c>
      <c r="B720" s="2" t="s">
        <v>23</v>
      </c>
      <c r="C720" s="2" t="s">
        <v>26</v>
      </c>
      <c r="D720" s="2" t="s">
        <v>28</v>
      </c>
      <c r="E720" s="7">
        <f t="shared" ca="1" si="25"/>
        <v>4.4400000000000004</v>
      </c>
      <c r="F720" s="9">
        <f t="shared" ca="1" si="24"/>
        <v>992</v>
      </c>
      <c r="G720" s="39">
        <f>IF(MONTH($A720)=1,VLOOKUP($A720,Курсы_январь!$A$2:$C$32,3,0),VLOOKUP($A720,Курсы_июль!$A$2:$C$32,3,0))</f>
        <v>32.541699999999999</v>
      </c>
    </row>
    <row r="721" spans="1:7" x14ac:dyDescent="0.3">
      <c r="A721" s="133">
        <v>41472</v>
      </c>
      <c r="B721" s="2" t="s">
        <v>24</v>
      </c>
      <c r="C721" s="2" t="s">
        <v>26</v>
      </c>
      <c r="D721" s="2" t="s">
        <v>28</v>
      </c>
      <c r="E721" s="7">
        <f t="shared" ca="1" si="25"/>
        <v>1.1299999999999999</v>
      </c>
      <c r="F721" s="9">
        <f t="shared" ca="1" si="24"/>
        <v>965</v>
      </c>
      <c r="G721" s="39">
        <f>IF(MONTH($A721)=1,VLOOKUP($A721,Курсы_январь!$A$2:$C$32,3,0),VLOOKUP($A721,Курсы_июль!$A$2:$C$32,3,0))</f>
        <v>32.541699999999999</v>
      </c>
    </row>
    <row r="722" spans="1:7" x14ac:dyDescent="0.3">
      <c r="A722" s="133">
        <v>41473</v>
      </c>
      <c r="B722" s="2" t="s">
        <v>19</v>
      </c>
      <c r="C722" s="2" t="s">
        <v>20</v>
      </c>
      <c r="D722" s="2" t="s">
        <v>21</v>
      </c>
      <c r="E722" s="7">
        <f t="shared" ca="1" si="25"/>
        <v>4.96</v>
      </c>
      <c r="F722" s="9">
        <f t="shared" ca="1" si="24"/>
        <v>35441</v>
      </c>
      <c r="G722" s="39">
        <f>IF(MONTH($A722)=1,VLOOKUP($A722,Курсы_январь!$A$2:$C$32,3,0),VLOOKUP($A722,Курсы_июль!$A$2:$C$32,3,0))</f>
        <v>32.452599999999997</v>
      </c>
    </row>
    <row r="723" spans="1:7" x14ac:dyDescent="0.3">
      <c r="A723" s="133">
        <v>41473</v>
      </c>
      <c r="B723" s="2" t="s">
        <v>22</v>
      </c>
      <c r="C723" s="2" t="s">
        <v>20</v>
      </c>
      <c r="D723" s="2" t="s">
        <v>21</v>
      </c>
      <c r="E723" s="7">
        <f t="shared" ca="1" si="25"/>
        <v>6.82</v>
      </c>
      <c r="F723" s="9">
        <f t="shared" ca="1" si="24"/>
        <v>36668</v>
      </c>
      <c r="G723" s="39">
        <f>IF(MONTH($A723)=1,VLOOKUP($A723,Курсы_январь!$A$2:$C$32,3,0),VLOOKUP($A723,Курсы_июль!$A$2:$C$32,3,0))</f>
        <v>32.452599999999997</v>
      </c>
    </row>
    <row r="724" spans="1:7" x14ac:dyDescent="0.3">
      <c r="A724" s="133">
        <v>41473</v>
      </c>
      <c r="B724" s="2" t="s">
        <v>25</v>
      </c>
      <c r="C724" s="2" t="s">
        <v>20</v>
      </c>
      <c r="D724" s="2" t="s">
        <v>21</v>
      </c>
      <c r="E724" s="7">
        <f t="shared" ca="1" si="25"/>
        <v>3.53</v>
      </c>
      <c r="F724" s="9">
        <f t="shared" ca="1" si="24"/>
        <v>35715</v>
      </c>
      <c r="G724" s="39">
        <f>IF(MONTH($A724)=1,VLOOKUP($A724,Курсы_январь!$A$2:$C$32,3,0),VLOOKUP($A724,Курсы_июль!$A$2:$C$32,3,0))</f>
        <v>32.452599999999997</v>
      </c>
    </row>
    <row r="725" spans="1:7" x14ac:dyDescent="0.3">
      <c r="A725" s="133">
        <v>41473</v>
      </c>
      <c r="B725" s="2" t="s">
        <v>23</v>
      </c>
      <c r="C725" s="2" t="s">
        <v>26</v>
      </c>
      <c r="D725" s="2" t="s">
        <v>21</v>
      </c>
      <c r="E725" s="7">
        <f t="shared" ca="1" si="25"/>
        <v>3</v>
      </c>
      <c r="F725" s="9">
        <f t="shared" ca="1" si="24"/>
        <v>951</v>
      </c>
      <c r="G725" s="39">
        <f>IF(MONTH($A725)=1,VLOOKUP($A725,Курсы_январь!$A$2:$C$32,3,0),VLOOKUP($A725,Курсы_июль!$A$2:$C$32,3,0))</f>
        <v>32.452599999999997</v>
      </c>
    </row>
    <row r="726" spans="1:7" x14ac:dyDescent="0.3">
      <c r="A726" s="133">
        <v>41473</v>
      </c>
      <c r="B726" s="2" t="s">
        <v>24</v>
      </c>
      <c r="C726" s="2" t="s">
        <v>26</v>
      </c>
      <c r="D726" s="2" t="s">
        <v>21</v>
      </c>
      <c r="E726" s="7">
        <f t="shared" ca="1" si="25"/>
        <v>8.26</v>
      </c>
      <c r="F726" s="9">
        <f t="shared" ca="1" si="24"/>
        <v>963</v>
      </c>
      <c r="G726" s="39">
        <f>IF(MONTH($A726)=1,VLOOKUP($A726,Курсы_январь!$A$2:$C$32,3,0),VLOOKUP($A726,Курсы_июль!$A$2:$C$32,3,0))</f>
        <v>32.452599999999997</v>
      </c>
    </row>
    <row r="727" spans="1:7" x14ac:dyDescent="0.3">
      <c r="A727" s="133">
        <v>41473</v>
      </c>
      <c r="B727" s="2" t="s">
        <v>19</v>
      </c>
      <c r="C727" s="2" t="s">
        <v>20</v>
      </c>
      <c r="D727" s="2" t="s">
        <v>27</v>
      </c>
      <c r="E727" s="7">
        <f t="shared" ca="1" si="25"/>
        <v>5.53</v>
      </c>
      <c r="F727" s="9">
        <f t="shared" ca="1" si="24"/>
        <v>36553</v>
      </c>
      <c r="G727" s="39">
        <f>IF(MONTH($A727)=1,VLOOKUP($A727,Курсы_январь!$A$2:$C$32,3,0),VLOOKUP($A727,Курсы_июль!$A$2:$C$32,3,0))</f>
        <v>32.452599999999997</v>
      </c>
    </row>
    <row r="728" spans="1:7" x14ac:dyDescent="0.3">
      <c r="A728" s="133">
        <v>41473</v>
      </c>
      <c r="B728" s="2" t="s">
        <v>22</v>
      </c>
      <c r="C728" s="2" t="s">
        <v>20</v>
      </c>
      <c r="D728" s="2" t="s">
        <v>27</v>
      </c>
      <c r="E728" s="7">
        <f t="shared" ca="1" si="25"/>
        <v>5.7</v>
      </c>
      <c r="F728" s="9">
        <f t="shared" ca="1" si="24"/>
        <v>36157</v>
      </c>
      <c r="G728" s="39">
        <f>IF(MONTH($A728)=1,VLOOKUP($A728,Курсы_январь!$A$2:$C$32,3,0),VLOOKUP($A728,Курсы_июль!$A$2:$C$32,3,0))</f>
        <v>32.452599999999997</v>
      </c>
    </row>
    <row r="729" spans="1:7" x14ac:dyDescent="0.3">
      <c r="A729" s="133">
        <v>41473</v>
      </c>
      <c r="B729" s="2" t="s">
        <v>25</v>
      </c>
      <c r="C729" s="2" t="s">
        <v>20</v>
      </c>
      <c r="D729" s="2" t="s">
        <v>27</v>
      </c>
      <c r="E729" s="7">
        <f t="shared" ca="1" si="25"/>
        <v>2.36</v>
      </c>
      <c r="F729" s="9">
        <f t="shared" ca="1" si="24"/>
        <v>35676</v>
      </c>
      <c r="G729" s="39">
        <f>IF(MONTH($A729)=1,VLOOKUP($A729,Курсы_январь!$A$2:$C$32,3,0),VLOOKUP($A729,Курсы_июль!$A$2:$C$32,3,0))</f>
        <v>32.452599999999997</v>
      </c>
    </row>
    <row r="730" spans="1:7" x14ac:dyDescent="0.3">
      <c r="A730" s="133">
        <v>41473</v>
      </c>
      <c r="B730" s="2" t="s">
        <v>23</v>
      </c>
      <c r="C730" s="2" t="s">
        <v>26</v>
      </c>
      <c r="D730" s="2" t="s">
        <v>27</v>
      </c>
      <c r="E730" s="7">
        <f t="shared" ca="1" si="25"/>
        <v>7.74</v>
      </c>
      <c r="F730" s="9">
        <f t="shared" ca="1" si="24"/>
        <v>952</v>
      </c>
      <c r="G730" s="39">
        <f>IF(MONTH($A730)=1,VLOOKUP($A730,Курсы_январь!$A$2:$C$32,3,0),VLOOKUP($A730,Курсы_июль!$A$2:$C$32,3,0))</f>
        <v>32.452599999999997</v>
      </c>
    </row>
    <row r="731" spans="1:7" x14ac:dyDescent="0.3">
      <c r="A731" s="133">
        <v>41473</v>
      </c>
      <c r="B731" s="2" t="s">
        <v>24</v>
      </c>
      <c r="C731" s="2" t="s">
        <v>26</v>
      </c>
      <c r="D731" s="2" t="s">
        <v>27</v>
      </c>
      <c r="E731" s="7">
        <f t="shared" ca="1" si="25"/>
        <v>3.07</v>
      </c>
      <c r="F731" s="9">
        <f t="shared" ca="1" si="24"/>
        <v>957</v>
      </c>
      <c r="G731" s="39">
        <f>IF(MONTH($A731)=1,VLOOKUP($A731,Курсы_январь!$A$2:$C$32,3,0),VLOOKUP($A731,Курсы_июль!$A$2:$C$32,3,0))</f>
        <v>32.452599999999997</v>
      </c>
    </row>
    <row r="732" spans="1:7" x14ac:dyDescent="0.3">
      <c r="A732" s="133">
        <v>41473</v>
      </c>
      <c r="B732" s="2" t="s">
        <v>19</v>
      </c>
      <c r="C732" s="2" t="s">
        <v>20</v>
      </c>
      <c r="D732" s="2" t="s">
        <v>28</v>
      </c>
      <c r="E732" s="7">
        <f t="shared" ca="1" si="25"/>
        <v>7.31</v>
      </c>
      <c r="F732" s="9">
        <f t="shared" ca="1" si="24"/>
        <v>36325</v>
      </c>
      <c r="G732" s="39">
        <f>IF(MONTH($A732)=1,VLOOKUP($A732,Курсы_январь!$A$2:$C$32,3,0),VLOOKUP($A732,Курсы_июль!$A$2:$C$32,3,0))</f>
        <v>32.452599999999997</v>
      </c>
    </row>
    <row r="733" spans="1:7" x14ac:dyDescent="0.3">
      <c r="A733" s="133">
        <v>41473</v>
      </c>
      <c r="B733" s="2" t="s">
        <v>22</v>
      </c>
      <c r="C733" s="2" t="s">
        <v>20</v>
      </c>
      <c r="D733" s="2" t="s">
        <v>28</v>
      </c>
      <c r="E733" s="7">
        <f t="shared" ca="1" si="25"/>
        <v>1.41</v>
      </c>
      <c r="F733" s="9">
        <f t="shared" ca="1" si="24"/>
        <v>36367</v>
      </c>
      <c r="G733" s="39">
        <f>IF(MONTH($A733)=1,VLOOKUP($A733,Курсы_январь!$A$2:$C$32,3,0),VLOOKUP($A733,Курсы_июль!$A$2:$C$32,3,0))</f>
        <v>32.452599999999997</v>
      </c>
    </row>
    <row r="734" spans="1:7" x14ac:dyDescent="0.3">
      <c r="A734" s="133">
        <v>41473</v>
      </c>
      <c r="B734" s="2" t="s">
        <v>25</v>
      </c>
      <c r="C734" s="2" t="s">
        <v>20</v>
      </c>
      <c r="D734" s="2" t="s">
        <v>28</v>
      </c>
      <c r="E734" s="7">
        <f t="shared" ca="1" si="25"/>
        <v>7.46</v>
      </c>
      <c r="F734" s="9">
        <f t="shared" ca="1" si="24"/>
        <v>36981</v>
      </c>
      <c r="G734" s="39">
        <f>IF(MONTH($A734)=1,VLOOKUP($A734,Курсы_январь!$A$2:$C$32,3,0),VLOOKUP($A734,Курсы_июль!$A$2:$C$32,3,0))</f>
        <v>32.452599999999997</v>
      </c>
    </row>
    <row r="735" spans="1:7" x14ac:dyDescent="0.3">
      <c r="A735" s="133">
        <v>41473</v>
      </c>
      <c r="B735" s="2" t="s">
        <v>23</v>
      </c>
      <c r="C735" s="2" t="s">
        <v>26</v>
      </c>
      <c r="D735" s="2" t="s">
        <v>28</v>
      </c>
      <c r="E735" s="7">
        <f t="shared" ca="1" si="25"/>
        <v>5.56</v>
      </c>
      <c r="F735" s="9">
        <f t="shared" ca="1" si="24"/>
        <v>992</v>
      </c>
      <c r="G735" s="39">
        <f>IF(MONTH($A735)=1,VLOOKUP($A735,Курсы_январь!$A$2:$C$32,3,0),VLOOKUP($A735,Курсы_июль!$A$2:$C$32,3,0))</f>
        <v>32.452599999999997</v>
      </c>
    </row>
    <row r="736" spans="1:7" x14ac:dyDescent="0.3">
      <c r="A736" s="133">
        <v>41473</v>
      </c>
      <c r="B736" s="2" t="s">
        <v>24</v>
      </c>
      <c r="C736" s="2" t="s">
        <v>26</v>
      </c>
      <c r="D736" s="2" t="s">
        <v>28</v>
      </c>
      <c r="E736" s="7">
        <f t="shared" ca="1" si="25"/>
        <v>5.22</v>
      </c>
      <c r="F736" s="9">
        <f t="shared" ca="1" si="24"/>
        <v>965</v>
      </c>
      <c r="G736" s="39">
        <f>IF(MONTH($A736)=1,VLOOKUP($A736,Курсы_январь!$A$2:$C$32,3,0),VLOOKUP($A736,Курсы_июль!$A$2:$C$32,3,0))</f>
        <v>32.452599999999997</v>
      </c>
    </row>
    <row r="737" spans="1:7" x14ac:dyDescent="0.3">
      <c r="A737" s="133">
        <v>41474</v>
      </c>
      <c r="B737" s="2" t="s">
        <v>19</v>
      </c>
      <c r="C737" s="2" t="s">
        <v>20</v>
      </c>
      <c r="D737" s="2" t="s">
        <v>21</v>
      </c>
      <c r="E737" s="7">
        <f t="shared" ca="1" si="25"/>
        <v>6.91</v>
      </c>
      <c r="F737" s="9">
        <f t="shared" ca="1" si="24"/>
        <v>35441</v>
      </c>
      <c r="G737" s="39">
        <f>IF(MONTH($A737)=1,VLOOKUP($A737,Курсы_январь!$A$2:$C$32,3,0),VLOOKUP($A737,Курсы_июль!$A$2:$C$32,3,0))</f>
        <v>32.399799999999999</v>
      </c>
    </row>
    <row r="738" spans="1:7" x14ac:dyDescent="0.3">
      <c r="A738" s="133">
        <v>41474</v>
      </c>
      <c r="B738" s="2" t="s">
        <v>22</v>
      </c>
      <c r="C738" s="2" t="s">
        <v>20</v>
      </c>
      <c r="D738" s="2" t="s">
        <v>21</v>
      </c>
      <c r="E738" s="7">
        <f t="shared" ca="1" si="25"/>
        <v>3.03</v>
      </c>
      <c r="F738" s="9">
        <f t="shared" ca="1" si="24"/>
        <v>36668</v>
      </c>
      <c r="G738" s="39">
        <f>IF(MONTH($A738)=1,VLOOKUP($A738,Курсы_январь!$A$2:$C$32,3,0),VLOOKUP($A738,Курсы_июль!$A$2:$C$32,3,0))</f>
        <v>32.399799999999999</v>
      </c>
    </row>
    <row r="739" spans="1:7" x14ac:dyDescent="0.3">
      <c r="A739" s="133">
        <v>41474</v>
      </c>
      <c r="B739" s="2" t="s">
        <v>25</v>
      </c>
      <c r="C739" s="2" t="s">
        <v>20</v>
      </c>
      <c r="D739" s="2" t="s">
        <v>21</v>
      </c>
      <c r="E739" s="7">
        <f t="shared" ca="1" si="25"/>
        <v>5.8</v>
      </c>
      <c r="F739" s="9">
        <f t="shared" ref="F739:F802" ca="1" si="26">F724</f>
        <v>35715</v>
      </c>
      <c r="G739" s="39">
        <f>IF(MONTH($A739)=1,VLOOKUP($A739,Курсы_январь!$A$2:$C$32,3,0),VLOOKUP($A739,Курсы_июль!$A$2:$C$32,3,0))</f>
        <v>32.399799999999999</v>
      </c>
    </row>
    <row r="740" spans="1:7" x14ac:dyDescent="0.3">
      <c r="A740" s="133">
        <v>41474</v>
      </c>
      <c r="B740" s="2" t="s">
        <v>23</v>
      </c>
      <c r="C740" s="2" t="s">
        <v>26</v>
      </c>
      <c r="D740" s="2" t="s">
        <v>21</v>
      </c>
      <c r="E740" s="7">
        <f t="shared" ca="1" si="25"/>
        <v>6.92</v>
      </c>
      <c r="F740" s="9">
        <f t="shared" ca="1" si="26"/>
        <v>951</v>
      </c>
      <c r="G740" s="39">
        <f>IF(MONTH($A740)=1,VLOOKUP($A740,Курсы_январь!$A$2:$C$32,3,0),VLOOKUP($A740,Курсы_июль!$A$2:$C$32,3,0))</f>
        <v>32.399799999999999</v>
      </c>
    </row>
    <row r="741" spans="1:7" x14ac:dyDescent="0.3">
      <c r="A741" s="133">
        <v>41474</v>
      </c>
      <c r="B741" s="2" t="s">
        <v>24</v>
      </c>
      <c r="C741" s="2" t="s">
        <v>26</v>
      </c>
      <c r="D741" s="2" t="s">
        <v>21</v>
      </c>
      <c r="E741" s="7">
        <f t="shared" ca="1" si="25"/>
        <v>7.03</v>
      </c>
      <c r="F741" s="9">
        <f t="shared" ca="1" si="26"/>
        <v>963</v>
      </c>
      <c r="G741" s="39">
        <f>IF(MONTH($A741)=1,VLOOKUP($A741,Курсы_январь!$A$2:$C$32,3,0),VLOOKUP($A741,Курсы_июль!$A$2:$C$32,3,0))</f>
        <v>32.399799999999999</v>
      </c>
    </row>
    <row r="742" spans="1:7" x14ac:dyDescent="0.3">
      <c r="A742" s="133">
        <v>41474</v>
      </c>
      <c r="B742" s="2" t="s">
        <v>19</v>
      </c>
      <c r="C742" s="2" t="s">
        <v>20</v>
      </c>
      <c r="D742" s="2" t="s">
        <v>27</v>
      </c>
      <c r="E742" s="7">
        <f t="shared" ca="1" si="25"/>
        <v>7.63</v>
      </c>
      <c r="F742" s="9">
        <f t="shared" ca="1" si="26"/>
        <v>36553</v>
      </c>
      <c r="G742" s="39">
        <f>IF(MONTH($A742)=1,VLOOKUP($A742,Курсы_январь!$A$2:$C$32,3,0),VLOOKUP($A742,Курсы_июль!$A$2:$C$32,3,0))</f>
        <v>32.399799999999999</v>
      </c>
    </row>
    <row r="743" spans="1:7" x14ac:dyDescent="0.3">
      <c r="A743" s="133">
        <v>41474</v>
      </c>
      <c r="B743" s="2" t="s">
        <v>22</v>
      </c>
      <c r="C743" s="2" t="s">
        <v>20</v>
      </c>
      <c r="D743" s="2" t="s">
        <v>27</v>
      </c>
      <c r="E743" s="7">
        <f t="shared" ca="1" si="25"/>
        <v>7.34</v>
      </c>
      <c r="F743" s="9">
        <f t="shared" ca="1" si="26"/>
        <v>36157</v>
      </c>
      <c r="G743" s="39">
        <f>IF(MONTH($A743)=1,VLOOKUP($A743,Курсы_январь!$A$2:$C$32,3,0),VLOOKUP($A743,Курсы_июль!$A$2:$C$32,3,0))</f>
        <v>32.399799999999999</v>
      </c>
    </row>
    <row r="744" spans="1:7" x14ac:dyDescent="0.3">
      <c r="A744" s="133">
        <v>41474</v>
      </c>
      <c r="B744" s="2" t="s">
        <v>25</v>
      </c>
      <c r="C744" s="2" t="s">
        <v>20</v>
      </c>
      <c r="D744" s="2" t="s">
        <v>27</v>
      </c>
      <c r="E744" s="7">
        <f t="shared" ca="1" si="25"/>
        <v>0.64</v>
      </c>
      <c r="F744" s="9">
        <f t="shared" ca="1" si="26"/>
        <v>35676</v>
      </c>
      <c r="G744" s="39">
        <f>IF(MONTH($A744)=1,VLOOKUP($A744,Курсы_январь!$A$2:$C$32,3,0),VLOOKUP($A744,Курсы_июль!$A$2:$C$32,3,0))</f>
        <v>32.399799999999999</v>
      </c>
    </row>
    <row r="745" spans="1:7" x14ac:dyDescent="0.3">
      <c r="A745" s="133">
        <v>41474</v>
      </c>
      <c r="B745" s="2" t="s">
        <v>23</v>
      </c>
      <c r="C745" s="2" t="s">
        <v>26</v>
      </c>
      <c r="D745" s="2" t="s">
        <v>27</v>
      </c>
      <c r="E745" s="7">
        <f t="shared" ca="1" si="25"/>
        <v>9.31</v>
      </c>
      <c r="F745" s="9">
        <f t="shared" ca="1" si="26"/>
        <v>952</v>
      </c>
      <c r="G745" s="39">
        <f>IF(MONTH($A745)=1,VLOOKUP($A745,Курсы_январь!$A$2:$C$32,3,0),VLOOKUP($A745,Курсы_июль!$A$2:$C$32,3,0))</f>
        <v>32.399799999999999</v>
      </c>
    </row>
    <row r="746" spans="1:7" x14ac:dyDescent="0.3">
      <c r="A746" s="133">
        <v>41474</v>
      </c>
      <c r="B746" s="2" t="s">
        <v>24</v>
      </c>
      <c r="C746" s="2" t="s">
        <v>26</v>
      </c>
      <c r="D746" s="2" t="s">
        <v>27</v>
      </c>
      <c r="E746" s="7">
        <f t="shared" ca="1" si="25"/>
        <v>1.28</v>
      </c>
      <c r="F746" s="9">
        <f t="shared" ca="1" si="26"/>
        <v>957</v>
      </c>
      <c r="G746" s="39">
        <f>IF(MONTH($A746)=1,VLOOKUP($A746,Курсы_январь!$A$2:$C$32,3,0),VLOOKUP($A746,Курсы_июль!$A$2:$C$32,3,0))</f>
        <v>32.399799999999999</v>
      </c>
    </row>
    <row r="747" spans="1:7" x14ac:dyDescent="0.3">
      <c r="A747" s="133">
        <v>41474</v>
      </c>
      <c r="B747" s="2" t="s">
        <v>19</v>
      </c>
      <c r="C747" s="2" t="s">
        <v>20</v>
      </c>
      <c r="D747" s="2" t="s">
        <v>28</v>
      </c>
      <c r="E747" s="7">
        <f t="shared" ca="1" si="25"/>
        <v>4.3600000000000003</v>
      </c>
      <c r="F747" s="9">
        <f t="shared" ca="1" si="26"/>
        <v>36325</v>
      </c>
      <c r="G747" s="39">
        <f>IF(MONTH($A747)=1,VLOOKUP($A747,Курсы_январь!$A$2:$C$32,3,0),VLOOKUP($A747,Курсы_июль!$A$2:$C$32,3,0))</f>
        <v>32.399799999999999</v>
      </c>
    </row>
    <row r="748" spans="1:7" x14ac:dyDescent="0.3">
      <c r="A748" s="133">
        <v>41474</v>
      </c>
      <c r="B748" s="2" t="s">
        <v>22</v>
      </c>
      <c r="C748" s="2" t="s">
        <v>20</v>
      </c>
      <c r="D748" s="2" t="s">
        <v>28</v>
      </c>
      <c r="E748" s="7">
        <f t="shared" ca="1" si="25"/>
        <v>4.0199999999999996</v>
      </c>
      <c r="F748" s="9">
        <f t="shared" ca="1" si="26"/>
        <v>36367</v>
      </c>
      <c r="G748" s="39">
        <f>IF(MONTH($A748)=1,VLOOKUP($A748,Курсы_январь!$A$2:$C$32,3,0),VLOOKUP($A748,Курсы_июль!$A$2:$C$32,3,0))</f>
        <v>32.399799999999999</v>
      </c>
    </row>
    <row r="749" spans="1:7" x14ac:dyDescent="0.3">
      <c r="A749" s="133">
        <v>41474</v>
      </c>
      <c r="B749" s="2" t="s">
        <v>25</v>
      </c>
      <c r="C749" s="2" t="s">
        <v>20</v>
      </c>
      <c r="D749" s="2" t="s">
        <v>28</v>
      </c>
      <c r="E749" s="7">
        <f t="shared" ca="1" si="25"/>
        <v>3.46</v>
      </c>
      <c r="F749" s="9">
        <f t="shared" ca="1" si="26"/>
        <v>36981</v>
      </c>
      <c r="G749" s="39">
        <f>IF(MONTH($A749)=1,VLOOKUP($A749,Курсы_январь!$A$2:$C$32,3,0),VLOOKUP($A749,Курсы_июль!$A$2:$C$32,3,0))</f>
        <v>32.399799999999999</v>
      </c>
    </row>
    <row r="750" spans="1:7" x14ac:dyDescent="0.3">
      <c r="A750" s="133">
        <v>41474</v>
      </c>
      <c r="B750" s="2" t="s">
        <v>23</v>
      </c>
      <c r="C750" s="2" t="s">
        <v>26</v>
      </c>
      <c r="D750" s="2" t="s">
        <v>28</v>
      </c>
      <c r="E750" s="7">
        <f t="shared" ca="1" si="25"/>
        <v>4.22</v>
      </c>
      <c r="F750" s="9">
        <f t="shared" ca="1" si="26"/>
        <v>992</v>
      </c>
      <c r="G750" s="39">
        <f>IF(MONTH($A750)=1,VLOOKUP($A750,Курсы_январь!$A$2:$C$32,3,0),VLOOKUP($A750,Курсы_июль!$A$2:$C$32,3,0))</f>
        <v>32.399799999999999</v>
      </c>
    </row>
    <row r="751" spans="1:7" x14ac:dyDescent="0.3">
      <c r="A751" s="133">
        <v>41474</v>
      </c>
      <c r="B751" s="2" t="s">
        <v>24</v>
      </c>
      <c r="C751" s="2" t="s">
        <v>26</v>
      </c>
      <c r="D751" s="2" t="s">
        <v>28</v>
      </c>
      <c r="E751" s="7">
        <f t="shared" ca="1" si="25"/>
        <v>3.95</v>
      </c>
      <c r="F751" s="9">
        <f t="shared" ca="1" si="26"/>
        <v>965</v>
      </c>
      <c r="G751" s="39">
        <f>IF(MONTH($A751)=1,VLOOKUP($A751,Курсы_январь!$A$2:$C$32,3,0),VLOOKUP($A751,Курсы_июль!$A$2:$C$32,3,0))</f>
        <v>32.399799999999999</v>
      </c>
    </row>
    <row r="752" spans="1:7" x14ac:dyDescent="0.3">
      <c r="A752" s="133">
        <v>41475</v>
      </c>
      <c r="B752" s="2" t="s">
        <v>19</v>
      </c>
      <c r="C752" s="2" t="s">
        <v>20</v>
      </c>
      <c r="D752" s="2" t="s">
        <v>21</v>
      </c>
      <c r="E752" s="7">
        <f t="shared" ca="1" si="25"/>
        <v>3.17</v>
      </c>
      <c r="F752" s="9">
        <f t="shared" ca="1" si="26"/>
        <v>35441</v>
      </c>
      <c r="G752" s="39">
        <f>IF(MONTH($A752)=1,VLOOKUP($A752,Курсы_январь!$A$2:$C$32,3,0),VLOOKUP($A752,Курсы_июль!$A$2:$C$32,3,0))</f>
        <v>32.428800000000003</v>
      </c>
    </row>
    <row r="753" spans="1:7" x14ac:dyDescent="0.3">
      <c r="A753" s="133">
        <v>41475</v>
      </c>
      <c r="B753" s="2" t="s">
        <v>22</v>
      </c>
      <c r="C753" s="2" t="s">
        <v>20</v>
      </c>
      <c r="D753" s="2" t="s">
        <v>21</v>
      </c>
      <c r="E753" s="7">
        <f t="shared" ca="1" si="25"/>
        <v>3.47</v>
      </c>
      <c r="F753" s="9">
        <f t="shared" ca="1" si="26"/>
        <v>36668</v>
      </c>
      <c r="G753" s="39">
        <f>IF(MONTH($A753)=1,VLOOKUP($A753,Курсы_январь!$A$2:$C$32,3,0),VLOOKUP($A753,Курсы_июль!$A$2:$C$32,3,0))</f>
        <v>32.428800000000003</v>
      </c>
    </row>
    <row r="754" spans="1:7" x14ac:dyDescent="0.3">
      <c r="A754" s="133">
        <v>41475</v>
      </c>
      <c r="B754" s="2" t="s">
        <v>25</v>
      </c>
      <c r="C754" s="2" t="s">
        <v>20</v>
      </c>
      <c r="D754" s="2" t="s">
        <v>21</v>
      </c>
      <c r="E754" s="7">
        <f t="shared" ca="1" si="25"/>
        <v>8.0500000000000007</v>
      </c>
      <c r="F754" s="9">
        <f t="shared" ca="1" si="26"/>
        <v>35715</v>
      </c>
      <c r="G754" s="39">
        <f>IF(MONTH($A754)=1,VLOOKUP($A754,Курсы_январь!$A$2:$C$32,3,0),VLOOKUP($A754,Курсы_июль!$A$2:$C$32,3,0))</f>
        <v>32.428800000000003</v>
      </c>
    </row>
    <row r="755" spans="1:7" x14ac:dyDescent="0.3">
      <c r="A755" s="133">
        <v>41475</v>
      </c>
      <c r="B755" s="2" t="s">
        <v>23</v>
      </c>
      <c r="C755" s="2" t="s">
        <v>26</v>
      </c>
      <c r="D755" s="2" t="s">
        <v>21</v>
      </c>
      <c r="E755" s="7">
        <f t="shared" ca="1" si="25"/>
        <v>2.99</v>
      </c>
      <c r="F755" s="9">
        <f t="shared" ca="1" si="26"/>
        <v>951</v>
      </c>
      <c r="G755" s="39">
        <f>IF(MONTH($A755)=1,VLOOKUP($A755,Курсы_январь!$A$2:$C$32,3,0),VLOOKUP($A755,Курсы_июль!$A$2:$C$32,3,0))</f>
        <v>32.428800000000003</v>
      </c>
    </row>
    <row r="756" spans="1:7" x14ac:dyDescent="0.3">
      <c r="A756" s="133">
        <v>41475</v>
      </c>
      <c r="B756" s="2" t="s">
        <v>24</v>
      </c>
      <c r="C756" s="2" t="s">
        <v>26</v>
      </c>
      <c r="D756" s="2" t="s">
        <v>21</v>
      </c>
      <c r="E756" s="7">
        <f t="shared" ca="1" si="25"/>
        <v>6.22</v>
      </c>
      <c r="F756" s="9">
        <f t="shared" ca="1" si="26"/>
        <v>963</v>
      </c>
      <c r="G756" s="39">
        <f>IF(MONTH($A756)=1,VLOOKUP($A756,Курсы_январь!$A$2:$C$32,3,0),VLOOKUP($A756,Курсы_июль!$A$2:$C$32,3,0))</f>
        <v>32.428800000000003</v>
      </c>
    </row>
    <row r="757" spans="1:7" x14ac:dyDescent="0.3">
      <c r="A757" s="133">
        <v>41475</v>
      </c>
      <c r="B757" s="2" t="s">
        <v>19</v>
      </c>
      <c r="C757" s="2" t="s">
        <v>20</v>
      </c>
      <c r="D757" s="2" t="s">
        <v>27</v>
      </c>
      <c r="E757" s="7">
        <f t="shared" ca="1" si="25"/>
        <v>9.3800000000000008</v>
      </c>
      <c r="F757" s="9">
        <f t="shared" ca="1" si="26"/>
        <v>36553</v>
      </c>
      <c r="G757" s="39">
        <f>IF(MONTH($A757)=1,VLOOKUP($A757,Курсы_январь!$A$2:$C$32,3,0),VLOOKUP($A757,Курсы_июль!$A$2:$C$32,3,0))</f>
        <v>32.428800000000003</v>
      </c>
    </row>
    <row r="758" spans="1:7" x14ac:dyDescent="0.3">
      <c r="A758" s="133">
        <v>41475</v>
      </c>
      <c r="B758" s="2" t="s">
        <v>22</v>
      </c>
      <c r="C758" s="2" t="s">
        <v>20</v>
      </c>
      <c r="D758" s="2" t="s">
        <v>27</v>
      </c>
      <c r="E758" s="7">
        <f t="shared" ca="1" si="25"/>
        <v>8.7899999999999991</v>
      </c>
      <c r="F758" s="9">
        <f t="shared" ca="1" si="26"/>
        <v>36157</v>
      </c>
      <c r="G758" s="39">
        <f>IF(MONTH($A758)=1,VLOOKUP($A758,Курсы_январь!$A$2:$C$32,3,0),VLOOKUP($A758,Курсы_июль!$A$2:$C$32,3,0))</f>
        <v>32.428800000000003</v>
      </c>
    </row>
    <row r="759" spans="1:7" x14ac:dyDescent="0.3">
      <c r="A759" s="133">
        <v>41475</v>
      </c>
      <c r="B759" s="2" t="s">
        <v>25</v>
      </c>
      <c r="C759" s="2" t="s">
        <v>20</v>
      </c>
      <c r="D759" s="2" t="s">
        <v>27</v>
      </c>
      <c r="E759" s="7">
        <f t="shared" ca="1" si="25"/>
        <v>0.13</v>
      </c>
      <c r="F759" s="9">
        <f t="shared" ca="1" si="26"/>
        <v>35676</v>
      </c>
      <c r="G759" s="39">
        <f>IF(MONTH($A759)=1,VLOOKUP($A759,Курсы_январь!$A$2:$C$32,3,0),VLOOKUP($A759,Курсы_июль!$A$2:$C$32,3,0))</f>
        <v>32.428800000000003</v>
      </c>
    </row>
    <row r="760" spans="1:7" x14ac:dyDescent="0.3">
      <c r="A760" s="133">
        <v>41475</v>
      </c>
      <c r="B760" s="2" t="s">
        <v>23</v>
      </c>
      <c r="C760" s="2" t="s">
        <v>26</v>
      </c>
      <c r="D760" s="2" t="s">
        <v>27</v>
      </c>
      <c r="E760" s="7">
        <f t="shared" ca="1" si="25"/>
        <v>2.5</v>
      </c>
      <c r="F760" s="9">
        <f t="shared" ca="1" si="26"/>
        <v>952</v>
      </c>
      <c r="G760" s="39">
        <f>IF(MONTH($A760)=1,VLOOKUP($A760,Курсы_январь!$A$2:$C$32,3,0),VLOOKUP($A760,Курсы_июль!$A$2:$C$32,3,0))</f>
        <v>32.428800000000003</v>
      </c>
    </row>
    <row r="761" spans="1:7" x14ac:dyDescent="0.3">
      <c r="A761" s="133">
        <v>41475</v>
      </c>
      <c r="B761" s="2" t="s">
        <v>24</v>
      </c>
      <c r="C761" s="2" t="s">
        <v>26</v>
      </c>
      <c r="D761" s="2" t="s">
        <v>27</v>
      </c>
      <c r="E761" s="7">
        <f t="shared" ca="1" si="25"/>
        <v>1.58</v>
      </c>
      <c r="F761" s="9">
        <f t="shared" ca="1" si="26"/>
        <v>957</v>
      </c>
      <c r="G761" s="39">
        <f>IF(MONTH($A761)=1,VLOOKUP($A761,Курсы_январь!$A$2:$C$32,3,0),VLOOKUP($A761,Курсы_июль!$A$2:$C$32,3,0))</f>
        <v>32.428800000000003</v>
      </c>
    </row>
    <row r="762" spans="1:7" x14ac:dyDescent="0.3">
      <c r="A762" s="133">
        <v>41475</v>
      </c>
      <c r="B762" s="2" t="s">
        <v>19</v>
      </c>
      <c r="C762" s="2" t="s">
        <v>20</v>
      </c>
      <c r="D762" s="2" t="s">
        <v>28</v>
      </c>
      <c r="E762" s="7">
        <f t="shared" ca="1" si="25"/>
        <v>6.99</v>
      </c>
      <c r="F762" s="9">
        <f t="shared" ca="1" si="26"/>
        <v>36325</v>
      </c>
      <c r="G762" s="39">
        <f>IF(MONTH($A762)=1,VLOOKUP($A762,Курсы_январь!$A$2:$C$32,3,0),VLOOKUP($A762,Курсы_июль!$A$2:$C$32,3,0))</f>
        <v>32.428800000000003</v>
      </c>
    </row>
    <row r="763" spans="1:7" x14ac:dyDescent="0.3">
      <c r="A763" s="133">
        <v>41475</v>
      </c>
      <c r="B763" s="2" t="s">
        <v>22</v>
      </c>
      <c r="C763" s="2" t="s">
        <v>20</v>
      </c>
      <c r="D763" s="2" t="s">
        <v>28</v>
      </c>
      <c r="E763" s="7">
        <f t="shared" ca="1" si="25"/>
        <v>4.75</v>
      </c>
      <c r="F763" s="9">
        <f t="shared" ca="1" si="26"/>
        <v>36367</v>
      </c>
      <c r="G763" s="39">
        <f>IF(MONTH($A763)=1,VLOOKUP($A763,Курсы_январь!$A$2:$C$32,3,0),VLOOKUP($A763,Курсы_июль!$A$2:$C$32,3,0))</f>
        <v>32.428800000000003</v>
      </c>
    </row>
    <row r="764" spans="1:7" x14ac:dyDescent="0.3">
      <c r="A764" s="133">
        <v>41475</v>
      </c>
      <c r="B764" s="2" t="s">
        <v>25</v>
      </c>
      <c r="C764" s="2" t="s">
        <v>20</v>
      </c>
      <c r="D764" s="2" t="s">
        <v>28</v>
      </c>
      <c r="E764" s="7">
        <f t="shared" ca="1" si="25"/>
        <v>8.39</v>
      </c>
      <c r="F764" s="9">
        <f t="shared" ca="1" si="26"/>
        <v>36981</v>
      </c>
      <c r="G764" s="39">
        <f>IF(MONTH($A764)=1,VLOOKUP($A764,Курсы_январь!$A$2:$C$32,3,0),VLOOKUP($A764,Курсы_июль!$A$2:$C$32,3,0))</f>
        <v>32.428800000000003</v>
      </c>
    </row>
    <row r="765" spans="1:7" x14ac:dyDescent="0.3">
      <c r="A765" s="133">
        <v>41475</v>
      </c>
      <c r="B765" s="2" t="s">
        <v>23</v>
      </c>
      <c r="C765" s="2" t="s">
        <v>26</v>
      </c>
      <c r="D765" s="2" t="s">
        <v>28</v>
      </c>
      <c r="E765" s="7">
        <f t="shared" ca="1" si="25"/>
        <v>0.03</v>
      </c>
      <c r="F765" s="9">
        <f t="shared" ca="1" si="26"/>
        <v>992</v>
      </c>
      <c r="G765" s="39">
        <f>IF(MONTH($A765)=1,VLOOKUP($A765,Курсы_январь!$A$2:$C$32,3,0),VLOOKUP($A765,Курсы_июль!$A$2:$C$32,3,0))</f>
        <v>32.428800000000003</v>
      </c>
    </row>
    <row r="766" spans="1:7" x14ac:dyDescent="0.3">
      <c r="A766" s="133">
        <v>41475</v>
      </c>
      <c r="B766" s="2" t="s">
        <v>24</v>
      </c>
      <c r="C766" s="2" t="s">
        <v>26</v>
      </c>
      <c r="D766" s="2" t="s">
        <v>28</v>
      </c>
      <c r="E766" s="7">
        <f t="shared" ca="1" si="25"/>
        <v>0</v>
      </c>
      <c r="F766" s="9">
        <f t="shared" ca="1" si="26"/>
        <v>965</v>
      </c>
      <c r="G766" s="39">
        <f>IF(MONTH($A766)=1,VLOOKUP($A766,Курсы_январь!$A$2:$C$32,3,0),VLOOKUP($A766,Курсы_июль!$A$2:$C$32,3,0))</f>
        <v>32.428800000000003</v>
      </c>
    </row>
    <row r="767" spans="1:7" x14ac:dyDescent="0.3">
      <c r="A767" s="133">
        <v>41476</v>
      </c>
      <c r="B767" s="2" t="s">
        <v>19</v>
      </c>
      <c r="C767" s="2" t="s">
        <v>20</v>
      </c>
      <c r="D767" s="2" t="s">
        <v>21</v>
      </c>
      <c r="E767" s="7">
        <f t="shared" ca="1" si="25"/>
        <v>9.07</v>
      </c>
      <c r="F767" s="9">
        <f t="shared" ca="1" si="26"/>
        <v>35441</v>
      </c>
      <c r="G767" s="39">
        <f>IF(MONTH($A767)=1,VLOOKUP($A767,Курсы_январь!$A$2:$C$32,3,0),VLOOKUP($A767,Курсы_июль!$A$2:$C$32,3,0))</f>
        <v>32.428800000000003</v>
      </c>
    </row>
    <row r="768" spans="1:7" x14ac:dyDescent="0.3">
      <c r="A768" s="133">
        <v>41476</v>
      </c>
      <c r="B768" s="2" t="s">
        <v>22</v>
      </c>
      <c r="C768" s="2" t="s">
        <v>20</v>
      </c>
      <c r="D768" s="2" t="s">
        <v>21</v>
      </c>
      <c r="E768" s="7">
        <f t="shared" ca="1" si="25"/>
        <v>0.17</v>
      </c>
      <c r="F768" s="9">
        <f t="shared" ca="1" si="26"/>
        <v>36668</v>
      </c>
      <c r="G768" s="39">
        <f>IF(MONTH($A768)=1,VLOOKUP($A768,Курсы_январь!$A$2:$C$32,3,0),VLOOKUP($A768,Курсы_июль!$A$2:$C$32,3,0))</f>
        <v>32.428800000000003</v>
      </c>
    </row>
    <row r="769" spans="1:7" x14ac:dyDescent="0.3">
      <c r="A769" s="133">
        <v>41476</v>
      </c>
      <c r="B769" s="2" t="s">
        <v>25</v>
      </c>
      <c r="C769" s="2" t="s">
        <v>20</v>
      </c>
      <c r="D769" s="2" t="s">
        <v>21</v>
      </c>
      <c r="E769" s="7">
        <f t="shared" ca="1" si="25"/>
        <v>8.9</v>
      </c>
      <c r="F769" s="9">
        <f t="shared" ca="1" si="26"/>
        <v>35715</v>
      </c>
      <c r="G769" s="39">
        <f>IF(MONTH($A769)=1,VLOOKUP($A769,Курсы_январь!$A$2:$C$32,3,0),VLOOKUP($A769,Курсы_июль!$A$2:$C$32,3,0))</f>
        <v>32.428800000000003</v>
      </c>
    </row>
    <row r="770" spans="1:7" x14ac:dyDescent="0.3">
      <c r="A770" s="133">
        <v>41476</v>
      </c>
      <c r="B770" s="2" t="s">
        <v>23</v>
      </c>
      <c r="C770" s="2" t="s">
        <v>26</v>
      </c>
      <c r="D770" s="2" t="s">
        <v>21</v>
      </c>
      <c r="E770" s="7">
        <f t="shared" ca="1" si="25"/>
        <v>3.95</v>
      </c>
      <c r="F770" s="9">
        <f t="shared" ca="1" si="26"/>
        <v>951</v>
      </c>
      <c r="G770" s="39">
        <f>IF(MONTH($A770)=1,VLOOKUP($A770,Курсы_январь!$A$2:$C$32,3,0),VLOOKUP($A770,Курсы_июль!$A$2:$C$32,3,0))</f>
        <v>32.428800000000003</v>
      </c>
    </row>
    <row r="771" spans="1:7" x14ac:dyDescent="0.3">
      <c r="A771" s="133">
        <v>41476</v>
      </c>
      <c r="B771" s="2" t="s">
        <v>24</v>
      </c>
      <c r="C771" s="2" t="s">
        <v>26</v>
      </c>
      <c r="D771" s="2" t="s">
        <v>21</v>
      </c>
      <c r="E771" s="7">
        <f t="shared" ref="E771:E834" ca="1" si="27">ROUND(RAND()*10,2)</f>
        <v>1.1599999999999999</v>
      </c>
      <c r="F771" s="9">
        <f t="shared" ca="1" si="26"/>
        <v>963</v>
      </c>
      <c r="G771" s="39">
        <f>IF(MONTH($A771)=1,VLOOKUP($A771,Курсы_январь!$A$2:$C$32,3,0),VLOOKUP($A771,Курсы_июль!$A$2:$C$32,3,0))</f>
        <v>32.428800000000003</v>
      </c>
    </row>
    <row r="772" spans="1:7" x14ac:dyDescent="0.3">
      <c r="A772" s="133">
        <v>41476</v>
      </c>
      <c r="B772" s="2" t="s">
        <v>19</v>
      </c>
      <c r="C772" s="2" t="s">
        <v>20</v>
      </c>
      <c r="D772" s="2" t="s">
        <v>27</v>
      </c>
      <c r="E772" s="7">
        <f t="shared" ca="1" si="27"/>
        <v>1.84</v>
      </c>
      <c r="F772" s="9">
        <f t="shared" ca="1" si="26"/>
        <v>36553</v>
      </c>
      <c r="G772" s="39">
        <f>IF(MONTH($A772)=1,VLOOKUP($A772,Курсы_январь!$A$2:$C$32,3,0),VLOOKUP($A772,Курсы_июль!$A$2:$C$32,3,0))</f>
        <v>32.428800000000003</v>
      </c>
    </row>
    <row r="773" spans="1:7" x14ac:dyDescent="0.3">
      <c r="A773" s="133">
        <v>41476</v>
      </c>
      <c r="B773" s="2" t="s">
        <v>22</v>
      </c>
      <c r="C773" s="2" t="s">
        <v>20</v>
      </c>
      <c r="D773" s="2" t="s">
        <v>27</v>
      </c>
      <c r="E773" s="7">
        <f t="shared" ca="1" si="27"/>
        <v>6.97</v>
      </c>
      <c r="F773" s="9">
        <f t="shared" ca="1" si="26"/>
        <v>36157</v>
      </c>
      <c r="G773" s="39">
        <f>IF(MONTH($A773)=1,VLOOKUP($A773,Курсы_январь!$A$2:$C$32,3,0),VLOOKUP($A773,Курсы_июль!$A$2:$C$32,3,0))</f>
        <v>32.428800000000003</v>
      </c>
    </row>
    <row r="774" spans="1:7" x14ac:dyDescent="0.3">
      <c r="A774" s="133">
        <v>41476</v>
      </c>
      <c r="B774" s="2" t="s">
        <v>25</v>
      </c>
      <c r="C774" s="2" t="s">
        <v>20</v>
      </c>
      <c r="D774" s="2" t="s">
        <v>27</v>
      </c>
      <c r="E774" s="7">
        <f t="shared" ca="1" si="27"/>
        <v>0.19</v>
      </c>
      <c r="F774" s="9">
        <f t="shared" ca="1" si="26"/>
        <v>35676</v>
      </c>
      <c r="G774" s="39">
        <f>IF(MONTH($A774)=1,VLOOKUP($A774,Курсы_январь!$A$2:$C$32,3,0),VLOOKUP($A774,Курсы_июль!$A$2:$C$32,3,0))</f>
        <v>32.428800000000003</v>
      </c>
    </row>
    <row r="775" spans="1:7" x14ac:dyDescent="0.3">
      <c r="A775" s="133">
        <v>41476</v>
      </c>
      <c r="B775" s="2" t="s">
        <v>23</v>
      </c>
      <c r="C775" s="2" t="s">
        <v>26</v>
      </c>
      <c r="D775" s="2" t="s">
        <v>27</v>
      </c>
      <c r="E775" s="7">
        <f t="shared" ca="1" si="27"/>
        <v>4.5199999999999996</v>
      </c>
      <c r="F775" s="9">
        <f t="shared" ca="1" si="26"/>
        <v>952</v>
      </c>
      <c r="G775" s="39">
        <f>IF(MONTH($A775)=1,VLOOKUP($A775,Курсы_январь!$A$2:$C$32,3,0),VLOOKUP($A775,Курсы_июль!$A$2:$C$32,3,0))</f>
        <v>32.428800000000003</v>
      </c>
    </row>
    <row r="776" spans="1:7" x14ac:dyDescent="0.3">
      <c r="A776" s="133">
        <v>41476</v>
      </c>
      <c r="B776" s="2" t="s">
        <v>24</v>
      </c>
      <c r="C776" s="2" t="s">
        <v>26</v>
      </c>
      <c r="D776" s="2" t="s">
        <v>27</v>
      </c>
      <c r="E776" s="7">
        <f t="shared" ca="1" si="27"/>
        <v>8.5399999999999991</v>
      </c>
      <c r="F776" s="9">
        <f t="shared" ca="1" si="26"/>
        <v>957</v>
      </c>
      <c r="G776" s="39">
        <f>IF(MONTH($A776)=1,VLOOKUP($A776,Курсы_январь!$A$2:$C$32,3,0),VLOOKUP($A776,Курсы_июль!$A$2:$C$32,3,0))</f>
        <v>32.428800000000003</v>
      </c>
    </row>
    <row r="777" spans="1:7" x14ac:dyDescent="0.3">
      <c r="A777" s="133">
        <v>41476</v>
      </c>
      <c r="B777" s="2" t="s">
        <v>19</v>
      </c>
      <c r="C777" s="2" t="s">
        <v>20</v>
      </c>
      <c r="D777" s="2" t="s">
        <v>28</v>
      </c>
      <c r="E777" s="7">
        <f t="shared" ca="1" si="27"/>
        <v>7.65</v>
      </c>
      <c r="F777" s="9">
        <f t="shared" ca="1" si="26"/>
        <v>36325</v>
      </c>
      <c r="G777" s="39">
        <f>IF(MONTH($A777)=1,VLOOKUP($A777,Курсы_январь!$A$2:$C$32,3,0),VLOOKUP($A777,Курсы_июль!$A$2:$C$32,3,0))</f>
        <v>32.428800000000003</v>
      </c>
    </row>
    <row r="778" spans="1:7" x14ac:dyDescent="0.3">
      <c r="A778" s="133">
        <v>41476</v>
      </c>
      <c r="B778" s="2" t="s">
        <v>22</v>
      </c>
      <c r="C778" s="2" t="s">
        <v>20</v>
      </c>
      <c r="D778" s="2" t="s">
        <v>28</v>
      </c>
      <c r="E778" s="7">
        <f t="shared" ca="1" si="27"/>
        <v>8.92</v>
      </c>
      <c r="F778" s="9">
        <f t="shared" ca="1" si="26"/>
        <v>36367</v>
      </c>
      <c r="G778" s="39">
        <f>IF(MONTH($A778)=1,VLOOKUP($A778,Курсы_январь!$A$2:$C$32,3,0),VLOOKUP($A778,Курсы_июль!$A$2:$C$32,3,0))</f>
        <v>32.428800000000003</v>
      </c>
    </row>
    <row r="779" spans="1:7" x14ac:dyDescent="0.3">
      <c r="A779" s="133">
        <v>41476</v>
      </c>
      <c r="B779" s="2" t="s">
        <v>25</v>
      </c>
      <c r="C779" s="2" t="s">
        <v>20</v>
      </c>
      <c r="D779" s="2" t="s">
        <v>28</v>
      </c>
      <c r="E779" s="7">
        <f t="shared" ca="1" si="27"/>
        <v>8.65</v>
      </c>
      <c r="F779" s="9">
        <f t="shared" ca="1" si="26"/>
        <v>36981</v>
      </c>
      <c r="G779" s="39">
        <f>IF(MONTH($A779)=1,VLOOKUP($A779,Курсы_январь!$A$2:$C$32,3,0),VLOOKUP($A779,Курсы_июль!$A$2:$C$32,3,0))</f>
        <v>32.428800000000003</v>
      </c>
    </row>
    <row r="780" spans="1:7" x14ac:dyDescent="0.3">
      <c r="A780" s="133">
        <v>41476</v>
      </c>
      <c r="B780" s="2" t="s">
        <v>23</v>
      </c>
      <c r="C780" s="2" t="s">
        <v>26</v>
      </c>
      <c r="D780" s="2" t="s">
        <v>28</v>
      </c>
      <c r="E780" s="7">
        <f t="shared" ca="1" si="27"/>
        <v>4.57</v>
      </c>
      <c r="F780" s="9">
        <f t="shared" ca="1" si="26"/>
        <v>992</v>
      </c>
      <c r="G780" s="39">
        <f>IF(MONTH($A780)=1,VLOOKUP($A780,Курсы_январь!$A$2:$C$32,3,0),VLOOKUP($A780,Курсы_июль!$A$2:$C$32,3,0))</f>
        <v>32.428800000000003</v>
      </c>
    </row>
    <row r="781" spans="1:7" x14ac:dyDescent="0.3">
      <c r="A781" s="133">
        <v>41476</v>
      </c>
      <c r="B781" s="2" t="s">
        <v>24</v>
      </c>
      <c r="C781" s="2" t="s">
        <v>26</v>
      </c>
      <c r="D781" s="2" t="s">
        <v>28</v>
      </c>
      <c r="E781" s="7">
        <f t="shared" ca="1" si="27"/>
        <v>8.5399999999999991</v>
      </c>
      <c r="F781" s="9">
        <f t="shared" ca="1" si="26"/>
        <v>965</v>
      </c>
      <c r="G781" s="39">
        <f>IF(MONTH($A781)=1,VLOOKUP($A781,Курсы_январь!$A$2:$C$32,3,0),VLOOKUP($A781,Курсы_июль!$A$2:$C$32,3,0))</f>
        <v>32.428800000000003</v>
      </c>
    </row>
    <row r="782" spans="1:7" x14ac:dyDescent="0.3">
      <c r="A782" s="133">
        <v>41477</v>
      </c>
      <c r="B782" s="2" t="s">
        <v>19</v>
      </c>
      <c r="C782" s="2" t="s">
        <v>20</v>
      </c>
      <c r="D782" s="2" t="s">
        <v>21</v>
      </c>
      <c r="E782" s="7">
        <f t="shared" ca="1" si="27"/>
        <v>2.2000000000000002</v>
      </c>
      <c r="F782" s="9">
        <f t="shared" ca="1" si="26"/>
        <v>35441</v>
      </c>
      <c r="G782" s="39">
        <f>IF(MONTH($A782)=1,VLOOKUP($A782,Курсы_январь!$A$2:$C$32,3,0),VLOOKUP($A782,Курсы_июль!$A$2:$C$32,3,0))</f>
        <v>32.428800000000003</v>
      </c>
    </row>
    <row r="783" spans="1:7" x14ac:dyDescent="0.3">
      <c r="A783" s="133">
        <v>41477</v>
      </c>
      <c r="B783" s="2" t="s">
        <v>22</v>
      </c>
      <c r="C783" s="2" t="s">
        <v>20</v>
      </c>
      <c r="D783" s="2" t="s">
        <v>21</v>
      </c>
      <c r="E783" s="7">
        <f t="shared" ca="1" si="27"/>
        <v>3.36</v>
      </c>
      <c r="F783" s="9">
        <f t="shared" ca="1" si="26"/>
        <v>36668</v>
      </c>
      <c r="G783" s="39">
        <f>IF(MONTH($A783)=1,VLOOKUP($A783,Курсы_январь!$A$2:$C$32,3,0),VLOOKUP($A783,Курсы_июль!$A$2:$C$32,3,0))</f>
        <v>32.428800000000003</v>
      </c>
    </row>
    <row r="784" spans="1:7" x14ac:dyDescent="0.3">
      <c r="A784" s="133">
        <v>41477</v>
      </c>
      <c r="B784" s="2" t="s">
        <v>25</v>
      </c>
      <c r="C784" s="2" t="s">
        <v>20</v>
      </c>
      <c r="D784" s="2" t="s">
        <v>21</v>
      </c>
      <c r="E784" s="7">
        <f t="shared" ca="1" si="27"/>
        <v>7.25</v>
      </c>
      <c r="F784" s="9">
        <f t="shared" ca="1" si="26"/>
        <v>35715</v>
      </c>
      <c r="G784" s="39">
        <f>IF(MONTH($A784)=1,VLOOKUP($A784,Курсы_январь!$A$2:$C$32,3,0),VLOOKUP($A784,Курсы_июль!$A$2:$C$32,3,0))</f>
        <v>32.428800000000003</v>
      </c>
    </row>
    <row r="785" spans="1:7" x14ac:dyDescent="0.3">
      <c r="A785" s="133">
        <v>41477</v>
      </c>
      <c r="B785" s="2" t="s">
        <v>23</v>
      </c>
      <c r="C785" s="2" t="s">
        <v>26</v>
      </c>
      <c r="D785" s="2" t="s">
        <v>21</v>
      </c>
      <c r="E785" s="7">
        <f t="shared" ca="1" si="27"/>
        <v>2.33</v>
      </c>
      <c r="F785" s="9">
        <f t="shared" ca="1" si="26"/>
        <v>951</v>
      </c>
      <c r="G785" s="39">
        <f>IF(MONTH($A785)=1,VLOOKUP($A785,Курсы_январь!$A$2:$C$32,3,0),VLOOKUP($A785,Курсы_июль!$A$2:$C$32,3,0))</f>
        <v>32.428800000000003</v>
      </c>
    </row>
    <row r="786" spans="1:7" x14ac:dyDescent="0.3">
      <c r="A786" s="133">
        <v>41477</v>
      </c>
      <c r="B786" s="2" t="s">
        <v>24</v>
      </c>
      <c r="C786" s="2" t="s">
        <v>26</v>
      </c>
      <c r="D786" s="2" t="s">
        <v>21</v>
      </c>
      <c r="E786" s="7">
        <f t="shared" ca="1" si="27"/>
        <v>7.49</v>
      </c>
      <c r="F786" s="9">
        <f t="shared" ca="1" si="26"/>
        <v>963</v>
      </c>
      <c r="G786" s="39">
        <f>IF(MONTH($A786)=1,VLOOKUP($A786,Курсы_январь!$A$2:$C$32,3,0),VLOOKUP($A786,Курсы_июль!$A$2:$C$32,3,0))</f>
        <v>32.428800000000003</v>
      </c>
    </row>
    <row r="787" spans="1:7" x14ac:dyDescent="0.3">
      <c r="A787" s="133">
        <v>41477</v>
      </c>
      <c r="B787" s="2" t="s">
        <v>19</v>
      </c>
      <c r="C787" s="2" t="s">
        <v>20</v>
      </c>
      <c r="D787" s="2" t="s">
        <v>27</v>
      </c>
      <c r="E787" s="7">
        <f t="shared" ca="1" si="27"/>
        <v>0.33</v>
      </c>
      <c r="F787" s="9">
        <f t="shared" ca="1" si="26"/>
        <v>36553</v>
      </c>
      <c r="G787" s="39">
        <f>IF(MONTH($A787)=1,VLOOKUP($A787,Курсы_январь!$A$2:$C$32,3,0),VLOOKUP($A787,Курсы_июль!$A$2:$C$32,3,0))</f>
        <v>32.428800000000003</v>
      </c>
    </row>
    <row r="788" spans="1:7" x14ac:dyDescent="0.3">
      <c r="A788" s="133">
        <v>41477</v>
      </c>
      <c r="B788" s="2" t="s">
        <v>22</v>
      </c>
      <c r="C788" s="2" t="s">
        <v>20</v>
      </c>
      <c r="D788" s="2" t="s">
        <v>27</v>
      </c>
      <c r="E788" s="7">
        <f t="shared" ca="1" si="27"/>
        <v>3.96</v>
      </c>
      <c r="F788" s="9">
        <f t="shared" ca="1" si="26"/>
        <v>36157</v>
      </c>
      <c r="G788" s="39">
        <f>IF(MONTH($A788)=1,VLOOKUP($A788,Курсы_январь!$A$2:$C$32,3,0),VLOOKUP($A788,Курсы_июль!$A$2:$C$32,3,0))</f>
        <v>32.428800000000003</v>
      </c>
    </row>
    <row r="789" spans="1:7" x14ac:dyDescent="0.3">
      <c r="A789" s="133">
        <v>41477</v>
      </c>
      <c r="B789" s="2" t="s">
        <v>25</v>
      </c>
      <c r="C789" s="2" t="s">
        <v>20</v>
      </c>
      <c r="D789" s="2" t="s">
        <v>27</v>
      </c>
      <c r="E789" s="7">
        <f t="shared" ca="1" si="27"/>
        <v>9.69</v>
      </c>
      <c r="F789" s="9">
        <f t="shared" ca="1" si="26"/>
        <v>35676</v>
      </c>
      <c r="G789" s="39">
        <f>IF(MONTH($A789)=1,VLOOKUP($A789,Курсы_январь!$A$2:$C$32,3,0),VLOOKUP($A789,Курсы_июль!$A$2:$C$32,3,0))</f>
        <v>32.428800000000003</v>
      </c>
    </row>
    <row r="790" spans="1:7" x14ac:dyDescent="0.3">
      <c r="A790" s="133">
        <v>41477</v>
      </c>
      <c r="B790" s="2" t="s">
        <v>23</v>
      </c>
      <c r="C790" s="2" t="s">
        <v>26</v>
      </c>
      <c r="D790" s="2" t="s">
        <v>27</v>
      </c>
      <c r="E790" s="7">
        <f t="shared" ca="1" si="27"/>
        <v>0.7</v>
      </c>
      <c r="F790" s="9">
        <f t="shared" ca="1" si="26"/>
        <v>952</v>
      </c>
      <c r="G790" s="39">
        <f>IF(MONTH($A790)=1,VLOOKUP($A790,Курсы_январь!$A$2:$C$32,3,0),VLOOKUP($A790,Курсы_июль!$A$2:$C$32,3,0))</f>
        <v>32.428800000000003</v>
      </c>
    </row>
    <row r="791" spans="1:7" x14ac:dyDescent="0.3">
      <c r="A791" s="133">
        <v>41477</v>
      </c>
      <c r="B791" s="2" t="s">
        <v>24</v>
      </c>
      <c r="C791" s="2" t="s">
        <v>26</v>
      </c>
      <c r="D791" s="2" t="s">
        <v>27</v>
      </c>
      <c r="E791" s="7">
        <f t="shared" ca="1" si="27"/>
        <v>5.6</v>
      </c>
      <c r="F791" s="9">
        <f t="shared" ca="1" si="26"/>
        <v>957</v>
      </c>
      <c r="G791" s="39">
        <f>IF(MONTH($A791)=1,VLOOKUP($A791,Курсы_январь!$A$2:$C$32,3,0),VLOOKUP($A791,Курсы_июль!$A$2:$C$32,3,0))</f>
        <v>32.428800000000003</v>
      </c>
    </row>
    <row r="792" spans="1:7" x14ac:dyDescent="0.3">
      <c r="A792" s="133">
        <v>41477</v>
      </c>
      <c r="B792" s="2" t="s">
        <v>19</v>
      </c>
      <c r="C792" s="2" t="s">
        <v>20</v>
      </c>
      <c r="D792" s="2" t="s">
        <v>28</v>
      </c>
      <c r="E792" s="7">
        <f t="shared" ca="1" si="27"/>
        <v>8.1</v>
      </c>
      <c r="F792" s="9">
        <f t="shared" ca="1" si="26"/>
        <v>36325</v>
      </c>
      <c r="G792" s="39">
        <f>IF(MONTH($A792)=1,VLOOKUP($A792,Курсы_январь!$A$2:$C$32,3,0),VLOOKUP($A792,Курсы_июль!$A$2:$C$32,3,0))</f>
        <v>32.428800000000003</v>
      </c>
    </row>
    <row r="793" spans="1:7" x14ac:dyDescent="0.3">
      <c r="A793" s="133">
        <v>41477</v>
      </c>
      <c r="B793" s="2" t="s">
        <v>22</v>
      </c>
      <c r="C793" s="2" t="s">
        <v>20</v>
      </c>
      <c r="D793" s="2" t="s">
        <v>28</v>
      </c>
      <c r="E793" s="7">
        <f t="shared" ca="1" si="27"/>
        <v>2.95</v>
      </c>
      <c r="F793" s="9">
        <f t="shared" ca="1" si="26"/>
        <v>36367</v>
      </c>
      <c r="G793" s="39">
        <f>IF(MONTH($A793)=1,VLOOKUP($A793,Курсы_январь!$A$2:$C$32,3,0),VLOOKUP($A793,Курсы_июль!$A$2:$C$32,3,0))</f>
        <v>32.428800000000003</v>
      </c>
    </row>
    <row r="794" spans="1:7" x14ac:dyDescent="0.3">
      <c r="A794" s="133">
        <v>41477</v>
      </c>
      <c r="B794" s="2" t="s">
        <v>25</v>
      </c>
      <c r="C794" s="2" t="s">
        <v>20</v>
      </c>
      <c r="D794" s="2" t="s">
        <v>28</v>
      </c>
      <c r="E794" s="7">
        <f t="shared" ca="1" si="27"/>
        <v>5.39</v>
      </c>
      <c r="F794" s="9">
        <f t="shared" ca="1" si="26"/>
        <v>36981</v>
      </c>
      <c r="G794" s="39">
        <f>IF(MONTH($A794)=1,VLOOKUP($A794,Курсы_январь!$A$2:$C$32,3,0),VLOOKUP($A794,Курсы_июль!$A$2:$C$32,3,0))</f>
        <v>32.428800000000003</v>
      </c>
    </row>
    <row r="795" spans="1:7" x14ac:dyDescent="0.3">
      <c r="A795" s="133">
        <v>41477</v>
      </c>
      <c r="B795" s="2" t="s">
        <v>23</v>
      </c>
      <c r="C795" s="2" t="s">
        <v>26</v>
      </c>
      <c r="D795" s="2" t="s">
        <v>28</v>
      </c>
      <c r="E795" s="7">
        <f t="shared" ca="1" si="27"/>
        <v>9.23</v>
      </c>
      <c r="F795" s="9">
        <f t="shared" ca="1" si="26"/>
        <v>992</v>
      </c>
      <c r="G795" s="39">
        <f>IF(MONTH($A795)=1,VLOOKUP($A795,Курсы_январь!$A$2:$C$32,3,0),VLOOKUP($A795,Курсы_июль!$A$2:$C$32,3,0))</f>
        <v>32.428800000000003</v>
      </c>
    </row>
    <row r="796" spans="1:7" x14ac:dyDescent="0.3">
      <c r="A796" s="133">
        <v>41477</v>
      </c>
      <c r="B796" s="2" t="s">
        <v>24</v>
      </c>
      <c r="C796" s="2" t="s">
        <v>26</v>
      </c>
      <c r="D796" s="2" t="s">
        <v>28</v>
      </c>
      <c r="E796" s="7">
        <f t="shared" ca="1" si="27"/>
        <v>3.33</v>
      </c>
      <c r="F796" s="9">
        <f t="shared" ca="1" si="26"/>
        <v>965</v>
      </c>
      <c r="G796" s="39">
        <f>IF(MONTH($A796)=1,VLOOKUP($A796,Курсы_январь!$A$2:$C$32,3,0),VLOOKUP($A796,Курсы_июль!$A$2:$C$32,3,0))</f>
        <v>32.428800000000003</v>
      </c>
    </row>
    <row r="797" spans="1:7" x14ac:dyDescent="0.3">
      <c r="A797" s="133">
        <v>41478</v>
      </c>
      <c r="B797" s="2" t="s">
        <v>19</v>
      </c>
      <c r="C797" s="2" t="s">
        <v>20</v>
      </c>
      <c r="D797" s="2" t="s">
        <v>21</v>
      </c>
      <c r="E797" s="7">
        <f t="shared" ca="1" si="27"/>
        <v>7.76</v>
      </c>
      <c r="F797" s="9">
        <f t="shared" ca="1" si="26"/>
        <v>35441</v>
      </c>
      <c r="G797" s="39">
        <f>IF(MONTH($A797)=1,VLOOKUP($A797,Курсы_январь!$A$2:$C$32,3,0),VLOOKUP($A797,Курсы_июль!$A$2:$C$32,3,0))</f>
        <v>32.323599999999999</v>
      </c>
    </row>
    <row r="798" spans="1:7" x14ac:dyDescent="0.3">
      <c r="A798" s="133">
        <v>41478</v>
      </c>
      <c r="B798" s="2" t="s">
        <v>22</v>
      </c>
      <c r="C798" s="2" t="s">
        <v>20</v>
      </c>
      <c r="D798" s="2" t="s">
        <v>21</v>
      </c>
      <c r="E798" s="7">
        <f t="shared" ca="1" si="27"/>
        <v>3.18</v>
      </c>
      <c r="F798" s="9">
        <f t="shared" ca="1" si="26"/>
        <v>36668</v>
      </c>
      <c r="G798" s="39">
        <f>IF(MONTH($A798)=1,VLOOKUP($A798,Курсы_январь!$A$2:$C$32,3,0),VLOOKUP($A798,Курсы_июль!$A$2:$C$32,3,0))</f>
        <v>32.323599999999999</v>
      </c>
    </row>
    <row r="799" spans="1:7" x14ac:dyDescent="0.3">
      <c r="A799" s="133">
        <v>41478</v>
      </c>
      <c r="B799" s="2" t="s">
        <v>25</v>
      </c>
      <c r="C799" s="2" t="s">
        <v>20</v>
      </c>
      <c r="D799" s="2" t="s">
        <v>21</v>
      </c>
      <c r="E799" s="7">
        <f t="shared" ca="1" si="27"/>
        <v>7.84</v>
      </c>
      <c r="F799" s="9">
        <f t="shared" ca="1" si="26"/>
        <v>35715</v>
      </c>
      <c r="G799" s="39">
        <f>IF(MONTH($A799)=1,VLOOKUP($A799,Курсы_январь!$A$2:$C$32,3,0),VLOOKUP($A799,Курсы_июль!$A$2:$C$32,3,0))</f>
        <v>32.323599999999999</v>
      </c>
    </row>
    <row r="800" spans="1:7" x14ac:dyDescent="0.3">
      <c r="A800" s="133">
        <v>41478</v>
      </c>
      <c r="B800" s="2" t="s">
        <v>23</v>
      </c>
      <c r="C800" s="2" t="s">
        <v>26</v>
      </c>
      <c r="D800" s="2" t="s">
        <v>21</v>
      </c>
      <c r="E800" s="7">
        <f t="shared" ca="1" si="27"/>
        <v>1.98</v>
      </c>
      <c r="F800" s="9">
        <f t="shared" ca="1" si="26"/>
        <v>951</v>
      </c>
      <c r="G800" s="39">
        <f>IF(MONTH($A800)=1,VLOOKUP($A800,Курсы_январь!$A$2:$C$32,3,0),VLOOKUP($A800,Курсы_июль!$A$2:$C$32,3,0))</f>
        <v>32.323599999999999</v>
      </c>
    </row>
    <row r="801" spans="1:7" x14ac:dyDescent="0.3">
      <c r="A801" s="133">
        <v>41478</v>
      </c>
      <c r="B801" s="2" t="s">
        <v>24</v>
      </c>
      <c r="C801" s="2" t="s">
        <v>26</v>
      </c>
      <c r="D801" s="2" t="s">
        <v>21</v>
      </c>
      <c r="E801" s="7">
        <f t="shared" ca="1" si="27"/>
        <v>3.69</v>
      </c>
      <c r="F801" s="9">
        <f t="shared" ca="1" si="26"/>
        <v>963</v>
      </c>
      <c r="G801" s="39">
        <f>IF(MONTH($A801)=1,VLOOKUP($A801,Курсы_январь!$A$2:$C$32,3,0),VLOOKUP($A801,Курсы_июль!$A$2:$C$32,3,0))</f>
        <v>32.323599999999999</v>
      </c>
    </row>
    <row r="802" spans="1:7" x14ac:dyDescent="0.3">
      <c r="A802" s="133">
        <v>41478</v>
      </c>
      <c r="B802" s="2" t="s">
        <v>19</v>
      </c>
      <c r="C802" s="2" t="s">
        <v>20</v>
      </c>
      <c r="D802" s="2" t="s">
        <v>27</v>
      </c>
      <c r="E802" s="7">
        <f t="shared" ca="1" si="27"/>
        <v>4.93</v>
      </c>
      <c r="F802" s="9">
        <f t="shared" ca="1" si="26"/>
        <v>36553</v>
      </c>
      <c r="G802" s="39">
        <f>IF(MONTH($A802)=1,VLOOKUP($A802,Курсы_январь!$A$2:$C$32,3,0),VLOOKUP($A802,Курсы_июль!$A$2:$C$32,3,0))</f>
        <v>32.323599999999999</v>
      </c>
    </row>
    <row r="803" spans="1:7" x14ac:dyDescent="0.3">
      <c r="A803" s="133">
        <v>41478</v>
      </c>
      <c r="B803" s="2" t="s">
        <v>22</v>
      </c>
      <c r="C803" s="2" t="s">
        <v>20</v>
      </c>
      <c r="D803" s="2" t="s">
        <v>27</v>
      </c>
      <c r="E803" s="7">
        <f t="shared" ca="1" si="27"/>
        <v>1.46</v>
      </c>
      <c r="F803" s="9">
        <f t="shared" ref="F803:F866" ca="1" si="28">F788</f>
        <v>36157</v>
      </c>
      <c r="G803" s="39">
        <f>IF(MONTH($A803)=1,VLOOKUP($A803,Курсы_январь!$A$2:$C$32,3,0),VLOOKUP($A803,Курсы_июль!$A$2:$C$32,3,0))</f>
        <v>32.323599999999999</v>
      </c>
    </row>
    <row r="804" spans="1:7" x14ac:dyDescent="0.3">
      <c r="A804" s="133">
        <v>41478</v>
      </c>
      <c r="B804" s="2" t="s">
        <v>25</v>
      </c>
      <c r="C804" s="2" t="s">
        <v>20</v>
      </c>
      <c r="D804" s="2" t="s">
        <v>27</v>
      </c>
      <c r="E804" s="7">
        <f t="shared" ca="1" si="27"/>
        <v>2.88</v>
      </c>
      <c r="F804" s="9">
        <f t="shared" ca="1" si="28"/>
        <v>35676</v>
      </c>
      <c r="G804" s="39">
        <f>IF(MONTH($A804)=1,VLOOKUP($A804,Курсы_январь!$A$2:$C$32,3,0),VLOOKUP($A804,Курсы_июль!$A$2:$C$32,3,0))</f>
        <v>32.323599999999999</v>
      </c>
    </row>
    <row r="805" spans="1:7" x14ac:dyDescent="0.3">
      <c r="A805" s="133">
        <v>41478</v>
      </c>
      <c r="B805" s="2" t="s">
        <v>23</v>
      </c>
      <c r="C805" s="2" t="s">
        <v>26</v>
      </c>
      <c r="D805" s="2" t="s">
        <v>27</v>
      </c>
      <c r="E805" s="7">
        <f t="shared" ca="1" si="27"/>
        <v>9.33</v>
      </c>
      <c r="F805" s="9">
        <f t="shared" ca="1" si="28"/>
        <v>952</v>
      </c>
      <c r="G805" s="39">
        <f>IF(MONTH($A805)=1,VLOOKUP($A805,Курсы_январь!$A$2:$C$32,3,0),VLOOKUP($A805,Курсы_июль!$A$2:$C$32,3,0))</f>
        <v>32.323599999999999</v>
      </c>
    </row>
    <row r="806" spans="1:7" x14ac:dyDescent="0.3">
      <c r="A806" s="133">
        <v>41478</v>
      </c>
      <c r="B806" s="2" t="s">
        <v>24</v>
      </c>
      <c r="C806" s="2" t="s">
        <v>26</v>
      </c>
      <c r="D806" s="2" t="s">
        <v>27</v>
      </c>
      <c r="E806" s="7">
        <f t="shared" ca="1" si="27"/>
        <v>7.24</v>
      </c>
      <c r="F806" s="9">
        <f t="shared" ca="1" si="28"/>
        <v>957</v>
      </c>
      <c r="G806" s="39">
        <f>IF(MONTH($A806)=1,VLOOKUP($A806,Курсы_январь!$A$2:$C$32,3,0),VLOOKUP($A806,Курсы_июль!$A$2:$C$32,3,0))</f>
        <v>32.323599999999999</v>
      </c>
    </row>
    <row r="807" spans="1:7" x14ac:dyDescent="0.3">
      <c r="A807" s="133">
        <v>41478</v>
      </c>
      <c r="B807" s="2" t="s">
        <v>19</v>
      </c>
      <c r="C807" s="2" t="s">
        <v>20</v>
      </c>
      <c r="D807" s="2" t="s">
        <v>28</v>
      </c>
      <c r="E807" s="7">
        <f t="shared" ca="1" si="27"/>
        <v>7.25</v>
      </c>
      <c r="F807" s="9">
        <f t="shared" ca="1" si="28"/>
        <v>36325</v>
      </c>
      <c r="G807" s="39">
        <f>IF(MONTH($A807)=1,VLOOKUP($A807,Курсы_январь!$A$2:$C$32,3,0),VLOOKUP($A807,Курсы_июль!$A$2:$C$32,3,0))</f>
        <v>32.323599999999999</v>
      </c>
    </row>
    <row r="808" spans="1:7" x14ac:dyDescent="0.3">
      <c r="A808" s="133">
        <v>41478</v>
      </c>
      <c r="B808" s="2" t="s">
        <v>22</v>
      </c>
      <c r="C808" s="2" t="s">
        <v>20</v>
      </c>
      <c r="D808" s="2" t="s">
        <v>28</v>
      </c>
      <c r="E808" s="7">
        <f t="shared" ca="1" si="27"/>
        <v>9.8800000000000008</v>
      </c>
      <c r="F808" s="9">
        <f t="shared" ca="1" si="28"/>
        <v>36367</v>
      </c>
      <c r="G808" s="39">
        <f>IF(MONTH($A808)=1,VLOOKUP($A808,Курсы_январь!$A$2:$C$32,3,0),VLOOKUP($A808,Курсы_июль!$A$2:$C$32,3,0))</f>
        <v>32.323599999999999</v>
      </c>
    </row>
    <row r="809" spans="1:7" x14ac:dyDescent="0.3">
      <c r="A809" s="133">
        <v>41478</v>
      </c>
      <c r="B809" s="2" t="s">
        <v>25</v>
      </c>
      <c r="C809" s="2" t="s">
        <v>20</v>
      </c>
      <c r="D809" s="2" t="s">
        <v>28</v>
      </c>
      <c r="E809" s="7">
        <f t="shared" ca="1" si="27"/>
        <v>5.77</v>
      </c>
      <c r="F809" s="9">
        <f t="shared" ca="1" si="28"/>
        <v>36981</v>
      </c>
      <c r="G809" s="39">
        <f>IF(MONTH($A809)=1,VLOOKUP($A809,Курсы_январь!$A$2:$C$32,3,0),VLOOKUP($A809,Курсы_июль!$A$2:$C$32,3,0))</f>
        <v>32.323599999999999</v>
      </c>
    </row>
    <row r="810" spans="1:7" x14ac:dyDescent="0.3">
      <c r="A810" s="133">
        <v>41478</v>
      </c>
      <c r="B810" s="2" t="s">
        <v>23</v>
      </c>
      <c r="C810" s="2" t="s">
        <v>26</v>
      </c>
      <c r="D810" s="2" t="s">
        <v>28</v>
      </c>
      <c r="E810" s="7">
        <f t="shared" ca="1" si="27"/>
        <v>1.28</v>
      </c>
      <c r="F810" s="9">
        <f t="shared" ca="1" si="28"/>
        <v>992</v>
      </c>
      <c r="G810" s="39">
        <f>IF(MONTH($A810)=1,VLOOKUP($A810,Курсы_январь!$A$2:$C$32,3,0),VLOOKUP($A810,Курсы_июль!$A$2:$C$32,3,0))</f>
        <v>32.323599999999999</v>
      </c>
    </row>
    <row r="811" spans="1:7" x14ac:dyDescent="0.3">
      <c r="A811" s="133">
        <v>41478</v>
      </c>
      <c r="B811" s="2" t="s">
        <v>24</v>
      </c>
      <c r="C811" s="2" t="s">
        <v>26</v>
      </c>
      <c r="D811" s="2" t="s">
        <v>28</v>
      </c>
      <c r="E811" s="7">
        <f t="shared" ca="1" si="27"/>
        <v>4.28</v>
      </c>
      <c r="F811" s="9">
        <f t="shared" ca="1" si="28"/>
        <v>965</v>
      </c>
      <c r="G811" s="39">
        <f>IF(MONTH($A811)=1,VLOOKUP($A811,Курсы_январь!$A$2:$C$32,3,0),VLOOKUP($A811,Курсы_июль!$A$2:$C$32,3,0))</f>
        <v>32.323599999999999</v>
      </c>
    </row>
    <row r="812" spans="1:7" x14ac:dyDescent="0.3">
      <c r="A812" s="133">
        <v>41479</v>
      </c>
      <c r="B812" s="2" t="s">
        <v>19</v>
      </c>
      <c r="C812" s="2" t="s">
        <v>20</v>
      </c>
      <c r="D812" s="2" t="s">
        <v>21</v>
      </c>
      <c r="E812" s="7">
        <f t="shared" ca="1" si="27"/>
        <v>6.1</v>
      </c>
      <c r="F812" s="9">
        <f t="shared" ca="1" si="28"/>
        <v>35441</v>
      </c>
      <c r="G812" s="39">
        <f>IF(MONTH($A812)=1,VLOOKUP($A812,Курсы_январь!$A$2:$C$32,3,0),VLOOKUP($A812,Курсы_июль!$A$2:$C$32,3,0))</f>
        <v>32.310600000000001</v>
      </c>
    </row>
    <row r="813" spans="1:7" x14ac:dyDescent="0.3">
      <c r="A813" s="133">
        <v>41479</v>
      </c>
      <c r="B813" s="2" t="s">
        <v>22</v>
      </c>
      <c r="C813" s="2" t="s">
        <v>20</v>
      </c>
      <c r="D813" s="2" t="s">
        <v>21</v>
      </c>
      <c r="E813" s="7">
        <f t="shared" ca="1" si="27"/>
        <v>6.86</v>
      </c>
      <c r="F813" s="9">
        <f t="shared" ca="1" si="28"/>
        <v>36668</v>
      </c>
      <c r="G813" s="39">
        <f>IF(MONTH($A813)=1,VLOOKUP($A813,Курсы_январь!$A$2:$C$32,3,0),VLOOKUP($A813,Курсы_июль!$A$2:$C$32,3,0))</f>
        <v>32.310600000000001</v>
      </c>
    </row>
    <row r="814" spans="1:7" x14ac:dyDescent="0.3">
      <c r="A814" s="133">
        <v>41479</v>
      </c>
      <c r="B814" s="2" t="s">
        <v>25</v>
      </c>
      <c r="C814" s="2" t="s">
        <v>20</v>
      </c>
      <c r="D814" s="2" t="s">
        <v>21</v>
      </c>
      <c r="E814" s="7">
        <f t="shared" ca="1" si="27"/>
        <v>9.65</v>
      </c>
      <c r="F814" s="9">
        <f t="shared" ca="1" si="28"/>
        <v>35715</v>
      </c>
      <c r="G814" s="39">
        <f>IF(MONTH($A814)=1,VLOOKUP($A814,Курсы_январь!$A$2:$C$32,3,0),VLOOKUP($A814,Курсы_июль!$A$2:$C$32,3,0))</f>
        <v>32.310600000000001</v>
      </c>
    </row>
    <row r="815" spans="1:7" x14ac:dyDescent="0.3">
      <c r="A815" s="133">
        <v>41479</v>
      </c>
      <c r="B815" s="2" t="s">
        <v>23</v>
      </c>
      <c r="C815" s="2" t="s">
        <v>26</v>
      </c>
      <c r="D815" s="2" t="s">
        <v>21</v>
      </c>
      <c r="E815" s="7">
        <f t="shared" ca="1" si="27"/>
        <v>5.69</v>
      </c>
      <c r="F815" s="9">
        <f t="shared" ca="1" si="28"/>
        <v>951</v>
      </c>
      <c r="G815" s="39">
        <f>IF(MONTH($A815)=1,VLOOKUP($A815,Курсы_январь!$A$2:$C$32,3,0),VLOOKUP($A815,Курсы_июль!$A$2:$C$32,3,0))</f>
        <v>32.310600000000001</v>
      </c>
    </row>
    <row r="816" spans="1:7" x14ac:dyDescent="0.3">
      <c r="A816" s="133">
        <v>41479</v>
      </c>
      <c r="B816" s="2" t="s">
        <v>24</v>
      </c>
      <c r="C816" s="2" t="s">
        <v>26</v>
      </c>
      <c r="D816" s="2" t="s">
        <v>21</v>
      </c>
      <c r="E816" s="7">
        <f t="shared" ca="1" si="27"/>
        <v>0.1</v>
      </c>
      <c r="F816" s="9">
        <f t="shared" ca="1" si="28"/>
        <v>963</v>
      </c>
      <c r="G816" s="39">
        <f>IF(MONTH($A816)=1,VLOOKUP($A816,Курсы_январь!$A$2:$C$32,3,0),VLOOKUP($A816,Курсы_июль!$A$2:$C$32,3,0))</f>
        <v>32.310600000000001</v>
      </c>
    </row>
    <row r="817" spans="1:7" x14ac:dyDescent="0.3">
      <c r="A817" s="133">
        <v>41479</v>
      </c>
      <c r="B817" s="2" t="s">
        <v>19</v>
      </c>
      <c r="C817" s="2" t="s">
        <v>20</v>
      </c>
      <c r="D817" s="2" t="s">
        <v>27</v>
      </c>
      <c r="E817" s="7">
        <f t="shared" ca="1" si="27"/>
        <v>3.23</v>
      </c>
      <c r="F817" s="9">
        <f t="shared" ca="1" si="28"/>
        <v>36553</v>
      </c>
      <c r="G817" s="39">
        <f>IF(MONTH($A817)=1,VLOOKUP($A817,Курсы_январь!$A$2:$C$32,3,0),VLOOKUP($A817,Курсы_июль!$A$2:$C$32,3,0))</f>
        <v>32.310600000000001</v>
      </c>
    </row>
    <row r="818" spans="1:7" x14ac:dyDescent="0.3">
      <c r="A818" s="133">
        <v>41479</v>
      </c>
      <c r="B818" s="2" t="s">
        <v>22</v>
      </c>
      <c r="C818" s="2" t="s">
        <v>20</v>
      </c>
      <c r="D818" s="2" t="s">
        <v>27</v>
      </c>
      <c r="E818" s="7">
        <f t="shared" ca="1" si="27"/>
        <v>9.27</v>
      </c>
      <c r="F818" s="9">
        <f t="shared" ca="1" si="28"/>
        <v>36157</v>
      </c>
      <c r="G818" s="39">
        <f>IF(MONTH($A818)=1,VLOOKUP($A818,Курсы_январь!$A$2:$C$32,3,0),VLOOKUP($A818,Курсы_июль!$A$2:$C$32,3,0))</f>
        <v>32.310600000000001</v>
      </c>
    </row>
    <row r="819" spans="1:7" x14ac:dyDescent="0.3">
      <c r="A819" s="133">
        <v>41479</v>
      </c>
      <c r="B819" s="2" t="s">
        <v>25</v>
      </c>
      <c r="C819" s="2" t="s">
        <v>20</v>
      </c>
      <c r="D819" s="2" t="s">
        <v>27</v>
      </c>
      <c r="E819" s="7">
        <f t="shared" ca="1" si="27"/>
        <v>4.8</v>
      </c>
      <c r="F819" s="9">
        <f t="shared" ca="1" si="28"/>
        <v>35676</v>
      </c>
      <c r="G819" s="39">
        <f>IF(MONTH($A819)=1,VLOOKUP($A819,Курсы_январь!$A$2:$C$32,3,0),VLOOKUP($A819,Курсы_июль!$A$2:$C$32,3,0))</f>
        <v>32.310600000000001</v>
      </c>
    </row>
    <row r="820" spans="1:7" x14ac:dyDescent="0.3">
      <c r="A820" s="133">
        <v>41479</v>
      </c>
      <c r="B820" s="2" t="s">
        <v>23</v>
      </c>
      <c r="C820" s="2" t="s">
        <v>26</v>
      </c>
      <c r="D820" s="2" t="s">
        <v>27</v>
      </c>
      <c r="E820" s="7">
        <f t="shared" ca="1" si="27"/>
        <v>3.78</v>
      </c>
      <c r="F820" s="9">
        <f t="shared" ca="1" si="28"/>
        <v>952</v>
      </c>
      <c r="G820" s="39">
        <f>IF(MONTH($A820)=1,VLOOKUP($A820,Курсы_январь!$A$2:$C$32,3,0),VLOOKUP($A820,Курсы_июль!$A$2:$C$32,3,0))</f>
        <v>32.310600000000001</v>
      </c>
    </row>
    <row r="821" spans="1:7" x14ac:dyDescent="0.3">
      <c r="A821" s="133">
        <v>41479</v>
      </c>
      <c r="B821" s="2" t="s">
        <v>24</v>
      </c>
      <c r="C821" s="2" t="s">
        <v>26</v>
      </c>
      <c r="D821" s="2" t="s">
        <v>27</v>
      </c>
      <c r="E821" s="7">
        <f t="shared" ca="1" si="27"/>
        <v>8.1300000000000008</v>
      </c>
      <c r="F821" s="9">
        <f t="shared" ca="1" si="28"/>
        <v>957</v>
      </c>
      <c r="G821" s="39">
        <f>IF(MONTH($A821)=1,VLOOKUP($A821,Курсы_январь!$A$2:$C$32,3,0),VLOOKUP($A821,Курсы_июль!$A$2:$C$32,3,0))</f>
        <v>32.310600000000001</v>
      </c>
    </row>
    <row r="822" spans="1:7" x14ac:dyDescent="0.3">
      <c r="A822" s="133">
        <v>41479</v>
      </c>
      <c r="B822" s="2" t="s">
        <v>19</v>
      </c>
      <c r="C822" s="2" t="s">
        <v>20</v>
      </c>
      <c r="D822" s="2" t="s">
        <v>28</v>
      </c>
      <c r="E822" s="7">
        <f t="shared" ca="1" si="27"/>
        <v>1.05</v>
      </c>
      <c r="F822" s="9">
        <f t="shared" ca="1" si="28"/>
        <v>36325</v>
      </c>
      <c r="G822" s="39">
        <f>IF(MONTH($A822)=1,VLOOKUP($A822,Курсы_январь!$A$2:$C$32,3,0),VLOOKUP($A822,Курсы_июль!$A$2:$C$32,3,0))</f>
        <v>32.310600000000001</v>
      </c>
    </row>
    <row r="823" spans="1:7" x14ac:dyDescent="0.3">
      <c r="A823" s="133">
        <v>41479</v>
      </c>
      <c r="B823" s="2" t="s">
        <v>22</v>
      </c>
      <c r="C823" s="2" t="s">
        <v>20</v>
      </c>
      <c r="D823" s="2" t="s">
        <v>28</v>
      </c>
      <c r="E823" s="7">
        <f t="shared" ca="1" si="27"/>
        <v>0.76</v>
      </c>
      <c r="F823" s="9">
        <f t="shared" ca="1" si="28"/>
        <v>36367</v>
      </c>
      <c r="G823" s="39">
        <f>IF(MONTH($A823)=1,VLOOKUP($A823,Курсы_январь!$A$2:$C$32,3,0),VLOOKUP($A823,Курсы_июль!$A$2:$C$32,3,0))</f>
        <v>32.310600000000001</v>
      </c>
    </row>
    <row r="824" spans="1:7" x14ac:dyDescent="0.3">
      <c r="A824" s="133">
        <v>41479</v>
      </c>
      <c r="B824" s="2" t="s">
        <v>25</v>
      </c>
      <c r="C824" s="2" t="s">
        <v>20</v>
      </c>
      <c r="D824" s="2" t="s">
        <v>28</v>
      </c>
      <c r="E824" s="7">
        <f t="shared" ca="1" si="27"/>
        <v>0.01</v>
      </c>
      <c r="F824" s="9">
        <f t="shared" ca="1" si="28"/>
        <v>36981</v>
      </c>
      <c r="G824" s="39">
        <f>IF(MONTH($A824)=1,VLOOKUP($A824,Курсы_январь!$A$2:$C$32,3,0),VLOOKUP($A824,Курсы_июль!$A$2:$C$32,3,0))</f>
        <v>32.310600000000001</v>
      </c>
    </row>
    <row r="825" spans="1:7" x14ac:dyDescent="0.3">
      <c r="A825" s="133">
        <v>41479</v>
      </c>
      <c r="B825" s="2" t="s">
        <v>23</v>
      </c>
      <c r="C825" s="2" t="s">
        <v>26</v>
      </c>
      <c r="D825" s="2" t="s">
        <v>28</v>
      </c>
      <c r="E825" s="7">
        <f t="shared" ca="1" si="27"/>
        <v>4.95</v>
      </c>
      <c r="F825" s="9">
        <f t="shared" ca="1" si="28"/>
        <v>992</v>
      </c>
      <c r="G825" s="39">
        <f>IF(MONTH($A825)=1,VLOOKUP($A825,Курсы_январь!$A$2:$C$32,3,0),VLOOKUP($A825,Курсы_июль!$A$2:$C$32,3,0))</f>
        <v>32.310600000000001</v>
      </c>
    </row>
    <row r="826" spans="1:7" x14ac:dyDescent="0.3">
      <c r="A826" s="133">
        <v>41479</v>
      </c>
      <c r="B826" s="2" t="s">
        <v>24</v>
      </c>
      <c r="C826" s="2" t="s">
        <v>26</v>
      </c>
      <c r="D826" s="2" t="s">
        <v>28</v>
      </c>
      <c r="E826" s="7">
        <f t="shared" ca="1" si="27"/>
        <v>8.49</v>
      </c>
      <c r="F826" s="9">
        <f t="shared" ca="1" si="28"/>
        <v>965</v>
      </c>
      <c r="G826" s="39">
        <f>IF(MONTH($A826)=1,VLOOKUP($A826,Курсы_январь!$A$2:$C$32,3,0),VLOOKUP($A826,Курсы_июль!$A$2:$C$32,3,0))</f>
        <v>32.310600000000001</v>
      </c>
    </row>
    <row r="827" spans="1:7" x14ac:dyDescent="0.3">
      <c r="A827" s="133">
        <v>41480</v>
      </c>
      <c r="B827" s="2" t="s">
        <v>19</v>
      </c>
      <c r="C827" s="2" t="s">
        <v>20</v>
      </c>
      <c r="D827" s="2" t="s">
        <v>21</v>
      </c>
      <c r="E827" s="7">
        <f t="shared" ca="1" si="27"/>
        <v>0.02</v>
      </c>
      <c r="F827" s="9">
        <f t="shared" ca="1" si="28"/>
        <v>35441</v>
      </c>
      <c r="G827" s="39">
        <f>IF(MONTH($A827)=1,VLOOKUP($A827,Курсы_январь!$A$2:$C$32,3,0),VLOOKUP($A827,Курсы_июль!$A$2:$C$32,3,0))</f>
        <v>32.346200000000003</v>
      </c>
    </row>
    <row r="828" spans="1:7" x14ac:dyDescent="0.3">
      <c r="A828" s="133">
        <v>41480</v>
      </c>
      <c r="B828" s="2" t="s">
        <v>22</v>
      </c>
      <c r="C828" s="2" t="s">
        <v>20</v>
      </c>
      <c r="D828" s="2" t="s">
        <v>21</v>
      </c>
      <c r="E828" s="7">
        <f t="shared" ca="1" si="27"/>
        <v>3</v>
      </c>
      <c r="F828" s="9">
        <f t="shared" ca="1" si="28"/>
        <v>36668</v>
      </c>
      <c r="G828" s="39">
        <f>IF(MONTH($A828)=1,VLOOKUP($A828,Курсы_январь!$A$2:$C$32,3,0),VLOOKUP($A828,Курсы_июль!$A$2:$C$32,3,0))</f>
        <v>32.346200000000003</v>
      </c>
    </row>
    <row r="829" spans="1:7" x14ac:dyDescent="0.3">
      <c r="A829" s="133">
        <v>41480</v>
      </c>
      <c r="B829" s="2" t="s">
        <v>25</v>
      </c>
      <c r="C829" s="2" t="s">
        <v>20</v>
      </c>
      <c r="D829" s="2" t="s">
        <v>21</v>
      </c>
      <c r="E829" s="7">
        <f t="shared" ca="1" si="27"/>
        <v>2.59</v>
      </c>
      <c r="F829" s="9">
        <f t="shared" ca="1" si="28"/>
        <v>35715</v>
      </c>
      <c r="G829" s="39">
        <f>IF(MONTH($A829)=1,VLOOKUP($A829,Курсы_январь!$A$2:$C$32,3,0),VLOOKUP($A829,Курсы_июль!$A$2:$C$32,3,0))</f>
        <v>32.346200000000003</v>
      </c>
    </row>
    <row r="830" spans="1:7" x14ac:dyDescent="0.3">
      <c r="A830" s="133">
        <v>41480</v>
      </c>
      <c r="B830" s="2" t="s">
        <v>23</v>
      </c>
      <c r="C830" s="2" t="s">
        <v>26</v>
      </c>
      <c r="D830" s="2" t="s">
        <v>21</v>
      </c>
      <c r="E830" s="7">
        <f t="shared" ca="1" si="27"/>
        <v>3.82</v>
      </c>
      <c r="F830" s="9">
        <f t="shared" ca="1" si="28"/>
        <v>951</v>
      </c>
      <c r="G830" s="39">
        <f>IF(MONTH($A830)=1,VLOOKUP($A830,Курсы_январь!$A$2:$C$32,3,0),VLOOKUP($A830,Курсы_июль!$A$2:$C$32,3,0))</f>
        <v>32.346200000000003</v>
      </c>
    </row>
    <row r="831" spans="1:7" x14ac:dyDescent="0.3">
      <c r="A831" s="133">
        <v>41480</v>
      </c>
      <c r="B831" s="2" t="s">
        <v>24</v>
      </c>
      <c r="C831" s="2" t="s">
        <v>26</v>
      </c>
      <c r="D831" s="2" t="s">
        <v>21</v>
      </c>
      <c r="E831" s="7">
        <f t="shared" ca="1" si="27"/>
        <v>6.34</v>
      </c>
      <c r="F831" s="9">
        <f t="shared" ca="1" si="28"/>
        <v>963</v>
      </c>
      <c r="G831" s="39">
        <f>IF(MONTH($A831)=1,VLOOKUP($A831,Курсы_январь!$A$2:$C$32,3,0),VLOOKUP($A831,Курсы_июль!$A$2:$C$32,3,0))</f>
        <v>32.346200000000003</v>
      </c>
    </row>
    <row r="832" spans="1:7" x14ac:dyDescent="0.3">
      <c r="A832" s="133">
        <v>41480</v>
      </c>
      <c r="B832" s="2" t="s">
        <v>19</v>
      </c>
      <c r="C832" s="2" t="s">
        <v>20</v>
      </c>
      <c r="D832" s="2" t="s">
        <v>27</v>
      </c>
      <c r="E832" s="7">
        <f t="shared" ca="1" si="27"/>
        <v>2.56</v>
      </c>
      <c r="F832" s="9">
        <f t="shared" ca="1" si="28"/>
        <v>36553</v>
      </c>
      <c r="G832" s="39">
        <f>IF(MONTH($A832)=1,VLOOKUP($A832,Курсы_январь!$A$2:$C$32,3,0),VLOOKUP($A832,Курсы_июль!$A$2:$C$32,3,0))</f>
        <v>32.346200000000003</v>
      </c>
    </row>
    <row r="833" spans="1:7" x14ac:dyDescent="0.3">
      <c r="A833" s="133">
        <v>41480</v>
      </c>
      <c r="B833" s="2" t="s">
        <v>22</v>
      </c>
      <c r="C833" s="2" t="s">
        <v>20</v>
      </c>
      <c r="D833" s="2" t="s">
        <v>27</v>
      </c>
      <c r="E833" s="7">
        <f t="shared" ca="1" si="27"/>
        <v>1.33</v>
      </c>
      <c r="F833" s="9">
        <f t="shared" ca="1" si="28"/>
        <v>36157</v>
      </c>
      <c r="G833" s="39">
        <f>IF(MONTH($A833)=1,VLOOKUP($A833,Курсы_январь!$A$2:$C$32,3,0),VLOOKUP($A833,Курсы_июль!$A$2:$C$32,3,0))</f>
        <v>32.346200000000003</v>
      </c>
    </row>
    <row r="834" spans="1:7" x14ac:dyDescent="0.3">
      <c r="A834" s="133">
        <v>41480</v>
      </c>
      <c r="B834" s="2" t="s">
        <v>25</v>
      </c>
      <c r="C834" s="2" t="s">
        <v>20</v>
      </c>
      <c r="D834" s="2" t="s">
        <v>27</v>
      </c>
      <c r="E834" s="7">
        <f t="shared" ca="1" si="27"/>
        <v>6.52</v>
      </c>
      <c r="F834" s="9">
        <f t="shared" ca="1" si="28"/>
        <v>35676</v>
      </c>
      <c r="G834" s="39">
        <f>IF(MONTH($A834)=1,VLOOKUP($A834,Курсы_январь!$A$2:$C$32,3,0),VLOOKUP($A834,Курсы_июль!$A$2:$C$32,3,0))</f>
        <v>32.346200000000003</v>
      </c>
    </row>
    <row r="835" spans="1:7" x14ac:dyDescent="0.3">
      <c r="A835" s="133">
        <v>41480</v>
      </c>
      <c r="B835" s="2" t="s">
        <v>23</v>
      </c>
      <c r="C835" s="2" t="s">
        <v>26</v>
      </c>
      <c r="D835" s="2" t="s">
        <v>27</v>
      </c>
      <c r="E835" s="7">
        <f t="shared" ref="E835:E898" ca="1" si="29">ROUND(RAND()*10,2)</f>
        <v>9.1300000000000008</v>
      </c>
      <c r="F835" s="9">
        <f t="shared" ca="1" si="28"/>
        <v>952</v>
      </c>
      <c r="G835" s="39">
        <f>IF(MONTH($A835)=1,VLOOKUP($A835,Курсы_январь!$A$2:$C$32,3,0),VLOOKUP($A835,Курсы_июль!$A$2:$C$32,3,0))</f>
        <v>32.346200000000003</v>
      </c>
    </row>
    <row r="836" spans="1:7" x14ac:dyDescent="0.3">
      <c r="A836" s="133">
        <v>41480</v>
      </c>
      <c r="B836" s="2" t="s">
        <v>24</v>
      </c>
      <c r="C836" s="2" t="s">
        <v>26</v>
      </c>
      <c r="D836" s="2" t="s">
        <v>27</v>
      </c>
      <c r="E836" s="7">
        <f t="shared" ca="1" si="29"/>
        <v>9.14</v>
      </c>
      <c r="F836" s="9">
        <f t="shared" ca="1" si="28"/>
        <v>957</v>
      </c>
      <c r="G836" s="39">
        <f>IF(MONTH($A836)=1,VLOOKUP($A836,Курсы_январь!$A$2:$C$32,3,0),VLOOKUP($A836,Курсы_июль!$A$2:$C$32,3,0))</f>
        <v>32.346200000000003</v>
      </c>
    </row>
    <row r="837" spans="1:7" x14ac:dyDescent="0.3">
      <c r="A837" s="133">
        <v>41480</v>
      </c>
      <c r="B837" s="2" t="s">
        <v>19</v>
      </c>
      <c r="C837" s="2" t="s">
        <v>20</v>
      </c>
      <c r="D837" s="2" t="s">
        <v>28</v>
      </c>
      <c r="E837" s="7">
        <f t="shared" ca="1" si="29"/>
        <v>2.5499999999999998</v>
      </c>
      <c r="F837" s="9">
        <f t="shared" ca="1" si="28"/>
        <v>36325</v>
      </c>
      <c r="G837" s="39">
        <f>IF(MONTH($A837)=1,VLOOKUP($A837,Курсы_январь!$A$2:$C$32,3,0),VLOOKUP($A837,Курсы_июль!$A$2:$C$32,3,0))</f>
        <v>32.346200000000003</v>
      </c>
    </row>
    <row r="838" spans="1:7" x14ac:dyDescent="0.3">
      <c r="A838" s="133">
        <v>41480</v>
      </c>
      <c r="B838" s="2" t="s">
        <v>22</v>
      </c>
      <c r="C838" s="2" t="s">
        <v>20</v>
      </c>
      <c r="D838" s="2" t="s">
        <v>28</v>
      </c>
      <c r="E838" s="7">
        <f t="shared" ca="1" si="29"/>
        <v>8.7799999999999994</v>
      </c>
      <c r="F838" s="9">
        <f t="shared" ca="1" si="28"/>
        <v>36367</v>
      </c>
      <c r="G838" s="39">
        <f>IF(MONTH($A838)=1,VLOOKUP($A838,Курсы_январь!$A$2:$C$32,3,0),VLOOKUP($A838,Курсы_июль!$A$2:$C$32,3,0))</f>
        <v>32.346200000000003</v>
      </c>
    </row>
    <row r="839" spans="1:7" x14ac:dyDescent="0.3">
      <c r="A839" s="133">
        <v>41480</v>
      </c>
      <c r="B839" s="2" t="s">
        <v>25</v>
      </c>
      <c r="C839" s="2" t="s">
        <v>20</v>
      </c>
      <c r="D839" s="2" t="s">
        <v>28</v>
      </c>
      <c r="E839" s="7">
        <f t="shared" ca="1" si="29"/>
        <v>3.05</v>
      </c>
      <c r="F839" s="9">
        <f t="shared" ca="1" si="28"/>
        <v>36981</v>
      </c>
      <c r="G839" s="39">
        <f>IF(MONTH($A839)=1,VLOOKUP($A839,Курсы_январь!$A$2:$C$32,3,0),VLOOKUP($A839,Курсы_июль!$A$2:$C$32,3,0))</f>
        <v>32.346200000000003</v>
      </c>
    </row>
    <row r="840" spans="1:7" x14ac:dyDescent="0.3">
      <c r="A840" s="133">
        <v>41480</v>
      </c>
      <c r="B840" s="2" t="s">
        <v>23</v>
      </c>
      <c r="C840" s="2" t="s">
        <v>26</v>
      </c>
      <c r="D840" s="2" t="s">
        <v>28</v>
      </c>
      <c r="E840" s="7">
        <f t="shared" ca="1" si="29"/>
        <v>2.2599999999999998</v>
      </c>
      <c r="F840" s="9">
        <f t="shared" ca="1" si="28"/>
        <v>992</v>
      </c>
      <c r="G840" s="39">
        <f>IF(MONTH($A840)=1,VLOOKUP($A840,Курсы_январь!$A$2:$C$32,3,0),VLOOKUP($A840,Курсы_июль!$A$2:$C$32,3,0))</f>
        <v>32.346200000000003</v>
      </c>
    </row>
    <row r="841" spans="1:7" x14ac:dyDescent="0.3">
      <c r="A841" s="133">
        <v>41480</v>
      </c>
      <c r="B841" s="2" t="s">
        <v>24</v>
      </c>
      <c r="C841" s="2" t="s">
        <v>26</v>
      </c>
      <c r="D841" s="2" t="s">
        <v>28</v>
      </c>
      <c r="E841" s="7">
        <f t="shared" ca="1" si="29"/>
        <v>7.99</v>
      </c>
      <c r="F841" s="9">
        <f t="shared" ca="1" si="28"/>
        <v>965</v>
      </c>
      <c r="G841" s="39">
        <f>IF(MONTH($A841)=1,VLOOKUP($A841,Курсы_январь!$A$2:$C$32,3,0),VLOOKUP($A841,Курсы_июль!$A$2:$C$32,3,0))</f>
        <v>32.346200000000003</v>
      </c>
    </row>
    <row r="842" spans="1:7" x14ac:dyDescent="0.3">
      <c r="A842" s="133">
        <v>41481</v>
      </c>
      <c r="B842" s="2" t="s">
        <v>19</v>
      </c>
      <c r="C842" s="2" t="s">
        <v>20</v>
      </c>
      <c r="D842" s="2" t="s">
        <v>21</v>
      </c>
      <c r="E842" s="7">
        <f t="shared" ca="1" si="29"/>
        <v>0.98</v>
      </c>
      <c r="F842" s="9">
        <f t="shared" ca="1" si="28"/>
        <v>35441</v>
      </c>
      <c r="G842" s="39">
        <f>IF(MONTH($A842)=1,VLOOKUP($A842,Курсы_январь!$A$2:$C$32,3,0),VLOOKUP($A842,Курсы_июль!$A$2:$C$32,3,0))</f>
        <v>32.537599999999998</v>
      </c>
    </row>
    <row r="843" spans="1:7" x14ac:dyDescent="0.3">
      <c r="A843" s="133">
        <v>41481</v>
      </c>
      <c r="B843" s="2" t="s">
        <v>22</v>
      </c>
      <c r="C843" s="2" t="s">
        <v>20</v>
      </c>
      <c r="D843" s="2" t="s">
        <v>21</v>
      </c>
      <c r="E843" s="7">
        <f t="shared" ca="1" si="29"/>
        <v>2.98</v>
      </c>
      <c r="F843" s="9">
        <f t="shared" ca="1" si="28"/>
        <v>36668</v>
      </c>
      <c r="G843" s="39">
        <f>IF(MONTH($A843)=1,VLOOKUP($A843,Курсы_январь!$A$2:$C$32,3,0),VLOOKUP($A843,Курсы_июль!$A$2:$C$32,3,0))</f>
        <v>32.537599999999998</v>
      </c>
    </row>
    <row r="844" spans="1:7" x14ac:dyDescent="0.3">
      <c r="A844" s="133">
        <v>41481</v>
      </c>
      <c r="B844" s="2" t="s">
        <v>25</v>
      </c>
      <c r="C844" s="2" t="s">
        <v>20</v>
      </c>
      <c r="D844" s="2" t="s">
        <v>21</v>
      </c>
      <c r="E844" s="7">
        <f t="shared" ca="1" si="29"/>
        <v>4.4800000000000004</v>
      </c>
      <c r="F844" s="9">
        <f t="shared" ca="1" si="28"/>
        <v>35715</v>
      </c>
      <c r="G844" s="39">
        <f>IF(MONTH($A844)=1,VLOOKUP($A844,Курсы_январь!$A$2:$C$32,3,0),VLOOKUP($A844,Курсы_июль!$A$2:$C$32,3,0))</f>
        <v>32.537599999999998</v>
      </c>
    </row>
    <row r="845" spans="1:7" x14ac:dyDescent="0.3">
      <c r="A845" s="133">
        <v>41481</v>
      </c>
      <c r="B845" s="2" t="s">
        <v>23</v>
      </c>
      <c r="C845" s="2" t="s">
        <v>26</v>
      </c>
      <c r="D845" s="2" t="s">
        <v>21</v>
      </c>
      <c r="E845" s="7">
        <f t="shared" ca="1" si="29"/>
        <v>0.95</v>
      </c>
      <c r="F845" s="9">
        <f t="shared" ca="1" si="28"/>
        <v>951</v>
      </c>
      <c r="G845" s="39">
        <f>IF(MONTH($A845)=1,VLOOKUP($A845,Курсы_январь!$A$2:$C$32,3,0),VLOOKUP($A845,Курсы_июль!$A$2:$C$32,3,0))</f>
        <v>32.537599999999998</v>
      </c>
    </row>
    <row r="846" spans="1:7" x14ac:dyDescent="0.3">
      <c r="A846" s="133">
        <v>41481</v>
      </c>
      <c r="B846" s="2" t="s">
        <v>24</v>
      </c>
      <c r="C846" s="2" t="s">
        <v>26</v>
      </c>
      <c r="D846" s="2" t="s">
        <v>21</v>
      </c>
      <c r="E846" s="7">
        <f t="shared" ca="1" si="29"/>
        <v>5.36</v>
      </c>
      <c r="F846" s="9">
        <f t="shared" ca="1" si="28"/>
        <v>963</v>
      </c>
      <c r="G846" s="39">
        <f>IF(MONTH($A846)=1,VLOOKUP($A846,Курсы_январь!$A$2:$C$32,3,0),VLOOKUP($A846,Курсы_июль!$A$2:$C$32,3,0))</f>
        <v>32.537599999999998</v>
      </c>
    </row>
    <row r="847" spans="1:7" x14ac:dyDescent="0.3">
      <c r="A847" s="133">
        <v>41481</v>
      </c>
      <c r="B847" s="2" t="s">
        <v>19</v>
      </c>
      <c r="C847" s="2" t="s">
        <v>20</v>
      </c>
      <c r="D847" s="2" t="s">
        <v>27</v>
      </c>
      <c r="E847" s="7">
        <f t="shared" ca="1" si="29"/>
        <v>5.16</v>
      </c>
      <c r="F847" s="9">
        <f t="shared" ca="1" si="28"/>
        <v>36553</v>
      </c>
      <c r="G847" s="39">
        <f>IF(MONTH($A847)=1,VLOOKUP($A847,Курсы_январь!$A$2:$C$32,3,0),VLOOKUP($A847,Курсы_июль!$A$2:$C$32,3,0))</f>
        <v>32.537599999999998</v>
      </c>
    </row>
    <row r="848" spans="1:7" x14ac:dyDescent="0.3">
      <c r="A848" s="133">
        <v>41481</v>
      </c>
      <c r="B848" s="2" t="s">
        <v>22</v>
      </c>
      <c r="C848" s="2" t="s">
        <v>20</v>
      </c>
      <c r="D848" s="2" t="s">
        <v>27</v>
      </c>
      <c r="E848" s="7">
        <f t="shared" ca="1" si="29"/>
        <v>4.08</v>
      </c>
      <c r="F848" s="9">
        <f t="shared" ca="1" si="28"/>
        <v>36157</v>
      </c>
      <c r="G848" s="39">
        <f>IF(MONTH($A848)=1,VLOOKUP($A848,Курсы_январь!$A$2:$C$32,3,0),VLOOKUP($A848,Курсы_июль!$A$2:$C$32,3,0))</f>
        <v>32.537599999999998</v>
      </c>
    </row>
    <row r="849" spans="1:7" x14ac:dyDescent="0.3">
      <c r="A849" s="133">
        <v>41481</v>
      </c>
      <c r="B849" s="2" t="s">
        <v>25</v>
      </c>
      <c r="C849" s="2" t="s">
        <v>20</v>
      </c>
      <c r="D849" s="2" t="s">
        <v>27</v>
      </c>
      <c r="E849" s="7">
        <f t="shared" ca="1" si="29"/>
        <v>3.99</v>
      </c>
      <c r="F849" s="9">
        <f t="shared" ca="1" si="28"/>
        <v>35676</v>
      </c>
      <c r="G849" s="39">
        <f>IF(MONTH($A849)=1,VLOOKUP($A849,Курсы_январь!$A$2:$C$32,3,0),VLOOKUP($A849,Курсы_июль!$A$2:$C$32,3,0))</f>
        <v>32.537599999999998</v>
      </c>
    </row>
    <row r="850" spans="1:7" x14ac:dyDescent="0.3">
      <c r="A850" s="133">
        <v>41481</v>
      </c>
      <c r="B850" s="2" t="s">
        <v>23</v>
      </c>
      <c r="C850" s="2" t="s">
        <v>26</v>
      </c>
      <c r="D850" s="2" t="s">
        <v>27</v>
      </c>
      <c r="E850" s="7">
        <f t="shared" ca="1" si="29"/>
        <v>1.46</v>
      </c>
      <c r="F850" s="9">
        <f t="shared" ca="1" si="28"/>
        <v>952</v>
      </c>
      <c r="G850" s="39">
        <f>IF(MONTH($A850)=1,VLOOKUP($A850,Курсы_январь!$A$2:$C$32,3,0),VLOOKUP($A850,Курсы_июль!$A$2:$C$32,3,0))</f>
        <v>32.537599999999998</v>
      </c>
    </row>
    <row r="851" spans="1:7" x14ac:dyDescent="0.3">
      <c r="A851" s="133">
        <v>41481</v>
      </c>
      <c r="B851" s="2" t="s">
        <v>24</v>
      </c>
      <c r="C851" s="2" t="s">
        <v>26</v>
      </c>
      <c r="D851" s="2" t="s">
        <v>27</v>
      </c>
      <c r="E851" s="7">
        <f t="shared" ca="1" si="29"/>
        <v>3.93</v>
      </c>
      <c r="F851" s="9">
        <f t="shared" ca="1" si="28"/>
        <v>957</v>
      </c>
      <c r="G851" s="39">
        <f>IF(MONTH($A851)=1,VLOOKUP($A851,Курсы_январь!$A$2:$C$32,3,0),VLOOKUP($A851,Курсы_июль!$A$2:$C$32,3,0))</f>
        <v>32.537599999999998</v>
      </c>
    </row>
    <row r="852" spans="1:7" x14ac:dyDescent="0.3">
      <c r="A852" s="133">
        <v>41481</v>
      </c>
      <c r="B852" s="2" t="s">
        <v>19</v>
      </c>
      <c r="C852" s="2" t="s">
        <v>20</v>
      </c>
      <c r="D852" s="2" t="s">
        <v>28</v>
      </c>
      <c r="E852" s="7">
        <f t="shared" ca="1" si="29"/>
        <v>6.68</v>
      </c>
      <c r="F852" s="9">
        <f t="shared" ca="1" si="28"/>
        <v>36325</v>
      </c>
      <c r="G852" s="39">
        <f>IF(MONTH($A852)=1,VLOOKUP($A852,Курсы_январь!$A$2:$C$32,3,0),VLOOKUP($A852,Курсы_июль!$A$2:$C$32,3,0))</f>
        <v>32.537599999999998</v>
      </c>
    </row>
    <row r="853" spans="1:7" x14ac:dyDescent="0.3">
      <c r="A853" s="133">
        <v>41481</v>
      </c>
      <c r="B853" s="2" t="s">
        <v>22</v>
      </c>
      <c r="C853" s="2" t="s">
        <v>20</v>
      </c>
      <c r="D853" s="2" t="s">
        <v>28</v>
      </c>
      <c r="E853" s="7">
        <f t="shared" ca="1" si="29"/>
        <v>0.72</v>
      </c>
      <c r="F853" s="9">
        <f t="shared" ca="1" si="28"/>
        <v>36367</v>
      </c>
      <c r="G853" s="39">
        <f>IF(MONTH($A853)=1,VLOOKUP($A853,Курсы_январь!$A$2:$C$32,3,0),VLOOKUP($A853,Курсы_июль!$A$2:$C$32,3,0))</f>
        <v>32.537599999999998</v>
      </c>
    </row>
    <row r="854" spans="1:7" x14ac:dyDescent="0.3">
      <c r="A854" s="133">
        <v>41481</v>
      </c>
      <c r="B854" s="2" t="s">
        <v>25</v>
      </c>
      <c r="C854" s="2" t="s">
        <v>20</v>
      </c>
      <c r="D854" s="2" t="s">
        <v>28</v>
      </c>
      <c r="E854" s="7">
        <f t="shared" ca="1" si="29"/>
        <v>5.72</v>
      </c>
      <c r="F854" s="9">
        <f t="shared" ca="1" si="28"/>
        <v>36981</v>
      </c>
      <c r="G854" s="39">
        <f>IF(MONTH($A854)=1,VLOOKUP($A854,Курсы_январь!$A$2:$C$32,3,0),VLOOKUP($A854,Курсы_июль!$A$2:$C$32,3,0))</f>
        <v>32.537599999999998</v>
      </c>
    </row>
    <row r="855" spans="1:7" x14ac:dyDescent="0.3">
      <c r="A855" s="133">
        <v>41481</v>
      </c>
      <c r="B855" s="2" t="s">
        <v>23</v>
      </c>
      <c r="C855" s="2" t="s">
        <v>26</v>
      </c>
      <c r="D855" s="2" t="s">
        <v>28</v>
      </c>
      <c r="E855" s="7">
        <f t="shared" ca="1" si="29"/>
        <v>5.58</v>
      </c>
      <c r="F855" s="9">
        <f t="shared" ca="1" si="28"/>
        <v>992</v>
      </c>
      <c r="G855" s="39">
        <f>IF(MONTH($A855)=1,VLOOKUP($A855,Курсы_январь!$A$2:$C$32,3,0),VLOOKUP($A855,Курсы_июль!$A$2:$C$32,3,0))</f>
        <v>32.537599999999998</v>
      </c>
    </row>
    <row r="856" spans="1:7" x14ac:dyDescent="0.3">
      <c r="A856" s="133">
        <v>41481</v>
      </c>
      <c r="B856" s="2" t="s">
        <v>24</v>
      </c>
      <c r="C856" s="2" t="s">
        <v>26</v>
      </c>
      <c r="D856" s="2" t="s">
        <v>28</v>
      </c>
      <c r="E856" s="7">
        <f t="shared" ca="1" si="29"/>
        <v>2.72</v>
      </c>
      <c r="F856" s="9">
        <f t="shared" ca="1" si="28"/>
        <v>965</v>
      </c>
      <c r="G856" s="39">
        <f>IF(MONTH($A856)=1,VLOOKUP($A856,Курсы_январь!$A$2:$C$32,3,0),VLOOKUP($A856,Курсы_июль!$A$2:$C$32,3,0))</f>
        <v>32.537599999999998</v>
      </c>
    </row>
    <row r="857" spans="1:7" x14ac:dyDescent="0.3">
      <c r="A857" s="133">
        <v>41482</v>
      </c>
      <c r="B857" s="2" t="s">
        <v>19</v>
      </c>
      <c r="C857" s="2" t="s">
        <v>20</v>
      </c>
      <c r="D857" s="2" t="s">
        <v>21</v>
      </c>
      <c r="E857" s="7">
        <f t="shared" ca="1" si="29"/>
        <v>7.4</v>
      </c>
      <c r="F857" s="9">
        <f t="shared" ca="1" si="28"/>
        <v>35441</v>
      </c>
      <c r="G857" s="39">
        <f>IF(MONTH($A857)=1,VLOOKUP($A857,Курсы_январь!$A$2:$C$32,3,0),VLOOKUP($A857,Курсы_июль!$A$2:$C$32,3,0))</f>
        <v>32.637099999999997</v>
      </c>
    </row>
    <row r="858" spans="1:7" x14ac:dyDescent="0.3">
      <c r="A858" s="133">
        <v>41482</v>
      </c>
      <c r="B858" s="2" t="s">
        <v>22</v>
      </c>
      <c r="C858" s="2" t="s">
        <v>20</v>
      </c>
      <c r="D858" s="2" t="s">
        <v>21</v>
      </c>
      <c r="E858" s="7">
        <f t="shared" ca="1" si="29"/>
        <v>4.3099999999999996</v>
      </c>
      <c r="F858" s="9">
        <f t="shared" ca="1" si="28"/>
        <v>36668</v>
      </c>
      <c r="G858" s="39">
        <f>IF(MONTH($A858)=1,VLOOKUP($A858,Курсы_январь!$A$2:$C$32,3,0),VLOOKUP($A858,Курсы_июль!$A$2:$C$32,3,0))</f>
        <v>32.637099999999997</v>
      </c>
    </row>
    <row r="859" spans="1:7" x14ac:dyDescent="0.3">
      <c r="A859" s="133">
        <v>41482</v>
      </c>
      <c r="B859" s="2" t="s">
        <v>25</v>
      </c>
      <c r="C859" s="2" t="s">
        <v>20</v>
      </c>
      <c r="D859" s="2" t="s">
        <v>21</v>
      </c>
      <c r="E859" s="7">
        <f t="shared" ca="1" si="29"/>
        <v>0.12</v>
      </c>
      <c r="F859" s="9">
        <f t="shared" ca="1" si="28"/>
        <v>35715</v>
      </c>
      <c r="G859" s="39">
        <f>IF(MONTH($A859)=1,VLOOKUP($A859,Курсы_январь!$A$2:$C$32,3,0),VLOOKUP($A859,Курсы_июль!$A$2:$C$32,3,0))</f>
        <v>32.637099999999997</v>
      </c>
    </row>
    <row r="860" spans="1:7" x14ac:dyDescent="0.3">
      <c r="A860" s="133">
        <v>41482</v>
      </c>
      <c r="B860" s="2" t="s">
        <v>23</v>
      </c>
      <c r="C860" s="2" t="s">
        <v>26</v>
      </c>
      <c r="D860" s="2" t="s">
        <v>21</v>
      </c>
      <c r="E860" s="7">
        <f t="shared" ca="1" si="29"/>
        <v>8.0299999999999994</v>
      </c>
      <c r="F860" s="9">
        <f t="shared" ca="1" si="28"/>
        <v>951</v>
      </c>
      <c r="G860" s="39">
        <f>IF(MONTH($A860)=1,VLOOKUP($A860,Курсы_январь!$A$2:$C$32,3,0),VLOOKUP($A860,Курсы_июль!$A$2:$C$32,3,0))</f>
        <v>32.637099999999997</v>
      </c>
    </row>
    <row r="861" spans="1:7" x14ac:dyDescent="0.3">
      <c r="A861" s="133">
        <v>41482</v>
      </c>
      <c r="B861" s="2" t="s">
        <v>24</v>
      </c>
      <c r="C861" s="2" t="s">
        <v>26</v>
      </c>
      <c r="D861" s="2" t="s">
        <v>21</v>
      </c>
      <c r="E861" s="7">
        <f t="shared" ca="1" si="29"/>
        <v>9.4</v>
      </c>
      <c r="F861" s="9">
        <f t="shared" ca="1" si="28"/>
        <v>963</v>
      </c>
      <c r="G861" s="39">
        <f>IF(MONTH($A861)=1,VLOOKUP($A861,Курсы_январь!$A$2:$C$32,3,0),VLOOKUP($A861,Курсы_июль!$A$2:$C$32,3,0))</f>
        <v>32.637099999999997</v>
      </c>
    </row>
    <row r="862" spans="1:7" x14ac:dyDescent="0.3">
      <c r="A862" s="133">
        <v>41482</v>
      </c>
      <c r="B862" s="2" t="s">
        <v>19</v>
      </c>
      <c r="C862" s="2" t="s">
        <v>20</v>
      </c>
      <c r="D862" s="2" t="s">
        <v>27</v>
      </c>
      <c r="E862" s="7">
        <f t="shared" ca="1" si="29"/>
        <v>8.49</v>
      </c>
      <c r="F862" s="9">
        <f t="shared" ca="1" si="28"/>
        <v>36553</v>
      </c>
      <c r="G862" s="39">
        <f>IF(MONTH($A862)=1,VLOOKUP($A862,Курсы_январь!$A$2:$C$32,3,0),VLOOKUP($A862,Курсы_июль!$A$2:$C$32,3,0))</f>
        <v>32.637099999999997</v>
      </c>
    </row>
    <row r="863" spans="1:7" x14ac:dyDescent="0.3">
      <c r="A863" s="133">
        <v>41482</v>
      </c>
      <c r="B863" s="2" t="s">
        <v>22</v>
      </c>
      <c r="C863" s="2" t="s">
        <v>20</v>
      </c>
      <c r="D863" s="2" t="s">
        <v>27</v>
      </c>
      <c r="E863" s="7">
        <f t="shared" ca="1" si="29"/>
        <v>0.32</v>
      </c>
      <c r="F863" s="9">
        <f t="shared" ca="1" si="28"/>
        <v>36157</v>
      </c>
      <c r="G863" s="39">
        <f>IF(MONTH($A863)=1,VLOOKUP($A863,Курсы_январь!$A$2:$C$32,3,0),VLOOKUP($A863,Курсы_июль!$A$2:$C$32,3,0))</f>
        <v>32.637099999999997</v>
      </c>
    </row>
    <row r="864" spans="1:7" x14ac:dyDescent="0.3">
      <c r="A864" s="133">
        <v>41482</v>
      </c>
      <c r="B864" s="2" t="s">
        <v>25</v>
      </c>
      <c r="C864" s="2" t="s">
        <v>20</v>
      </c>
      <c r="D864" s="2" t="s">
        <v>27</v>
      </c>
      <c r="E864" s="7">
        <f t="shared" ca="1" si="29"/>
        <v>4.13</v>
      </c>
      <c r="F864" s="9">
        <f t="shared" ca="1" si="28"/>
        <v>35676</v>
      </c>
      <c r="G864" s="39">
        <f>IF(MONTH($A864)=1,VLOOKUP($A864,Курсы_январь!$A$2:$C$32,3,0),VLOOKUP($A864,Курсы_июль!$A$2:$C$32,3,0))</f>
        <v>32.637099999999997</v>
      </c>
    </row>
    <row r="865" spans="1:7" x14ac:dyDescent="0.3">
      <c r="A865" s="133">
        <v>41482</v>
      </c>
      <c r="B865" s="2" t="s">
        <v>23</v>
      </c>
      <c r="C865" s="2" t="s">
        <v>26</v>
      </c>
      <c r="D865" s="2" t="s">
        <v>27</v>
      </c>
      <c r="E865" s="7">
        <f t="shared" ca="1" si="29"/>
        <v>2.65</v>
      </c>
      <c r="F865" s="9">
        <f t="shared" ca="1" si="28"/>
        <v>952</v>
      </c>
      <c r="G865" s="39">
        <f>IF(MONTH($A865)=1,VLOOKUP($A865,Курсы_январь!$A$2:$C$32,3,0),VLOOKUP($A865,Курсы_июль!$A$2:$C$32,3,0))</f>
        <v>32.637099999999997</v>
      </c>
    </row>
    <row r="866" spans="1:7" x14ac:dyDescent="0.3">
      <c r="A866" s="133">
        <v>41482</v>
      </c>
      <c r="B866" s="2" t="s">
        <v>24</v>
      </c>
      <c r="C866" s="2" t="s">
        <v>26</v>
      </c>
      <c r="D866" s="2" t="s">
        <v>27</v>
      </c>
      <c r="E866" s="7">
        <f t="shared" ca="1" si="29"/>
        <v>5.19</v>
      </c>
      <c r="F866" s="9">
        <f t="shared" ca="1" si="28"/>
        <v>957</v>
      </c>
      <c r="G866" s="39">
        <f>IF(MONTH($A866)=1,VLOOKUP($A866,Курсы_январь!$A$2:$C$32,3,0),VLOOKUP($A866,Курсы_июль!$A$2:$C$32,3,0))</f>
        <v>32.637099999999997</v>
      </c>
    </row>
    <row r="867" spans="1:7" x14ac:dyDescent="0.3">
      <c r="A867" s="133">
        <v>41482</v>
      </c>
      <c r="B867" s="2" t="s">
        <v>19</v>
      </c>
      <c r="C867" s="2" t="s">
        <v>20</v>
      </c>
      <c r="D867" s="2" t="s">
        <v>28</v>
      </c>
      <c r="E867" s="7">
        <f t="shared" ca="1" si="29"/>
        <v>5.28</v>
      </c>
      <c r="F867" s="9">
        <f t="shared" ref="F867:F930" ca="1" si="30">F852</f>
        <v>36325</v>
      </c>
      <c r="G867" s="39">
        <f>IF(MONTH($A867)=1,VLOOKUP($A867,Курсы_январь!$A$2:$C$32,3,0),VLOOKUP($A867,Курсы_июль!$A$2:$C$32,3,0))</f>
        <v>32.637099999999997</v>
      </c>
    </row>
    <row r="868" spans="1:7" x14ac:dyDescent="0.3">
      <c r="A868" s="133">
        <v>41482</v>
      </c>
      <c r="B868" s="2" t="s">
        <v>22</v>
      </c>
      <c r="C868" s="2" t="s">
        <v>20</v>
      </c>
      <c r="D868" s="2" t="s">
        <v>28</v>
      </c>
      <c r="E868" s="7">
        <f t="shared" ca="1" si="29"/>
        <v>7.5</v>
      </c>
      <c r="F868" s="9">
        <f t="shared" ca="1" si="30"/>
        <v>36367</v>
      </c>
      <c r="G868" s="39">
        <f>IF(MONTH($A868)=1,VLOOKUP($A868,Курсы_январь!$A$2:$C$32,3,0),VLOOKUP($A868,Курсы_июль!$A$2:$C$32,3,0))</f>
        <v>32.637099999999997</v>
      </c>
    </row>
    <row r="869" spans="1:7" x14ac:dyDescent="0.3">
      <c r="A869" s="133">
        <v>41482</v>
      </c>
      <c r="B869" s="2" t="s">
        <v>25</v>
      </c>
      <c r="C869" s="2" t="s">
        <v>20</v>
      </c>
      <c r="D869" s="2" t="s">
        <v>28</v>
      </c>
      <c r="E869" s="7">
        <f t="shared" ca="1" si="29"/>
        <v>6.55</v>
      </c>
      <c r="F869" s="9">
        <f t="shared" ca="1" si="30"/>
        <v>36981</v>
      </c>
      <c r="G869" s="39">
        <f>IF(MONTH($A869)=1,VLOOKUP($A869,Курсы_январь!$A$2:$C$32,3,0),VLOOKUP($A869,Курсы_июль!$A$2:$C$32,3,0))</f>
        <v>32.637099999999997</v>
      </c>
    </row>
    <row r="870" spans="1:7" x14ac:dyDescent="0.3">
      <c r="A870" s="133">
        <v>41482</v>
      </c>
      <c r="B870" s="2" t="s">
        <v>23</v>
      </c>
      <c r="C870" s="2" t="s">
        <v>26</v>
      </c>
      <c r="D870" s="2" t="s">
        <v>28</v>
      </c>
      <c r="E870" s="7">
        <f t="shared" ca="1" si="29"/>
        <v>8.18</v>
      </c>
      <c r="F870" s="9">
        <f t="shared" ca="1" si="30"/>
        <v>992</v>
      </c>
      <c r="G870" s="39">
        <f>IF(MONTH($A870)=1,VLOOKUP($A870,Курсы_январь!$A$2:$C$32,3,0),VLOOKUP($A870,Курсы_июль!$A$2:$C$32,3,0))</f>
        <v>32.637099999999997</v>
      </c>
    </row>
    <row r="871" spans="1:7" x14ac:dyDescent="0.3">
      <c r="A871" s="133">
        <v>41482</v>
      </c>
      <c r="B871" s="2" t="s">
        <v>24</v>
      </c>
      <c r="C871" s="2" t="s">
        <v>26</v>
      </c>
      <c r="D871" s="2" t="s">
        <v>28</v>
      </c>
      <c r="E871" s="7">
        <f t="shared" ca="1" si="29"/>
        <v>0.68</v>
      </c>
      <c r="F871" s="9">
        <f t="shared" ca="1" si="30"/>
        <v>965</v>
      </c>
      <c r="G871" s="39">
        <f>IF(MONTH($A871)=1,VLOOKUP($A871,Курсы_январь!$A$2:$C$32,3,0),VLOOKUP($A871,Курсы_июль!$A$2:$C$32,3,0))</f>
        <v>32.637099999999997</v>
      </c>
    </row>
    <row r="872" spans="1:7" x14ac:dyDescent="0.3">
      <c r="A872" s="133">
        <v>41483</v>
      </c>
      <c r="B872" s="2" t="s">
        <v>19</v>
      </c>
      <c r="C872" s="2" t="s">
        <v>20</v>
      </c>
      <c r="D872" s="2" t="s">
        <v>21</v>
      </c>
      <c r="E872" s="7">
        <f t="shared" ca="1" si="29"/>
        <v>6.06</v>
      </c>
      <c r="F872" s="9">
        <f t="shared" ca="1" si="30"/>
        <v>35441</v>
      </c>
      <c r="G872" s="39">
        <f>IF(MONTH($A872)=1,VLOOKUP($A872,Курсы_январь!$A$2:$C$32,3,0),VLOOKUP($A872,Курсы_июль!$A$2:$C$32,3,0))</f>
        <v>32.637099999999997</v>
      </c>
    </row>
    <row r="873" spans="1:7" x14ac:dyDescent="0.3">
      <c r="A873" s="133">
        <v>41483</v>
      </c>
      <c r="B873" s="2" t="s">
        <v>22</v>
      </c>
      <c r="C873" s="2" t="s">
        <v>20</v>
      </c>
      <c r="D873" s="2" t="s">
        <v>21</v>
      </c>
      <c r="E873" s="7">
        <f t="shared" ca="1" si="29"/>
        <v>1.51</v>
      </c>
      <c r="F873" s="9">
        <f t="shared" ca="1" si="30"/>
        <v>36668</v>
      </c>
      <c r="G873" s="39">
        <f>IF(MONTH($A873)=1,VLOOKUP($A873,Курсы_январь!$A$2:$C$32,3,0),VLOOKUP($A873,Курсы_июль!$A$2:$C$32,3,0))</f>
        <v>32.637099999999997</v>
      </c>
    </row>
    <row r="874" spans="1:7" x14ac:dyDescent="0.3">
      <c r="A874" s="133">
        <v>41483</v>
      </c>
      <c r="B874" s="2" t="s">
        <v>25</v>
      </c>
      <c r="C874" s="2" t="s">
        <v>20</v>
      </c>
      <c r="D874" s="2" t="s">
        <v>21</v>
      </c>
      <c r="E874" s="7">
        <f t="shared" ca="1" si="29"/>
        <v>3.57</v>
      </c>
      <c r="F874" s="9">
        <f t="shared" ca="1" si="30"/>
        <v>35715</v>
      </c>
      <c r="G874" s="39">
        <f>IF(MONTH($A874)=1,VLOOKUP($A874,Курсы_январь!$A$2:$C$32,3,0),VLOOKUP($A874,Курсы_июль!$A$2:$C$32,3,0))</f>
        <v>32.637099999999997</v>
      </c>
    </row>
    <row r="875" spans="1:7" x14ac:dyDescent="0.3">
      <c r="A875" s="133">
        <v>41483</v>
      </c>
      <c r="B875" s="2" t="s">
        <v>23</v>
      </c>
      <c r="C875" s="2" t="s">
        <v>26</v>
      </c>
      <c r="D875" s="2" t="s">
        <v>21</v>
      </c>
      <c r="E875" s="7">
        <f t="shared" ca="1" si="29"/>
        <v>6.4</v>
      </c>
      <c r="F875" s="9">
        <f t="shared" ca="1" si="30"/>
        <v>951</v>
      </c>
      <c r="G875" s="39">
        <f>IF(MONTH($A875)=1,VLOOKUP($A875,Курсы_январь!$A$2:$C$32,3,0),VLOOKUP($A875,Курсы_июль!$A$2:$C$32,3,0))</f>
        <v>32.637099999999997</v>
      </c>
    </row>
    <row r="876" spans="1:7" x14ac:dyDescent="0.3">
      <c r="A876" s="133">
        <v>41483</v>
      </c>
      <c r="B876" s="2" t="s">
        <v>24</v>
      </c>
      <c r="C876" s="2" t="s">
        <v>26</v>
      </c>
      <c r="D876" s="2" t="s">
        <v>21</v>
      </c>
      <c r="E876" s="7">
        <f t="shared" ca="1" si="29"/>
        <v>7.36</v>
      </c>
      <c r="F876" s="9">
        <f t="shared" ca="1" si="30"/>
        <v>963</v>
      </c>
      <c r="G876" s="39">
        <f>IF(MONTH($A876)=1,VLOOKUP($A876,Курсы_январь!$A$2:$C$32,3,0),VLOOKUP($A876,Курсы_июль!$A$2:$C$32,3,0))</f>
        <v>32.637099999999997</v>
      </c>
    </row>
    <row r="877" spans="1:7" x14ac:dyDescent="0.3">
      <c r="A877" s="133">
        <v>41483</v>
      </c>
      <c r="B877" s="2" t="s">
        <v>19</v>
      </c>
      <c r="C877" s="2" t="s">
        <v>20</v>
      </c>
      <c r="D877" s="2" t="s">
        <v>27</v>
      </c>
      <c r="E877" s="7">
        <f t="shared" ca="1" si="29"/>
        <v>9.1199999999999992</v>
      </c>
      <c r="F877" s="9">
        <f t="shared" ca="1" si="30"/>
        <v>36553</v>
      </c>
      <c r="G877" s="39">
        <f>IF(MONTH($A877)=1,VLOOKUP($A877,Курсы_январь!$A$2:$C$32,3,0),VLOOKUP($A877,Курсы_июль!$A$2:$C$32,3,0))</f>
        <v>32.637099999999997</v>
      </c>
    </row>
    <row r="878" spans="1:7" x14ac:dyDescent="0.3">
      <c r="A878" s="133">
        <v>41483</v>
      </c>
      <c r="B878" s="2" t="s">
        <v>22</v>
      </c>
      <c r="C878" s="2" t="s">
        <v>20</v>
      </c>
      <c r="D878" s="2" t="s">
        <v>27</v>
      </c>
      <c r="E878" s="7">
        <f t="shared" ca="1" si="29"/>
        <v>5.87</v>
      </c>
      <c r="F878" s="9">
        <f t="shared" ca="1" si="30"/>
        <v>36157</v>
      </c>
      <c r="G878" s="39">
        <f>IF(MONTH($A878)=1,VLOOKUP($A878,Курсы_январь!$A$2:$C$32,3,0),VLOOKUP($A878,Курсы_июль!$A$2:$C$32,3,0))</f>
        <v>32.637099999999997</v>
      </c>
    </row>
    <row r="879" spans="1:7" x14ac:dyDescent="0.3">
      <c r="A879" s="133">
        <v>41483</v>
      </c>
      <c r="B879" s="2" t="s">
        <v>25</v>
      </c>
      <c r="C879" s="2" t="s">
        <v>20</v>
      </c>
      <c r="D879" s="2" t="s">
        <v>27</v>
      </c>
      <c r="E879" s="7">
        <f t="shared" ca="1" si="29"/>
        <v>8.8800000000000008</v>
      </c>
      <c r="F879" s="9">
        <f t="shared" ca="1" si="30"/>
        <v>35676</v>
      </c>
      <c r="G879" s="39">
        <f>IF(MONTH($A879)=1,VLOOKUP($A879,Курсы_январь!$A$2:$C$32,3,0),VLOOKUP($A879,Курсы_июль!$A$2:$C$32,3,0))</f>
        <v>32.637099999999997</v>
      </c>
    </row>
    <row r="880" spans="1:7" x14ac:dyDescent="0.3">
      <c r="A880" s="133">
        <v>41483</v>
      </c>
      <c r="B880" s="2" t="s">
        <v>23</v>
      </c>
      <c r="C880" s="2" t="s">
        <v>26</v>
      </c>
      <c r="D880" s="2" t="s">
        <v>27</v>
      </c>
      <c r="E880" s="7">
        <f t="shared" ca="1" si="29"/>
        <v>1.68</v>
      </c>
      <c r="F880" s="9">
        <f t="shared" ca="1" si="30"/>
        <v>952</v>
      </c>
      <c r="G880" s="39">
        <f>IF(MONTH($A880)=1,VLOOKUP($A880,Курсы_январь!$A$2:$C$32,3,0),VLOOKUP($A880,Курсы_июль!$A$2:$C$32,3,0))</f>
        <v>32.637099999999997</v>
      </c>
    </row>
    <row r="881" spans="1:7" x14ac:dyDescent="0.3">
      <c r="A881" s="133">
        <v>41483</v>
      </c>
      <c r="B881" s="2" t="s">
        <v>24</v>
      </c>
      <c r="C881" s="2" t="s">
        <v>26</v>
      </c>
      <c r="D881" s="2" t="s">
        <v>27</v>
      </c>
      <c r="E881" s="7">
        <f t="shared" ca="1" si="29"/>
        <v>9</v>
      </c>
      <c r="F881" s="9">
        <f t="shared" ca="1" si="30"/>
        <v>957</v>
      </c>
      <c r="G881" s="39">
        <f>IF(MONTH($A881)=1,VLOOKUP($A881,Курсы_январь!$A$2:$C$32,3,0),VLOOKUP($A881,Курсы_июль!$A$2:$C$32,3,0))</f>
        <v>32.637099999999997</v>
      </c>
    </row>
    <row r="882" spans="1:7" x14ac:dyDescent="0.3">
      <c r="A882" s="133">
        <v>41483</v>
      </c>
      <c r="B882" s="2" t="s">
        <v>19</v>
      </c>
      <c r="C882" s="2" t="s">
        <v>20</v>
      </c>
      <c r="D882" s="2" t="s">
        <v>28</v>
      </c>
      <c r="E882" s="7">
        <f t="shared" ca="1" si="29"/>
        <v>6.04</v>
      </c>
      <c r="F882" s="9">
        <f t="shared" ca="1" si="30"/>
        <v>36325</v>
      </c>
      <c r="G882" s="39">
        <f>IF(MONTH($A882)=1,VLOOKUP($A882,Курсы_январь!$A$2:$C$32,3,0),VLOOKUP($A882,Курсы_июль!$A$2:$C$32,3,0))</f>
        <v>32.637099999999997</v>
      </c>
    </row>
    <row r="883" spans="1:7" x14ac:dyDescent="0.3">
      <c r="A883" s="133">
        <v>41483</v>
      </c>
      <c r="B883" s="2" t="s">
        <v>22</v>
      </c>
      <c r="C883" s="2" t="s">
        <v>20</v>
      </c>
      <c r="D883" s="2" t="s">
        <v>28</v>
      </c>
      <c r="E883" s="7">
        <f t="shared" ca="1" si="29"/>
        <v>5.74</v>
      </c>
      <c r="F883" s="9">
        <f t="shared" ca="1" si="30"/>
        <v>36367</v>
      </c>
      <c r="G883" s="39">
        <f>IF(MONTH($A883)=1,VLOOKUP($A883,Курсы_январь!$A$2:$C$32,3,0),VLOOKUP($A883,Курсы_июль!$A$2:$C$32,3,0))</f>
        <v>32.637099999999997</v>
      </c>
    </row>
    <row r="884" spans="1:7" x14ac:dyDescent="0.3">
      <c r="A884" s="133">
        <v>41483</v>
      </c>
      <c r="B884" s="2" t="s">
        <v>25</v>
      </c>
      <c r="C884" s="2" t="s">
        <v>20</v>
      </c>
      <c r="D884" s="2" t="s">
        <v>28</v>
      </c>
      <c r="E884" s="7">
        <f t="shared" ca="1" si="29"/>
        <v>9.1999999999999993</v>
      </c>
      <c r="F884" s="9">
        <f t="shared" ca="1" si="30"/>
        <v>36981</v>
      </c>
      <c r="G884" s="39">
        <f>IF(MONTH($A884)=1,VLOOKUP($A884,Курсы_январь!$A$2:$C$32,3,0),VLOOKUP($A884,Курсы_июль!$A$2:$C$32,3,0))</f>
        <v>32.637099999999997</v>
      </c>
    </row>
    <row r="885" spans="1:7" x14ac:dyDescent="0.3">
      <c r="A885" s="133">
        <v>41483</v>
      </c>
      <c r="B885" s="2" t="s">
        <v>23</v>
      </c>
      <c r="C885" s="2" t="s">
        <v>26</v>
      </c>
      <c r="D885" s="2" t="s">
        <v>28</v>
      </c>
      <c r="E885" s="7">
        <f t="shared" ca="1" si="29"/>
        <v>0.67</v>
      </c>
      <c r="F885" s="9">
        <f t="shared" ca="1" si="30"/>
        <v>992</v>
      </c>
      <c r="G885" s="39">
        <f>IF(MONTH($A885)=1,VLOOKUP($A885,Курсы_январь!$A$2:$C$32,3,0),VLOOKUP($A885,Курсы_июль!$A$2:$C$32,3,0))</f>
        <v>32.637099999999997</v>
      </c>
    </row>
    <row r="886" spans="1:7" x14ac:dyDescent="0.3">
      <c r="A886" s="133">
        <v>41483</v>
      </c>
      <c r="B886" s="2" t="s">
        <v>24</v>
      </c>
      <c r="C886" s="2" t="s">
        <v>26</v>
      </c>
      <c r="D886" s="2" t="s">
        <v>28</v>
      </c>
      <c r="E886" s="7">
        <f t="shared" ca="1" si="29"/>
        <v>0.88</v>
      </c>
      <c r="F886" s="9">
        <f t="shared" ca="1" si="30"/>
        <v>965</v>
      </c>
      <c r="G886" s="39">
        <f>IF(MONTH($A886)=1,VLOOKUP($A886,Курсы_январь!$A$2:$C$32,3,0),VLOOKUP($A886,Курсы_июль!$A$2:$C$32,3,0))</f>
        <v>32.637099999999997</v>
      </c>
    </row>
    <row r="887" spans="1:7" x14ac:dyDescent="0.3">
      <c r="A887" s="133">
        <v>41484</v>
      </c>
      <c r="B887" s="2" t="s">
        <v>19</v>
      </c>
      <c r="C887" s="2" t="s">
        <v>20</v>
      </c>
      <c r="D887" s="2" t="s">
        <v>21</v>
      </c>
      <c r="E887" s="7">
        <f t="shared" ca="1" si="29"/>
        <v>5.8</v>
      </c>
      <c r="F887" s="9">
        <f t="shared" ca="1" si="30"/>
        <v>35441</v>
      </c>
      <c r="G887" s="39">
        <f>IF(MONTH($A887)=1,VLOOKUP($A887,Курсы_январь!$A$2:$C$32,3,0),VLOOKUP($A887,Курсы_июль!$A$2:$C$32,3,0))</f>
        <v>32.637099999999997</v>
      </c>
    </row>
    <row r="888" spans="1:7" x14ac:dyDescent="0.3">
      <c r="A888" s="133">
        <v>41484</v>
      </c>
      <c r="B888" s="2" t="s">
        <v>22</v>
      </c>
      <c r="C888" s="2" t="s">
        <v>20</v>
      </c>
      <c r="D888" s="2" t="s">
        <v>21</v>
      </c>
      <c r="E888" s="7">
        <f t="shared" ca="1" si="29"/>
        <v>1.52</v>
      </c>
      <c r="F888" s="9">
        <f t="shared" ca="1" si="30"/>
        <v>36668</v>
      </c>
      <c r="G888" s="39">
        <f>IF(MONTH($A888)=1,VLOOKUP($A888,Курсы_январь!$A$2:$C$32,3,0),VLOOKUP($A888,Курсы_июль!$A$2:$C$32,3,0))</f>
        <v>32.637099999999997</v>
      </c>
    </row>
    <row r="889" spans="1:7" x14ac:dyDescent="0.3">
      <c r="A889" s="133">
        <v>41484</v>
      </c>
      <c r="B889" s="2" t="s">
        <v>25</v>
      </c>
      <c r="C889" s="2" t="s">
        <v>20</v>
      </c>
      <c r="D889" s="2" t="s">
        <v>21</v>
      </c>
      <c r="E889" s="7">
        <f t="shared" ca="1" si="29"/>
        <v>5.07</v>
      </c>
      <c r="F889" s="9">
        <f t="shared" ca="1" si="30"/>
        <v>35715</v>
      </c>
      <c r="G889" s="39">
        <f>IF(MONTH($A889)=1,VLOOKUP($A889,Курсы_январь!$A$2:$C$32,3,0),VLOOKUP($A889,Курсы_июль!$A$2:$C$32,3,0))</f>
        <v>32.637099999999997</v>
      </c>
    </row>
    <row r="890" spans="1:7" x14ac:dyDescent="0.3">
      <c r="A890" s="133">
        <v>41484</v>
      </c>
      <c r="B890" s="2" t="s">
        <v>23</v>
      </c>
      <c r="C890" s="2" t="s">
        <v>26</v>
      </c>
      <c r="D890" s="2" t="s">
        <v>21</v>
      </c>
      <c r="E890" s="7">
        <f t="shared" ca="1" si="29"/>
        <v>5.14</v>
      </c>
      <c r="F890" s="9">
        <f t="shared" ca="1" si="30"/>
        <v>951</v>
      </c>
      <c r="G890" s="39">
        <f>IF(MONTH($A890)=1,VLOOKUP($A890,Курсы_январь!$A$2:$C$32,3,0),VLOOKUP($A890,Курсы_июль!$A$2:$C$32,3,0))</f>
        <v>32.637099999999997</v>
      </c>
    </row>
    <row r="891" spans="1:7" x14ac:dyDescent="0.3">
      <c r="A891" s="133">
        <v>41484</v>
      </c>
      <c r="B891" s="2" t="s">
        <v>24</v>
      </c>
      <c r="C891" s="2" t="s">
        <v>26</v>
      </c>
      <c r="D891" s="2" t="s">
        <v>21</v>
      </c>
      <c r="E891" s="7">
        <f t="shared" ca="1" si="29"/>
        <v>9.2799999999999994</v>
      </c>
      <c r="F891" s="9">
        <f t="shared" ca="1" si="30"/>
        <v>963</v>
      </c>
      <c r="G891" s="39">
        <f>IF(MONTH($A891)=1,VLOOKUP($A891,Курсы_январь!$A$2:$C$32,3,0),VLOOKUP($A891,Курсы_июль!$A$2:$C$32,3,0))</f>
        <v>32.637099999999997</v>
      </c>
    </row>
    <row r="892" spans="1:7" x14ac:dyDescent="0.3">
      <c r="A892" s="133">
        <v>41484</v>
      </c>
      <c r="B892" s="2" t="s">
        <v>19</v>
      </c>
      <c r="C892" s="2" t="s">
        <v>20</v>
      </c>
      <c r="D892" s="2" t="s">
        <v>27</v>
      </c>
      <c r="E892" s="7">
        <f t="shared" ca="1" si="29"/>
        <v>3.77</v>
      </c>
      <c r="F892" s="9">
        <f t="shared" ca="1" si="30"/>
        <v>36553</v>
      </c>
      <c r="G892" s="39">
        <f>IF(MONTH($A892)=1,VLOOKUP($A892,Курсы_январь!$A$2:$C$32,3,0),VLOOKUP($A892,Курсы_июль!$A$2:$C$32,3,0))</f>
        <v>32.637099999999997</v>
      </c>
    </row>
    <row r="893" spans="1:7" x14ac:dyDescent="0.3">
      <c r="A893" s="133">
        <v>41484</v>
      </c>
      <c r="B893" s="2" t="s">
        <v>22</v>
      </c>
      <c r="C893" s="2" t="s">
        <v>20</v>
      </c>
      <c r="D893" s="2" t="s">
        <v>27</v>
      </c>
      <c r="E893" s="7">
        <f t="shared" ca="1" si="29"/>
        <v>6.03</v>
      </c>
      <c r="F893" s="9">
        <f t="shared" ca="1" si="30"/>
        <v>36157</v>
      </c>
      <c r="G893" s="39">
        <f>IF(MONTH($A893)=1,VLOOKUP($A893,Курсы_январь!$A$2:$C$32,3,0),VLOOKUP($A893,Курсы_июль!$A$2:$C$32,3,0))</f>
        <v>32.637099999999997</v>
      </c>
    </row>
    <row r="894" spans="1:7" x14ac:dyDescent="0.3">
      <c r="A894" s="133">
        <v>41484</v>
      </c>
      <c r="B894" s="2" t="s">
        <v>25</v>
      </c>
      <c r="C894" s="2" t="s">
        <v>20</v>
      </c>
      <c r="D894" s="2" t="s">
        <v>27</v>
      </c>
      <c r="E894" s="7">
        <f t="shared" ca="1" si="29"/>
        <v>4.1900000000000004</v>
      </c>
      <c r="F894" s="9">
        <f t="shared" ca="1" si="30"/>
        <v>35676</v>
      </c>
      <c r="G894" s="39">
        <f>IF(MONTH($A894)=1,VLOOKUP($A894,Курсы_январь!$A$2:$C$32,3,0),VLOOKUP($A894,Курсы_июль!$A$2:$C$32,3,0))</f>
        <v>32.637099999999997</v>
      </c>
    </row>
    <row r="895" spans="1:7" x14ac:dyDescent="0.3">
      <c r="A895" s="133">
        <v>41484</v>
      </c>
      <c r="B895" s="2" t="s">
        <v>23</v>
      </c>
      <c r="C895" s="2" t="s">
        <v>26</v>
      </c>
      <c r="D895" s="2" t="s">
        <v>27</v>
      </c>
      <c r="E895" s="7">
        <f t="shared" ca="1" si="29"/>
        <v>8.85</v>
      </c>
      <c r="F895" s="9">
        <f t="shared" ca="1" si="30"/>
        <v>952</v>
      </c>
      <c r="G895" s="39">
        <f>IF(MONTH($A895)=1,VLOOKUP($A895,Курсы_январь!$A$2:$C$32,3,0),VLOOKUP($A895,Курсы_июль!$A$2:$C$32,3,0))</f>
        <v>32.637099999999997</v>
      </c>
    </row>
    <row r="896" spans="1:7" x14ac:dyDescent="0.3">
      <c r="A896" s="133">
        <v>41484</v>
      </c>
      <c r="B896" s="2" t="s">
        <v>24</v>
      </c>
      <c r="C896" s="2" t="s">
        <v>26</v>
      </c>
      <c r="D896" s="2" t="s">
        <v>27</v>
      </c>
      <c r="E896" s="7">
        <f t="shared" ca="1" si="29"/>
        <v>6.97</v>
      </c>
      <c r="F896" s="9">
        <f t="shared" ca="1" si="30"/>
        <v>957</v>
      </c>
      <c r="G896" s="39">
        <f>IF(MONTH($A896)=1,VLOOKUP($A896,Курсы_январь!$A$2:$C$32,3,0),VLOOKUP($A896,Курсы_июль!$A$2:$C$32,3,0))</f>
        <v>32.637099999999997</v>
      </c>
    </row>
    <row r="897" spans="1:7" x14ac:dyDescent="0.3">
      <c r="A897" s="133">
        <v>41484</v>
      </c>
      <c r="B897" s="2" t="s">
        <v>19</v>
      </c>
      <c r="C897" s="2" t="s">
        <v>20</v>
      </c>
      <c r="D897" s="2" t="s">
        <v>28</v>
      </c>
      <c r="E897" s="7">
        <f t="shared" ca="1" si="29"/>
        <v>6.9</v>
      </c>
      <c r="F897" s="9">
        <f t="shared" ca="1" si="30"/>
        <v>36325</v>
      </c>
      <c r="G897" s="39">
        <f>IF(MONTH($A897)=1,VLOOKUP($A897,Курсы_январь!$A$2:$C$32,3,0),VLOOKUP($A897,Курсы_июль!$A$2:$C$32,3,0))</f>
        <v>32.637099999999997</v>
      </c>
    </row>
    <row r="898" spans="1:7" x14ac:dyDescent="0.3">
      <c r="A898" s="133">
        <v>41484</v>
      </c>
      <c r="B898" s="2" t="s">
        <v>22</v>
      </c>
      <c r="C898" s="2" t="s">
        <v>20</v>
      </c>
      <c r="D898" s="2" t="s">
        <v>28</v>
      </c>
      <c r="E898" s="7">
        <f t="shared" ca="1" si="29"/>
        <v>3.07</v>
      </c>
      <c r="F898" s="9">
        <f t="shared" ca="1" si="30"/>
        <v>36367</v>
      </c>
      <c r="G898" s="39">
        <f>IF(MONTH($A898)=1,VLOOKUP($A898,Курсы_январь!$A$2:$C$32,3,0),VLOOKUP($A898,Курсы_июль!$A$2:$C$32,3,0))</f>
        <v>32.637099999999997</v>
      </c>
    </row>
    <row r="899" spans="1:7" x14ac:dyDescent="0.3">
      <c r="A899" s="133">
        <v>41484</v>
      </c>
      <c r="B899" s="2" t="s">
        <v>25</v>
      </c>
      <c r="C899" s="2" t="s">
        <v>20</v>
      </c>
      <c r="D899" s="2" t="s">
        <v>28</v>
      </c>
      <c r="E899" s="7">
        <f t="shared" ref="E899:E931" ca="1" si="31">ROUND(RAND()*10,2)</f>
        <v>5.38</v>
      </c>
      <c r="F899" s="9">
        <f t="shared" ca="1" si="30"/>
        <v>36981</v>
      </c>
      <c r="G899" s="39">
        <f>IF(MONTH($A899)=1,VLOOKUP($A899,Курсы_январь!$A$2:$C$32,3,0),VLOOKUP($A899,Курсы_июль!$A$2:$C$32,3,0))</f>
        <v>32.637099999999997</v>
      </c>
    </row>
    <row r="900" spans="1:7" x14ac:dyDescent="0.3">
      <c r="A900" s="133">
        <v>41484</v>
      </c>
      <c r="B900" s="2" t="s">
        <v>23</v>
      </c>
      <c r="C900" s="2" t="s">
        <v>26</v>
      </c>
      <c r="D900" s="2" t="s">
        <v>28</v>
      </c>
      <c r="E900" s="7">
        <f t="shared" ca="1" si="31"/>
        <v>0.3</v>
      </c>
      <c r="F900" s="9">
        <f t="shared" ca="1" si="30"/>
        <v>992</v>
      </c>
      <c r="G900" s="39">
        <f>IF(MONTH($A900)=1,VLOOKUP($A900,Курсы_январь!$A$2:$C$32,3,0),VLOOKUP($A900,Курсы_июль!$A$2:$C$32,3,0))</f>
        <v>32.637099999999997</v>
      </c>
    </row>
    <row r="901" spans="1:7" x14ac:dyDescent="0.3">
      <c r="A901" s="133">
        <v>41484</v>
      </c>
      <c r="B901" s="2" t="s">
        <v>24</v>
      </c>
      <c r="C901" s="2" t="s">
        <v>26</v>
      </c>
      <c r="D901" s="2" t="s">
        <v>28</v>
      </c>
      <c r="E901" s="7">
        <f t="shared" ca="1" si="31"/>
        <v>9.15</v>
      </c>
      <c r="F901" s="9">
        <f t="shared" ca="1" si="30"/>
        <v>965</v>
      </c>
      <c r="G901" s="39">
        <f>IF(MONTH($A901)=1,VLOOKUP($A901,Курсы_январь!$A$2:$C$32,3,0),VLOOKUP($A901,Курсы_июль!$A$2:$C$32,3,0))</f>
        <v>32.637099999999997</v>
      </c>
    </row>
    <row r="902" spans="1:7" x14ac:dyDescent="0.3">
      <c r="A902" s="133">
        <v>41485</v>
      </c>
      <c r="B902" s="2" t="s">
        <v>19</v>
      </c>
      <c r="C902" s="2" t="s">
        <v>20</v>
      </c>
      <c r="D902" s="2" t="s">
        <v>21</v>
      </c>
      <c r="E902" s="7">
        <f t="shared" ca="1" si="31"/>
        <v>4.32</v>
      </c>
      <c r="F902" s="9">
        <f t="shared" ca="1" si="30"/>
        <v>35441</v>
      </c>
      <c r="G902" s="39">
        <f>IF(MONTH($A902)=1,VLOOKUP($A902,Курсы_январь!$A$2:$C$32,3,0),VLOOKUP($A902,Курсы_июль!$A$2:$C$32,3,0))</f>
        <v>32.855600000000003</v>
      </c>
    </row>
    <row r="903" spans="1:7" x14ac:dyDescent="0.3">
      <c r="A903" s="133">
        <v>41485</v>
      </c>
      <c r="B903" s="2" t="s">
        <v>22</v>
      </c>
      <c r="C903" s="2" t="s">
        <v>20</v>
      </c>
      <c r="D903" s="2" t="s">
        <v>21</v>
      </c>
      <c r="E903" s="7">
        <f t="shared" ca="1" si="31"/>
        <v>0.55000000000000004</v>
      </c>
      <c r="F903" s="9">
        <f t="shared" ca="1" si="30"/>
        <v>36668</v>
      </c>
      <c r="G903" s="39">
        <f>IF(MONTH($A903)=1,VLOOKUP($A903,Курсы_январь!$A$2:$C$32,3,0),VLOOKUP($A903,Курсы_июль!$A$2:$C$32,3,0))</f>
        <v>32.855600000000003</v>
      </c>
    </row>
    <row r="904" spans="1:7" x14ac:dyDescent="0.3">
      <c r="A904" s="133">
        <v>41485</v>
      </c>
      <c r="B904" s="2" t="s">
        <v>25</v>
      </c>
      <c r="C904" s="2" t="s">
        <v>20</v>
      </c>
      <c r="D904" s="2" t="s">
        <v>21</v>
      </c>
      <c r="E904" s="7">
        <f t="shared" ca="1" si="31"/>
        <v>0.63</v>
      </c>
      <c r="F904" s="9">
        <f t="shared" ca="1" si="30"/>
        <v>35715</v>
      </c>
      <c r="G904" s="39">
        <f>IF(MONTH($A904)=1,VLOOKUP($A904,Курсы_январь!$A$2:$C$32,3,0),VLOOKUP($A904,Курсы_июль!$A$2:$C$32,3,0))</f>
        <v>32.855600000000003</v>
      </c>
    </row>
    <row r="905" spans="1:7" x14ac:dyDescent="0.3">
      <c r="A905" s="133">
        <v>41485</v>
      </c>
      <c r="B905" s="2" t="s">
        <v>23</v>
      </c>
      <c r="C905" s="2" t="s">
        <v>26</v>
      </c>
      <c r="D905" s="2" t="s">
        <v>21</v>
      </c>
      <c r="E905" s="7">
        <f t="shared" ca="1" si="31"/>
        <v>5.92</v>
      </c>
      <c r="F905" s="9">
        <f t="shared" ca="1" si="30"/>
        <v>951</v>
      </c>
      <c r="G905" s="39">
        <f>IF(MONTH($A905)=1,VLOOKUP($A905,Курсы_январь!$A$2:$C$32,3,0),VLOOKUP($A905,Курсы_июль!$A$2:$C$32,3,0))</f>
        <v>32.855600000000003</v>
      </c>
    </row>
    <row r="906" spans="1:7" x14ac:dyDescent="0.3">
      <c r="A906" s="133">
        <v>41485</v>
      </c>
      <c r="B906" s="2" t="s">
        <v>24</v>
      </c>
      <c r="C906" s="2" t="s">
        <v>26</v>
      </c>
      <c r="D906" s="2" t="s">
        <v>21</v>
      </c>
      <c r="E906" s="7">
        <f t="shared" ca="1" si="31"/>
        <v>4.0599999999999996</v>
      </c>
      <c r="F906" s="9">
        <f t="shared" ca="1" si="30"/>
        <v>963</v>
      </c>
      <c r="G906" s="39">
        <f>IF(MONTH($A906)=1,VLOOKUP($A906,Курсы_январь!$A$2:$C$32,3,0),VLOOKUP($A906,Курсы_июль!$A$2:$C$32,3,0))</f>
        <v>32.855600000000003</v>
      </c>
    </row>
    <row r="907" spans="1:7" x14ac:dyDescent="0.3">
      <c r="A907" s="133">
        <v>41485</v>
      </c>
      <c r="B907" s="2" t="s">
        <v>19</v>
      </c>
      <c r="C907" s="2" t="s">
        <v>20</v>
      </c>
      <c r="D907" s="2" t="s">
        <v>27</v>
      </c>
      <c r="E907" s="7">
        <f t="shared" ca="1" si="31"/>
        <v>5.15</v>
      </c>
      <c r="F907" s="9">
        <f t="shared" ca="1" si="30"/>
        <v>36553</v>
      </c>
      <c r="G907" s="39">
        <f>IF(MONTH($A907)=1,VLOOKUP($A907,Курсы_январь!$A$2:$C$32,3,0),VLOOKUP($A907,Курсы_июль!$A$2:$C$32,3,0))</f>
        <v>32.855600000000003</v>
      </c>
    </row>
    <row r="908" spans="1:7" x14ac:dyDescent="0.3">
      <c r="A908" s="133">
        <v>41485</v>
      </c>
      <c r="B908" s="2" t="s">
        <v>22</v>
      </c>
      <c r="C908" s="2" t="s">
        <v>20</v>
      </c>
      <c r="D908" s="2" t="s">
        <v>27</v>
      </c>
      <c r="E908" s="7">
        <f t="shared" ca="1" si="31"/>
        <v>5</v>
      </c>
      <c r="F908" s="9">
        <f t="shared" ca="1" si="30"/>
        <v>36157</v>
      </c>
      <c r="G908" s="39">
        <f>IF(MONTH($A908)=1,VLOOKUP($A908,Курсы_январь!$A$2:$C$32,3,0),VLOOKUP($A908,Курсы_июль!$A$2:$C$32,3,0))</f>
        <v>32.855600000000003</v>
      </c>
    </row>
    <row r="909" spans="1:7" x14ac:dyDescent="0.3">
      <c r="A909" s="133">
        <v>41485</v>
      </c>
      <c r="B909" s="2" t="s">
        <v>25</v>
      </c>
      <c r="C909" s="2" t="s">
        <v>20</v>
      </c>
      <c r="D909" s="2" t="s">
        <v>27</v>
      </c>
      <c r="E909" s="7">
        <f t="shared" ca="1" si="31"/>
        <v>3.58</v>
      </c>
      <c r="F909" s="9">
        <f t="shared" ca="1" si="30"/>
        <v>35676</v>
      </c>
      <c r="G909" s="39">
        <f>IF(MONTH($A909)=1,VLOOKUP($A909,Курсы_январь!$A$2:$C$32,3,0),VLOOKUP($A909,Курсы_июль!$A$2:$C$32,3,0))</f>
        <v>32.855600000000003</v>
      </c>
    </row>
    <row r="910" spans="1:7" x14ac:dyDescent="0.3">
      <c r="A910" s="133">
        <v>41485</v>
      </c>
      <c r="B910" s="2" t="s">
        <v>23</v>
      </c>
      <c r="C910" s="2" t="s">
        <v>26</v>
      </c>
      <c r="D910" s="2" t="s">
        <v>27</v>
      </c>
      <c r="E910" s="7">
        <f t="shared" ca="1" si="31"/>
        <v>6.54</v>
      </c>
      <c r="F910" s="9">
        <f t="shared" ca="1" si="30"/>
        <v>952</v>
      </c>
      <c r="G910" s="39">
        <f>IF(MONTH($A910)=1,VLOOKUP($A910,Курсы_январь!$A$2:$C$32,3,0),VLOOKUP($A910,Курсы_июль!$A$2:$C$32,3,0))</f>
        <v>32.855600000000003</v>
      </c>
    </row>
    <row r="911" spans="1:7" x14ac:dyDescent="0.3">
      <c r="A911" s="133">
        <v>41485</v>
      </c>
      <c r="B911" s="2" t="s">
        <v>24</v>
      </c>
      <c r="C911" s="2" t="s">
        <v>26</v>
      </c>
      <c r="D911" s="2" t="s">
        <v>27</v>
      </c>
      <c r="E911" s="7">
        <f t="shared" ca="1" si="31"/>
        <v>0.64</v>
      </c>
      <c r="F911" s="9">
        <f t="shared" ca="1" si="30"/>
        <v>957</v>
      </c>
      <c r="G911" s="39">
        <f>IF(MONTH($A911)=1,VLOOKUP($A911,Курсы_январь!$A$2:$C$32,3,0),VLOOKUP($A911,Курсы_июль!$A$2:$C$32,3,0))</f>
        <v>32.855600000000003</v>
      </c>
    </row>
    <row r="912" spans="1:7" x14ac:dyDescent="0.3">
      <c r="A912" s="133">
        <v>41485</v>
      </c>
      <c r="B912" s="2" t="s">
        <v>19</v>
      </c>
      <c r="C912" s="2" t="s">
        <v>20</v>
      </c>
      <c r="D912" s="2" t="s">
        <v>28</v>
      </c>
      <c r="E912" s="7">
        <f t="shared" ca="1" si="31"/>
        <v>9.17</v>
      </c>
      <c r="F912" s="9">
        <f t="shared" ca="1" si="30"/>
        <v>36325</v>
      </c>
      <c r="G912" s="39">
        <f>IF(MONTH($A912)=1,VLOOKUP($A912,Курсы_январь!$A$2:$C$32,3,0),VLOOKUP($A912,Курсы_июль!$A$2:$C$32,3,0))</f>
        <v>32.855600000000003</v>
      </c>
    </row>
    <row r="913" spans="1:7" x14ac:dyDescent="0.3">
      <c r="A913" s="133">
        <v>41485</v>
      </c>
      <c r="B913" s="2" t="s">
        <v>22</v>
      </c>
      <c r="C913" s="2" t="s">
        <v>20</v>
      </c>
      <c r="D913" s="2" t="s">
        <v>28</v>
      </c>
      <c r="E913" s="7">
        <f t="shared" ca="1" si="31"/>
        <v>9.83</v>
      </c>
      <c r="F913" s="9">
        <f t="shared" ca="1" si="30"/>
        <v>36367</v>
      </c>
      <c r="G913" s="39">
        <f>IF(MONTH($A913)=1,VLOOKUP($A913,Курсы_январь!$A$2:$C$32,3,0),VLOOKUP($A913,Курсы_июль!$A$2:$C$32,3,0))</f>
        <v>32.855600000000003</v>
      </c>
    </row>
    <row r="914" spans="1:7" x14ac:dyDescent="0.3">
      <c r="A914" s="133">
        <v>41485</v>
      </c>
      <c r="B914" s="2" t="s">
        <v>25</v>
      </c>
      <c r="C914" s="2" t="s">
        <v>20</v>
      </c>
      <c r="D914" s="2" t="s">
        <v>28</v>
      </c>
      <c r="E914" s="7">
        <f t="shared" ca="1" si="31"/>
        <v>7.41</v>
      </c>
      <c r="F914" s="9">
        <f t="shared" ca="1" si="30"/>
        <v>36981</v>
      </c>
      <c r="G914" s="39">
        <f>IF(MONTH($A914)=1,VLOOKUP($A914,Курсы_январь!$A$2:$C$32,3,0),VLOOKUP($A914,Курсы_июль!$A$2:$C$32,3,0))</f>
        <v>32.855600000000003</v>
      </c>
    </row>
    <row r="915" spans="1:7" x14ac:dyDescent="0.3">
      <c r="A915" s="133">
        <v>41485</v>
      </c>
      <c r="B915" s="2" t="s">
        <v>23</v>
      </c>
      <c r="C915" s="2" t="s">
        <v>26</v>
      </c>
      <c r="D915" s="2" t="s">
        <v>28</v>
      </c>
      <c r="E915" s="7">
        <f t="shared" ca="1" si="31"/>
        <v>1.87</v>
      </c>
      <c r="F915" s="9">
        <f t="shared" ca="1" si="30"/>
        <v>992</v>
      </c>
      <c r="G915" s="39">
        <f>IF(MONTH($A915)=1,VLOOKUP($A915,Курсы_январь!$A$2:$C$32,3,0),VLOOKUP($A915,Курсы_июль!$A$2:$C$32,3,0))</f>
        <v>32.855600000000003</v>
      </c>
    </row>
    <row r="916" spans="1:7" x14ac:dyDescent="0.3">
      <c r="A916" s="133">
        <v>41485</v>
      </c>
      <c r="B916" s="2" t="s">
        <v>24</v>
      </c>
      <c r="C916" s="2" t="s">
        <v>26</v>
      </c>
      <c r="D916" s="2" t="s">
        <v>28</v>
      </c>
      <c r="E916" s="7">
        <f t="shared" ca="1" si="31"/>
        <v>9.4</v>
      </c>
      <c r="F916" s="9">
        <f t="shared" ca="1" si="30"/>
        <v>965</v>
      </c>
      <c r="G916" s="39">
        <f>IF(MONTH($A916)=1,VLOOKUP($A916,Курсы_январь!$A$2:$C$32,3,0),VLOOKUP($A916,Курсы_июль!$A$2:$C$32,3,0))</f>
        <v>32.855600000000003</v>
      </c>
    </row>
    <row r="917" spans="1:7" x14ac:dyDescent="0.3">
      <c r="A917" s="133">
        <v>41486</v>
      </c>
      <c r="B917" s="2" t="s">
        <v>19</v>
      </c>
      <c r="C917" s="2" t="s">
        <v>20</v>
      </c>
      <c r="D917" s="2" t="s">
        <v>21</v>
      </c>
      <c r="E917" s="7">
        <f t="shared" ca="1" si="31"/>
        <v>4.57</v>
      </c>
      <c r="F917" s="9">
        <f t="shared" ca="1" si="30"/>
        <v>35441</v>
      </c>
      <c r="G917" s="39">
        <f>IF(MONTH($A917)=1,VLOOKUP($A917,Курсы_январь!$A$2:$C$32,3,0),VLOOKUP($A917,Курсы_июль!$A$2:$C$32,3,0))</f>
        <v>32.890099999999997</v>
      </c>
    </row>
    <row r="918" spans="1:7" x14ac:dyDescent="0.3">
      <c r="A918" s="133">
        <v>41486</v>
      </c>
      <c r="B918" s="2" t="s">
        <v>22</v>
      </c>
      <c r="C918" s="2" t="s">
        <v>20</v>
      </c>
      <c r="D918" s="2" t="s">
        <v>21</v>
      </c>
      <c r="E918" s="7">
        <f t="shared" ca="1" si="31"/>
        <v>9.25</v>
      </c>
      <c r="F918" s="9">
        <f t="shared" ca="1" si="30"/>
        <v>36668</v>
      </c>
      <c r="G918" s="39">
        <f>IF(MONTH($A918)=1,VLOOKUP($A918,Курсы_январь!$A$2:$C$32,3,0),VLOOKUP($A918,Курсы_июль!$A$2:$C$32,3,0))</f>
        <v>32.890099999999997</v>
      </c>
    </row>
    <row r="919" spans="1:7" x14ac:dyDescent="0.3">
      <c r="A919" s="133">
        <v>41486</v>
      </c>
      <c r="B919" s="2" t="s">
        <v>25</v>
      </c>
      <c r="C919" s="2" t="s">
        <v>20</v>
      </c>
      <c r="D919" s="2" t="s">
        <v>21</v>
      </c>
      <c r="E919" s="7">
        <f t="shared" ca="1" si="31"/>
        <v>5.67</v>
      </c>
      <c r="F919" s="9">
        <f t="shared" ca="1" si="30"/>
        <v>35715</v>
      </c>
      <c r="G919" s="39">
        <f>IF(MONTH($A919)=1,VLOOKUP($A919,Курсы_январь!$A$2:$C$32,3,0),VLOOKUP($A919,Курсы_июль!$A$2:$C$32,3,0))</f>
        <v>32.890099999999997</v>
      </c>
    </row>
    <row r="920" spans="1:7" x14ac:dyDescent="0.3">
      <c r="A920" s="133">
        <v>41486</v>
      </c>
      <c r="B920" s="2" t="s">
        <v>23</v>
      </c>
      <c r="C920" s="2" t="s">
        <v>26</v>
      </c>
      <c r="D920" s="2" t="s">
        <v>21</v>
      </c>
      <c r="E920" s="7">
        <f t="shared" ca="1" si="31"/>
        <v>4.71</v>
      </c>
      <c r="F920" s="9">
        <f t="shared" ca="1" si="30"/>
        <v>951</v>
      </c>
      <c r="G920" s="39">
        <f>IF(MONTH($A920)=1,VLOOKUP($A920,Курсы_январь!$A$2:$C$32,3,0),VLOOKUP($A920,Курсы_июль!$A$2:$C$32,3,0))</f>
        <v>32.890099999999997</v>
      </c>
    </row>
    <row r="921" spans="1:7" x14ac:dyDescent="0.3">
      <c r="A921" s="133">
        <v>41486</v>
      </c>
      <c r="B921" s="2" t="s">
        <v>24</v>
      </c>
      <c r="C921" s="2" t="s">
        <v>26</v>
      </c>
      <c r="D921" s="2" t="s">
        <v>21</v>
      </c>
      <c r="E921" s="7">
        <f t="shared" ca="1" si="31"/>
        <v>3.75</v>
      </c>
      <c r="F921" s="9">
        <f t="shared" ca="1" si="30"/>
        <v>963</v>
      </c>
      <c r="G921" s="39">
        <f>IF(MONTH($A921)=1,VLOOKUP($A921,Курсы_январь!$A$2:$C$32,3,0),VLOOKUP($A921,Курсы_июль!$A$2:$C$32,3,0))</f>
        <v>32.890099999999997</v>
      </c>
    </row>
    <row r="922" spans="1:7" x14ac:dyDescent="0.3">
      <c r="A922" s="133">
        <v>41486</v>
      </c>
      <c r="B922" s="2" t="s">
        <v>19</v>
      </c>
      <c r="C922" s="2" t="s">
        <v>20</v>
      </c>
      <c r="D922" s="2" t="s">
        <v>27</v>
      </c>
      <c r="E922" s="7">
        <f t="shared" ca="1" si="31"/>
        <v>8.25</v>
      </c>
      <c r="F922" s="9">
        <f t="shared" ca="1" si="30"/>
        <v>36553</v>
      </c>
      <c r="G922" s="39">
        <f>IF(MONTH($A922)=1,VLOOKUP($A922,Курсы_январь!$A$2:$C$32,3,0),VLOOKUP($A922,Курсы_июль!$A$2:$C$32,3,0))</f>
        <v>32.890099999999997</v>
      </c>
    </row>
    <row r="923" spans="1:7" x14ac:dyDescent="0.3">
      <c r="A923" s="133">
        <v>41486</v>
      </c>
      <c r="B923" s="2" t="s">
        <v>22</v>
      </c>
      <c r="C923" s="2" t="s">
        <v>20</v>
      </c>
      <c r="D923" s="2" t="s">
        <v>27</v>
      </c>
      <c r="E923" s="7">
        <f t="shared" ca="1" si="31"/>
        <v>0.53</v>
      </c>
      <c r="F923" s="9">
        <f t="shared" ca="1" si="30"/>
        <v>36157</v>
      </c>
      <c r="G923" s="39">
        <f>IF(MONTH($A923)=1,VLOOKUP($A923,Курсы_январь!$A$2:$C$32,3,0),VLOOKUP($A923,Курсы_июль!$A$2:$C$32,3,0))</f>
        <v>32.890099999999997</v>
      </c>
    </row>
    <row r="924" spans="1:7" x14ac:dyDescent="0.3">
      <c r="A924" s="133">
        <v>41486</v>
      </c>
      <c r="B924" s="2" t="s">
        <v>25</v>
      </c>
      <c r="C924" s="2" t="s">
        <v>20</v>
      </c>
      <c r="D924" s="2" t="s">
        <v>27</v>
      </c>
      <c r="E924" s="7">
        <f t="shared" ca="1" si="31"/>
        <v>2.44</v>
      </c>
      <c r="F924" s="9">
        <f t="shared" ca="1" si="30"/>
        <v>35676</v>
      </c>
      <c r="G924" s="39">
        <f>IF(MONTH($A924)=1,VLOOKUP($A924,Курсы_январь!$A$2:$C$32,3,0),VLOOKUP($A924,Курсы_июль!$A$2:$C$32,3,0))</f>
        <v>32.890099999999997</v>
      </c>
    </row>
    <row r="925" spans="1:7" x14ac:dyDescent="0.3">
      <c r="A925" s="133">
        <v>41486</v>
      </c>
      <c r="B925" s="2" t="s">
        <v>23</v>
      </c>
      <c r="C925" s="2" t="s">
        <v>26</v>
      </c>
      <c r="D925" s="2" t="s">
        <v>27</v>
      </c>
      <c r="E925" s="7">
        <f t="shared" ca="1" si="31"/>
        <v>3.81</v>
      </c>
      <c r="F925" s="9">
        <f t="shared" ca="1" si="30"/>
        <v>952</v>
      </c>
      <c r="G925" s="39">
        <f>IF(MONTH($A925)=1,VLOOKUP($A925,Курсы_январь!$A$2:$C$32,3,0),VLOOKUP($A925,Курсы_июль!$A$2:$C$32,3,0))</f>
        <v>32.890099999999997</v>
      </c>
    </row>
    <row r="926" spans="1:7" x14ac:dyDescent="0.3">
      <c r="A926" s="133">
        <v>41486</v>
      </c>
      <c r="B926" s="2" t="s">
        <v>24</v>
      </c>
      <c r="C926" s="2" t="s">
        <v>26</v>
      </c>
      <c r="D926" s="2" t="s">
        <v>27</v>
      </c>
      <c r="E926" s="7">
        <f t="shared" ca="1" si="31"/>
        <v>7.58</v>
      </c>
      <c r="F926" s="9">
        <f t="shared" ca="1" si="30"/>
        <v>957</v>
      </c>
      <c r="G926" s="39">
        <f>IF(MONTH($A926)=1,VLOOKUP($A926,Курсы_январь!$A$2:$C$32,3,0),VLOOKUP($A926,Курсы_июль!$A$2:$C$32,3,0))</f>
        <v>32.890099999999997</v>
      </c>
    </row>
    <row r="927" spans="1:7" x14ac:dyDescent="0.3">
      <c r="A927" s="133">
        <v>41486</v>
      </c>
      <c r="B927" s="2" t="s">
        <v>19</v>
      </c>
      <c r="C927" s="2" t="s">
        <v>20</v>
      </c>
      <c r="D927" s="2" t="s">
        <v>28</v>
      </c>
      <c r="E927" s="7">
        <f t="shared" ca="1" si="31"/>
        <v>1.7</v>
      </c>
      <c r="F927" s="9">
        <f t="shared" ca="1" si="30"/>
        <v>36325</v>
      </c>
      <c r="G927" s="39">
        <f>IF(MONTH($A927)=1,VLOOKUP($A927,Курсы_январь!$A$2:$C$32,3,0),VLOOKUP($A927,Курсы_июль!$A$2:$C$32,3,0))</f>
        <v>32.890099999999997</v>
      </c>
    </row>
    <row r="928" spans="1:7" x14ac:dyDescent="0.3">
      <c r="A928" s="133">
        <v>41486</v>
      </c>
      <c r="B928" s="2" t="s">
        <v>22</v>
      </c>
      <c r="C928" s="2" t="s">
        <v>20</v>
      </c>
      <c r="D928" s="2" t="s">
        <v>28</v>
      </c>
      <c r="E928" s="7">
        <f t="shared" ca="1" si="31"/>
        <v>5.22</v>
      </c>
      <c r="F928" s="9">
        <f t="shared" ca="1" si="30"/>
        <v>36367</v>
      </c>
      <c r="G928" s="39">
        <f>IF(MONTH($A928)=1,VLOOKUP($A928,Курсы_январь!$A$2:$C$32,3,0),VLOOKUP($A928,Курсы_июль!$A$2:$C$32,3,0))</f>
        <v>32.890099999999997</v>
      </c>
    </row>
    <row r="929" spans="1:7" x14ac:dyDescent="0.3">
      <c r="A929" s="133">
        <v>41486</v>
      </c>
      <c r="B929" s="2" t="s">
        <v>25</v>
      </c>
      <c r="C929" s="2" t="s">
        <v>20</v>
      </c>
      <c r="D929" s="2" t="s">
        <v>28</v>
      </c>
      <c r="E929" s="7">
        <f t="shared" ca="1" si="31"/>
        <v>7</v>
      </c>
      <c r="F929" s="9">
        <f t="shared" ca="1" si="30"/>
        <v>36981</v>
      </c>
      <c r="G929" s="39">
        <f>IF(MONTH($A929)=1,VLOOKUP($A929,Курсы_январь!$A$2:$C$32,3,0),VLOOKUP($A929,Курсы_июль!$A$2:$C$32,3,0))</f>
        <v>32.890099999999997</v>
      </c>
    </row>
    <row r="930" spans="1:7" x14ac:dyDescent="0.3">
      <c r="A930" s="133">
        <v>41486</v>
      </c>
      <c r="B930" s="2" t="s">
        <v>23</v>
      </c>
      <c r="C930" s="2" t="s">
        <v>26</v>
      </c>
      <c r="D930" s="2" t="s">
        <v>28</v>
      </c>
      <c r="E930" s="7">
        <f t="shared" ca="1" si="31"/>
        <v>3.06</v>
      </c>
      <c r="F930" s="9">
        <f t="shared" ca="1" si="30"/>
        <v>992</v>
      </c>
      <c r="G930" s="39">
        <f>IF(MONTH($A930)=1,VLOOKUP($A930,Курсы_январь!$A$2:$C$32,3,0),VLOOKUP($A930,Курсы_июль!$A$2:$C$32,3,0))</f>
        <v>32.890099999999997</v>
      </c>
    </row>
    <row r="931" spans="1:7" x14ac:dyDescent="0.3">
      <c r="A931" s="133">
        <v>41486</v>
      </c>
      <c r="B931" s="2" t="s">
        <v>24</v>
      </c>
      <c r="C931" s="2" t="s">
        <v>26</v>
      </c>
      <c r="D931" s="2" t="s">
        <v>28</v>
      </c>
      <c r="E931" s="7">
        <f t="shared" ca="1" si="31"/>
        <v>2.92</v>
      </c>
      <c r="F931" s="9">
        <f t="shared" ref="F931" ca="1" si="32">F916</f>
        <v>965</v>
      </c>
      <c r="G931" s="39">
        <f>IF(MONTH($A931)=1,VLOOKUP($A931,Курсы_январь!$A$2:$C$32,3,0),VLOOKUP($A931,Курсы_июль!$A$2:$C$32,3,0))</f>
        <v>32.890099999999997</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A1:E32"/>
  <sheetViews>
    <sheetView workbookViewId="0">
      <selection activeCell="H5" sqref="H5"/>
    </sheetView>
  </sheetViews>
  <sheetFormatPr defaultColWidth="9" defaultRowHeight="14.4" x14ac:dyDescent="0.3"/>
  <cols>
    <col min="1" max="1" width="18.59765625" style="16" customWidth="1"/>
    <col min="2" max="3" width="33.796875" style="17" customWidth="1"/>
    <col min="4" max="4" width="10.19921875" style="18" customWidth="1"/>
    <col min="5" max="5" width="11.296875" style="18" customWidth="1"/>
    <col min="6" max="16384" width="9" style="16"/>
  </cols>
  <sheetData>
    <row r="1" spans="1:5" x14ac:dyDescent="0.3">
      <c r="A1" s="16" t="s">
        <v>44</v>
      </c>
      <c r="B1" s="17" t="s">
        <v>45</v>
      </c>
      <c r="C1" s="17" t="s">
        <v>46</v>
      </c>
      <c r="D1" s="18" t="s">
        <v>47</v>
      </c>
      <c r="E1" s="18" t="s">
        <v>48</v>
      </c>
    </row>
    <row r="2" spans="1:5" x14ac:dyDescent="0.3">
      <c r="A2" s="19">
        <v>41456</v>
      </c>
      <c r="C2" s="17">
        <v>32.816899999999997</v>
      </c>
    </row>
    <row r="3" spans="1:5" x14ac:dyDescent="0.3">
      <c r="A3" s="19">
        <v>41457</v>
      </c>
      <c r="B3" s="17">
        <v>1</v>
      </c>
      <c r="C3" s="17">
        <v>32.851700000000001</v>
      </c>
      <c r="D3" s="18">
        <v>840</v>
      </c>
      <c r="E3" s="18" t="s">
        <v>49</v>
      </c>
    </row>
    <row r="4" spans="1:5" x14ac:dyDescent="0.3">
      <c r="A4" s="19">
        <v>41458</v>
      </c>
      <c r="B4" s="17">
        <v>1</v>
      </c>
      <c r="C4" s="17">
        <v>32.947499999999998</v>
      </c>
      <c r="D4" s="18">
        <v>840</v>
      </c>
      <c r="E4" s="18" t="s">
        <v>49</v>
      </c>
    </row>
    <row r="5" spans="1:5" x14ac:dyDescent="0.3">
      <c r="A5" s="19">
        <v>41459</v>
      </c>
      <c r="B5" s="17">
        <v>1</v>
      </c>
      <c r="C5" s="17">
        <v>33.220399999999998</v>
      </c>
      <c r="D5" s="18">
        <v>840</v>
      </c>
      <c r="E5" s="18" t="s">
        <v>49</v>
      </c>
    </row>
    <row r="6" spans="1:5" x14ac:dyDescent="0.3">
      <c r="A6" s="19">
        <v>41460</v>
      </c>
      <c r="B6" s="17">
        <v>1</v>
      </c>
      <c r="C6" s="17">
        <v>33.160499999999999</v>
      </c>
      <c r="D6" s="18">
        <v>840</v>
      </c>
      <c r="E6" s="18" t="s">
        <v>49</v>
      </c>
    </row>
    <row r="7" spans="1:5" x14ac:dyDescent="0.3">
      <c r="A7" s="19">
        <v>41461</v>
      </c>
      <c r="B7" s="17">
        <v>1</v>
      </c>
      <c r="C7" s="17">
        <v>33.224699999999999</v>
      </c>
      <c r="D7" s="18">
        <v>840</v>
      </c>
      <c r="E7" s="18" t="s">
        <v>49</v>
      </c>
    </row>
    <row r="8" spans="1:5" x14ac:dyDescent="0.3">
      <c r="A8" s="19">
        <v>41462</v>
      </c>
      <c r="C8" s="17">
        <f>$C$7</f>
        <v>33.224699999999999</v>
      </c>
    </row>
    <row r="9" spans="1:5" x14ac:dyDescent="0.3">
      <c r="A9" s="19">
        <v>41463</v>
      </c>
      <c r="C9" s="17">
        <f>$C$7</f>
        <v>33.224699999999999</v>
      </c>
    </row>
    <row r="10" spans="1:5" x14ac:dyDescent="0.3">
      <c r="A10" s="19">
        <v>41464</v>
      </c>
      <c r="B10" s="17">
        <v>1</v>
      </c>
      <c r="C10" s="17">
        <v>33.320999999999998</v>
      </c>
      <c r="D10" s="18">
        <v>840</v>
      </c>
      <c r="E10" s="18" t="s">
        <v>49</v>
      </c>
    </row>
    <row r="11" spans="1:5" x14ac:dyDescent="0.3">
      <c r="A11" s="19">
        <v>41465</v>
      </c>
      <c r="B11" s="17">
        <v>1</v>
      </c>
      <c r="C11" s="17">
        <v>33.084200000000003</v>
      </c>
      <c r="D11" s="18">
        <v>840</v>
      </c>
      <c r="E11" s="18" t="s">
        <v>49</v>
      </c>
    </row>
    <row r="12" spans="1:5" x14ac:dyDescent="0.3">
      <c r="A12" s="19">
        <v>41466</v>
      </c>
      <c r="B12" s="17">
        <v>1</v>
      </c>
      <c r="C12" s="17">
        <v>32.911200000000001</v>
      </c>
      <c r="D12" s="18">
        <v>840</v>
      </c>
      <c r="E12" s="18" t="s">
        <v>49</v>
      </c>
    </row>
    <row r="13" spans="1:5" x14ac:dyDescent="0.3">
      <c r="A13" s="19">
        <v>41467</v>
      </c>
      <c r="B13" s="17">
        <v>1</v>
      </c>
      <c r="C13" s="17">
        <v>32.5867</v>
      </c>
      <c r="D13" s="18">
        <v>840</v>
      </c>
      <c r="E13" s="18" t="s">
        <v>49</v>
      </c>
    </row>
    <row r="14" spans="1:5" x14ac:dyDescent="0.3">
      <c r="A14" s="19">
        <v>41468</v>
      </c>
      <c r="B14" s="17">
        <v>1</v>
      </c>
      <c r="C14" s="17">
        <v>32.642899999999997</v>
      </c>
      <c r="D14" s="18">
        <v>840</v>
      </c>
      <c r="E14" s="18" t="s">
        <v>49</v>
      </c>
    </row>
    <row r="15" spans="1:5" x14ac:dyDescent="0.3">
      <c r="A15" s="19">
        <v>41469</v>
      </c>
      <c r="C15" s="17">
        <f>$C$14</f>
        <v>32.642899999999997</v>
      </c>
    </row>
    <row r="16" spans="1:5" x14ac:dyDescent="0.3">
      <c r="A16" s="19">
        <v>41470</v>
      </c>
      <c r="C16" s="17">
        <f>$C$14</f>
        <v>32.642899999999997</v>
      </c>
    </row>
    <row r="17" spans="1:5" x14ac:dyDescent="0.3">
      <c r="A17" s="19">
        <v>41471</v>
      </c>
      <c r="B17" s="17">
        <v>1</v>
      </c>
      <c r="C17" s="17">
        <v>32.622</v>
      </c>
      <c r="D17" s="18">
        <v>840</v>
      </c>
      <c r="E17" s="18" t="s">
        <v>49</v>
      </c>
    </row>
    <row r="18" spans="1:5" x14ac:dyDescent="0.3">
      <c r="A18" s="19">
        <v>41472</v>
      </c>
      <c r="B18" s="17">
        <v>1</v>
      </c>
      <c r="C18" s="17">
        <v>32.541699999999999</v>
      </c>
      <c r="D18" s="18">
        <v>840</v>
      </c>
      <c r="E18" s="18" t="s">
        <v>49</v>
      </c>
    </row>
    <row r="19" spans="1:5" x14ac:dyDescent="0.3">
      <c r="A19" s="19">
        <v>41473</v>
      </c>
      <c r="B19" s="17">
        <v>1</v>
      </c>
      <c r="C19" s="17">
        <v>32.452599999999997</v>
      </c>
      <c r="D19" s="18">
        <v>840</v>
      </c>
      <c r="E19" s="18" t="s">
        <v>49</v>
      </c>
    </row>
    <row r="20" spans="1:5" x14ac:dyDescent="0.3">
      <c r="A20" s="19">
        <v>41474</v>
      </c>
      <c r="B20" s="17">
        <v>1</v>
      </c>
      <c r="C20" s="17">
        <v>32.399799999999999</v>
      </c>
      <c r="D20" s="18">
        <v>840</v>
      </c>
      <c r="E20" s="18" t="s">
        <v>49</v>
      </c>
    </row>
    <row r="21" spans="1:5" x14ac:dyDescent="0.3">
      <c r="A21" s="19">
        <v>41475</v>
      </c>
      <c r="B21" s="17">
        <v>1</v>
      </c>
      <c r="C21" s="17">
        <v>32.428800000000003</v>
      </c>
      <c r="D21" s="18">
        <v>840</v>
      </c>
      <c r="E21" s="18" t="s">
        <v>49</v>
      </c>
    </row>
    <row r="22" spans="1:5" x14ac:dyDescent="0.3">
      <c r="A22" s="19">
        <v>41476</v>
      </c>
      <c r="C22" s="17">
        <f>$C$21</f>
        <v>32.428800000000003</v>
      </c>
    </row>
    <row r="23" spans="1:5" x14ac:dyDescent="0.3">
      <c r="A23" s="19">
        <v>41477</v>
      </c>
      <c r="C23" s="17">
        <f>$C$21</f>
        <v>32.428800000000003</v>
      </c>
    </row>
    <row r="24" spans="1:5" x14ac:dyDescent="0.3">
      <c r="A24" s="19">
        <v>41478</v>
      </c>
      <c r="B24" s="17">
        <v>1</v>
      </c>
      <c r="C24" s="17">
        <v>32.323599999999999</v>
      </c>
      <c r="D24" s="18">
        <v>840</v>
      </c>
      <c r="E24" s="18" t="s">
        <v>49</v>
      </c>
    </row>
    <row r="25" spans="1:5" x14ac:dyDescent="0.3">
      <c r="A25" s="19">
        <v>41479</v>
      </c>
      <c r="B25" s="17">
        <v>1</v>
      </c>
      <c r="C25" s="17">
        <v>32.310600000000001</v>
      </c>
      <c r="D25" s="18">
        <v>840</v>
      </c>
      <c r="E25" s="18" t="s">
        <v>49</v>
      </c>
    </row>
    <row r="26" spans="1:5" x14ac:dyDescent="0.3">
      <c r="A26" s="19">
        <v>41480</v>
      </c>
      <c r="B26" s="17">
        <v>1</v>
      </c>
      <c r="C26" s="17">
        <v>32.346200000000003</v>
      </c>
      <c r="D26" s="18">
        <v>840</v>
      </c>
      <c r="E26" s="18" t="s">
        <v>49</v>
      </c>
    </row>
    <row r="27" spans="1:5" x14ac:dyDescent="0.3">
      <c r="A27" s="19">
        <v>41481</v>
      </c>
      <c r="B27" s="17">
        <v>1</v>
      </c>
      <c r="C27" s="17">
        <v>32.537599999999998</v>
      </c>
      <c r="D27" s="18">
        <v>840</v>
      </c>
      <c r="E27" s="18" t="s">
        <v>49</v>
      </c>
    </row>
    <row r="28" spans="1:5" x14ac:dyDescent="0.3">
      <c r="A28" s="19">
        <v>41482</v>
      </c>
      <c r="B28" s="17">
        <v>1</v>
      </c>
      <c r="C28" s="17">
        <v>32.637099999999997</v>
      </c>
      <c r="D28" s="18">
        <v>840</v>
      </c>
      <c r="E28" s="18" t="s">
        <v>49</v>
      </c>
    </row>
    <row r="29" spans="1:5" x14ac:dyDescent="0.3">
      <c r="A29" s="19">
        <v>41483</v>
      </c>
      <c r="C29" s="17">
        <f>$C$28</f>
        <v>32.637099999999997</v>
      </c>
    </row>
    <row r="30" spans="1:5" x14ac:dyDescent="0.3">
      <c r="A30" s="19">
        <v>41484</v>
      </c>
      <c r="C30" s="17">
        <f>$C$28</f>
        <v>32.637099999999997</v>
      </c>
    </row>
    <row r="31" spans="1:5" x14ac:dyDescent="0.3">
      <c r="A31" s="19">
        <v>41485</v>
      </c>
      <c r="B31" s="17">
        <v>1</v>
      </c>
      <c r="C31" s="17">
        <v>32.855600000000003</v>
      </c>
      <c r="D31" s="18">
        <v>840</v>
      </c>
      <c r="E31" s="18" t="s">
        <v>49</v>
      </c>
    </row>
    <row r="32" spans="1:5" x14ac:dyDescent="0.3">
      <c r="A32" s="19">
        <v>41486</v>
      </c>
      <c r="B32" s="17">
        <v>1</v>
      </c>
      <c r="C32" s="17">
        <v>32.890099999999997</v>
      </c>
      <c r="D32" s="18">
        <v>840</v>
      </c>
      <c r="E32" s="18"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E32"/>
  <sheetViews>
    <sheetView workbookViewId="0">
      <selection activeCell="C8" sqref="C8"/>
    </sheetView>
  </sheetViews>
  <sheetFormatPr defaultColWidth="9" defaultRowHeight="14.4" x14ac:dyDescent="0.3"/>
  <cols>
    <col min="1" max="1" width="17.3984375" style="16" customWidth="1"/>
    <col min="2" max="3" width="33.796875" style="17" customWidth="1"/>
    <col min="4" max="4" width="10.19921875" style="18" customWidth="1"/>
    <col min="5" max="5" width="9.3984375" style="18" customWidth="1"/>
    <col min="6" max="16384" width="9" style="16"/>
  </cols>
  <sheetData>
    <row r="1" spans="1:5" x14ac:dyDescent="0.3">
      <c r="A1" s="16" t="s">
        <v>44</v>
      </c>
      <c r="B1" s="17" t="s">
        <v>45</v>
      </c>
      <c r="C1" s="17" t="s">
        <v>46</v>
      </c>
      <c r="D1" s="18" t="s">
        <v>47</v>
      </c>
      <c r="E1" s="18" t="s">
        <v>48</v>
      </c>
    </row>
    <row r="2" spans="1:5" x14ac:dyDescent="0.3">
      <c r="A2" s="19">
        <v>41275</v>
      </c>
      <c r="C2" s="17">
        <v>30.372699999999998</v>
      </c>
    </row>
    <row r="3" spans="1:5" x14ac:dyDescent="0.3">
      <c r="A3" s="19">
        <v>41276</v>
      </c>
      <c r="C3" s="17">
        <v>30.372699999999998</v>
      </c>
    </row>
    <row r="4" spans="1:5" x14ac:dyDescent="0.3">
      <c r="A4" s="19">
        <v>41277</v>
      </c>
      <c r="C4" s="17">
        <v>30.372699999999998</v>
      </c>
    </row>
    <row r="5" spans="1:5" x14ac:dyDescent="0.3">
      <c r="A5" s="19">
        <v>41278</v>
      </c>
      <c r="C5" s="17">
        <v>30.372699999999998</v>
      </c>
    </row>
    <row r="6" spans="1:5" x14ac:dyDescent="0.3">
      <c r="A6" s="19">
        <v>41279</v>
      </c>
      <c r="C6" s="17">
        <v>30.372699999999998</v>
      </c>
    </row>
    <row r="7" spans="1:5" x14ac:dyDescent="0.3">
      <c r="A7" s="19">
        <v>41280</v>
      </c>
      <c r="C7" s="17">
        <v>30.372699999999998</v>
      </c>
    </row>
    <row r="8" spans="1:5" x14ac:dyDescent="0.3">
      <c r="A8" s="19">
        <v>41281</v>
      </c>
      <c r="C8" s="17">
        <v>30.372699999999998</v>
      </c>
    </row>
    <row r="9" spans="1:5" x14ac:dyDescent="0.3">
      <c r="A9" s="19">
        <v>41282</v>
      </c>
      <c r="C9" s="17">
        <v>30.372699999999998</v>
      </c>
    </row>
    <row r="10" spans="1:5" x14ac:dyDescent="0.3">
      <c r="A10" s="19">
        <v>41283</v>
      </c>
      <c r="C10" s="17">
        <v>30.372699999999998</v>
      </c>
    </row>
    <row r="11" spans="1:5" x14ac:dyDescent="0.3">
      <c r="A11" s="19">
        <v>41284</v>
      </c>
      <c r="B11" s="17">
        <v>1</v>
      </c>
      <c r="C11" s="17">
        <v>30.421500000000002</v>
      </c>
      <c r="D11" s="18">
        <v>840</v>
      </c>
      <c r="E11" s="18" t="s">
        <v>49</v>
      </c>
    </row>
    <row r="12" spans="1:5" x14ac:dyDescent="0.3">
      <c r="A12" s="19">
        <v>41285</v>
      </c>
      <c r="B12" s="17">
        <v>1</v>
      </c>
      <c r="C12" s="17">
        <v>30.364999999999998</v>
      </c>
      <c r="D12" s="18">
        <v>840</v>
      </c>
      <c r="E12" s="18" t="s">
        <v>49</v>
      </c>
    </row>
    <row r="13" spans="1:5" x14ac:dyDescent="0.3">
      <c r="A13" s="19">
        <v>41286</v>
      </c>
      <c r="B13" s="17">
        <v>1</v>
      </c>
      <c r="C13" s="17">
        <v>30.253699999999998</v>
      </c>
      <c r="D13" s="18">
        <v>840</v>
      </c>
      <c r="E13" s="18" t="s">
        <v>49</v>
      </c>
    </row>
    <row r="14" spans="1:5" x14ac:dyDescent="0.3">
      <c r="A14" s="19">
        <v>41287</v>
      </c>
      <c r="C14" s="17">
        <f>$C$13</f>
        <v>30.253699999999998</v>
      </c>
    </row>
    <row r="15" spans="1:5" x14ac:dyDescent="0.3">
      <c r="A15" s="19">
        <v>41288</v>
      </c>
      <c r="C15" s="17">
        <f>$C$13</f>
        <v>30.253699999999998</v>
      </c>
    </row>
    <row r="16" spans="1:5" x14ac:dyDescent="0.3">
      <c r="A16" s="19">
        <v>41289</v>
      </c>
      <c r="B16" s="17">
        <v>1</v>
      </c>
      <c r="C16" s="17">
        <v>30.2607</v>
      </c>
      <c r="D16" s="18">
        <v>840</v>
      </c>
      <c r="E16" s="18" t="s">
        <v>49</v>
      </c>
    </row>
    <row r="17" spans="1:5" x14ac:dyDescent="0.3">
      <c r="A17" s="19">
        <v>41290</v>
      </c>
      <c r="B17" s="17">
        <v>1</v>
      </c>
      <c r="C17" s="17">
        <v>30.255600000000001</v>
      </c>
      <c r="D17" s="18">
        <v>840</v>
      </c>
      <c r="E17" s="18" t="s">
        <v>49</v>
      </c>
    </row>
    <row r="18" spans="1:5" x14ac:dyDescent="0.3">
      <c r="A18" s="19">
        <v>41291</v>
      </c>
      <c r="B18" s="17">
        <v>1</v>
      </c>
      <c r="C18" s="17">
        <v>30.3399</v>
      </c>
      <c r="D18" s="18">
        <v>840</v>
      </c>
      <c r="E18" s="18" t="s">
        <v>49</v>
      </c>
    </row>
    <row r="19" spans="1:5" x14ac:dyDescent="0.3">
      <c r="A19" s="19">
        <v>41292</v>
      </c>
      <c r="B19" s="17">
        <v>1</v>
      </c>
      <c r="C19" s="17">
        <v>30.3431</v>
      </c>
      <c r="D19" s="18">
        <v>840</v>
      </c>
      <c r="E19" s="18" t="s">
        <v>49</v>
      </c>
    </row>
    <row r="20" spans="1:5" x14ac:dyDescent="0.3">
      <c r="A20" s="19">
        <v>41293</v>
      </c>
      <c r="B20" s="17">
        <v>1</v>
      </c>
      <c r="C20" s="17">
        <v>30.206499999999998</v>
      </c>
      <c r="D20" s="18">
        <v>840</v>
      </c>
      <c r="E20" s="18" t="s">
        <v>49</v>
      </c>
    </row>
    <row r="21" spans="1:5" x14ac:dyDescent="0.3">
      <c r="A21" s="19">
        <v>41294</v>
      </c>
      <c r="C21" s="17">
        <f>$C$20</f>
        <v>30.206499999999998</v>
      </c>
    </row>
    <row r="22" spans="1:5" x14ac:dyDescent="0.3">
      <c r="A22" s="19">
        <v>41295</v>
      </c>
      <c r="C22" s="17">
        <f>$C$20</f>
        <v>30.206499999999998</v>
      </c>
    </row>
    <row r="23" spans="1:5" x14ac:dyDescent="0.3">
      <c r="A23" s="19">
        <v>41296</v>
      </c>
      <c r="B23" s="17">
        <v>1</v>
      </c>
      <c r="C23" s="17">
        <v>30.297000000000001</v>
      </c>
      <c r="D23" s="18">
        <v>840</v>
      </c>
      <c r="E23" s="18" t="s">
        <v>49</v>
      </c>
    </row>
    <row r="24" spans="1:5" x14ac:dyDescent="0.3">
      <c r="A24" s="19">
        <v>41297</v>
      </c>
      <c r="B24" s="17">
        <v>1</v>
      </c>
      <c r="C24" s="17">
        <v>30.195</v>
      </c>
      <c r="D24" s="18">
        <v>840</v>
      </c>
      <c r="E24" s="18" t="s">
        <v>49</v>
      </c>
    </row>
    <row r="25" spans="1:5" x14ac:dyDescent="0.3">
      <c r="A25" s="19">
        <v>41298</v>
      </c>
      <c r="B25" s="17">
        <v>1</v>
      </c>
      <c r="C25" s="17">
        <v>30.229199999999999</v>
      </c>
      <c r="D25" s="18">
        <v>840</v>
      </c>
      <c r="E25" s="18" t="s">
        <v>49</v>
      </c>
    </row>
    <row r="26" spans="1:5" x14ac:dyDescent="0.3">
      <c r="A26" s="19">
        <v>41299</v>
      </c>
      <c r="B26" s="17">
        <v>1</v>
      </c>
      <c r="C26" s="17">
        <v>30.1648</v>
      </c>
      <c r="D26" s="18">
        <v>840</v>
      </c>
      <c r="E26" s="18" t="s">
        <v>49</v>
      </c>
    </row>
    <row r="27" spans="1:5" x14ac:dyDescent="0.3">
      <c r="A27" s="19">
        <v>41300</v>
      </c>
      <c r="B27" s="17">
        <v>1</v>
      </c>
      <c r="C27" s="17">
        <v>30.045100000000001</v>
      </c>
      <c r="D27" s="18">
        <v>840</v>
      </c>
      <c r="E27" s="18" t="s">
        <v>49</v>
      </c>
    </row>
    <row r="28" spans="1:5" x14ac:dyDescent="0.3">
      <c r="A28" s="19">
        <v>41301</v>
      </c>
      <c r="C28" s="17">
        <f>$C$27</f>
        <v>30.045100000000001</v>
      </c>
    </row>
    <row r="29" spans="1:5" x14ac:dyDescent="0.3">
      <c r="A29" s="19">
        <v>41302</v>
      </c>
      <c r="C29" s="17">
        <f>$C$27</f>
        <v>30.045100000000001</v>
      </c>
    </row>
    <row r="30" spans="1:5" x14ac:dyDescent="0.3">
      <c r="A30" s="19">
        <v>41303</v>
      </c>
      <c r="B30" s="17">
        <v>1</v>
      </c>
      <c r="C30" s="17">
        <v>30.078199999999999</v>
      </c>
      <c r="D30" s="18">
        <v>840</v>
      </c>
      <c r="E30" s="18" t="s">
        <v>49</v>
      </c>
    </row>
    <row r="31" spans="1:5" x14ac:dyDescent="0.3">
      <c r="A31" s="19">
        <v>41304</v>
      </c>
      <c r="B31" s="17">
        <v>1</v>
      </c>
      <c r="C31" s="17">
        <v>30.151299999999999</v>
      </c>
      <c r="D31" s="18">
        <v>840</v>
      </c>
      <c r="E31" s="18" t="s">
        <v>49</v>
      </c>
    </row>
    <row r="32" spans="1:5" x14ac:dyDescent="0.3">
      <c r="A32" s="19">
        <v>41305</v>
      </c>
      <c r="B32" s="17">
        <v>1</v>
      </c>
      <c r="C32" s="17">
        <v>30.027699999999999</v>
      </c>
      <c r="D32" s="18">
        <v>840</v>
      </c>
      <c r="E32" s="18" t="s">
        <v>49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39997558519241921"/>
  </sheetPr>
  <dimension ref="A2:M70"/>
  <sheetViews>
    <sheetView topLeftCell="A4" workbookViewId="0">
      <selection activeCell="B6" sqref="B6"/>
    </sheetView>
  </sheetViews>
  <sheetFormatPr defaultRowHeight="13.2" x14ac:dyDescent="0.25"/>
  <cols>
    <col min="1" max="1" width="9.59765625" style="84" customWidth="1"/>
    <col min="2" max="2" width="11.19921875" style="84" customWidth="1"/>
    <col min="3" max="3" width="8.59765625" style="84" customWidth="1"/>
    <col min="4" max="5" width="1.5" style="84" customWidth="1"/>
    <col min="6" max="11" width="9" style="84"/>
    <col min="12" max="12" width="22" style="84" customWidth="1"/>
    <col min="13" max="256" width="9" style="84"/>
    <col min="257" max="257" width="9.59765625" style="84" customWidth="1"/>
    <col min="258" max="258" width="11.19921875" style="84" customWidth="1"/>
    <col min="259" max="259" width="8.59765625" style="84" customWidth="1"/>
    <col min="260" max="261" width="1.5" style="84" customWidth="1"/>
    <col min="262" max="267" width="9" style="84"/>
    <col min="268" max="268" width="22" style="84" customWidth="1"/>
    <col min="269" max="512" width="9" style="84"/>
    <col min="513" max="513" width="9.59765625" style="84" customWidth="1"/>
    <col min="514" max="514" width="11.19921875" style="84" customWidth="1"/>
    <col min="515" max="515" width="8.59765625" style="84" customWidth="1"/>
    <col min="516" max="517" width="1.5" style="84" customWidth="1"/>
    <col min="518" max="523" width="9" style="84"/>
    <col min="524" max="524" width="22" style="84" customWidth="1"/>
    <col min="525" max="768" width="9" style="84"/>
    <col min="769" max="769" width="9.59765625" style="84" customWidth="1"/>
    <col min="770" max="770" width="11.19921875" style="84" customWidth="1"/>
    <col min="771" max="771" width="8.59765625" style="84" customWidth="1"/>
    <col min="772" max="773" width="1.5" style="84" customWidth="1"/>
    <col min="774" max="779" width="9" style="84"/>
    <col min="780" max="780" width="22" style="84" customWidth="1"/>
    <col min="781" max="1024" width="9" style="84"/>
    <col min="1025" max="1025" width="9.59765625" style="84" customWidth="1"/>
    <col min="1026" max="1026" width="11.19921875" style="84" customWidth="1"/>
    <col min="1027" max="1027" width="8.59765625" style="84" customWidth="1"/>
    <col min="1028" max="1029" width="1.5" style="84" customWidth="1"/>
    <col min="1030" max="1035" width="9" style="84"/>
    <col min="1036" max="1036" width="22" style="84" customWidth="1"/>
    <col min="1037" max="1280" width="9" style="84"/>
    <col min="1281" max="1281" width="9.59765625" style="84" customWidth="1"/>
    <col min="1282" max="1282" width="11.19921875" style="84" customWidth="1"/>
    <col min="1283" max="1283" width="8.59765625" style="84" customWidth="1"/>
    <col min="1284" max="1285" width="1.5" style="84" customWidth="1"/>
    <col min="1286" max="1291" width="9" style="84"/>
    <col min="1292" max="1292" width="22" style="84" customWidth="1"/>
    <col min="1293" max="1536" width="9" style="84"/>
    <col min="1537" max="1537" width="9.59765625" style="84" customWidth="1"/>
    <col min="1538" max="1538" width="11.19921875" style="84" customWidth="1"/>
    <col min="1539" max="1539" width="8.59765625" style="84" customWidth="1"/>
    <col min="1540" max="1541" width="1.5" style="84" customWidth="1"/>
    <col min="1542" max="1547" width="9" style="84"/>
    <col min="1548" max="1548" width="22" style="84" customWidth="1"/>
    <col min="1549" max="1792" width="9" style="84"/>
    <col min="1793" max="1793" width="9.59765625" style="84" customWidth="1"/>
    <col min="1794" max="1794" width="11.19921875" style="84" customWidth="1"/>
    <col min="1795" max="1795" width="8.59765625" style="84" customWidth="1"/>
    <col min="1796" max="1797" width="1.5" style="84" customWidth="1"/>
    <col min="1798" max="1803" width="9" style="84"/>
    <col min="1804" max="1804" width="22" style="84" customWidth="1"/>
    <col min="1805" max="2048" width="9" style="84"/>
    <col min="2049" max="2049" width="9.59765625" style="84" customWidth="1"/>
    <col min="2050" max="2050" width="11.19921875" style="84" customWidth="1"/>
    <col min="2051" max="2051" width="8.59765625" style="84" customWidth="1"/>
    <col min="2052" max="2053" width="1.5" style="84" customWidth="1"/>
    <col min="2054" max="2059" width="9" style="84"/>
    <col min="2060" max="2060" width="22" style="84" customWidth="1"/>
    <col min="2061" max="2304" width="9" style="84"/>
    <col min="2305" max="2305" width="9.59765625" style="84" customWidth="1"/>
    <col min="2306" max="2306" width="11.19921875" style="84" customWidth="1"/>
    <col min="2307" max="2307" width="8.59765625" style="84" customWidth="1"/>
    <col min="2308" max="2309" width="1.5" style="84" customWidth="1"/>
    <col min="2310" max="2315" width="9" style="84"/>
    <col min="2316" max="2316" width="22" style="84" customWidth="1"/>
    <col min="2317" max="2560" width="9" style="84"/>
    <col min="2561" max="2561" width="9.59765625" style="84" customWidth="1"/>
    <col min="2562" max="2562" width="11.19921875" style="84" customWidth="1"/>
    <col min="2563" max="2563" width="8.59765625" style="84" customWidth="1"/>
    <col min="2564" max="2565" width="1.5" style="84" customWidth="1"/>
    <col min="2566" max="2571" width="9" style="84"/>
    <col min="2572" max="2572" width="22" style="84" customWidth="1"/>
    <col min="2573" max="2816" width="9" style="84"/>
    <col min="2817" max="2817" width="9.59765625" style="84" customWidth="1"/>
    <col min="2818" max="2818" width="11.19921875" style="84" customWidth="1"/>
    <col min="2819" max="2819" width="8.59765625" style="84" customWidth="1"/>
    <col min="2820" max="2821" width="1.5" style="84" customWidth="1"/>
    <col min="2822" max="2827" width="9" style="84"/>
    <col min="2828" max="2828" width="22" style="84" customWidth="1"/>
    <col min="2829" max="3072" width="9" style="84"/>
    <col min="3073" max="3073" width="9.59765625" style="84" customWidth="1"/>
    <col min="3074" max="3074" width="11.19921875" style="84" customWidth="1"/>
    <col min="3075" max="3075" width="8.59765625" style="84" customWidth="1"/>
    <col min="3076" max="3077" width="1.5" style="84" customWidth="1"/>
    <col min="3078" max="3083" width="9" style="84"/>
    <col min="3084" max="3084" width="22" style="84" customWidth="1"/>
    <col min="3085" max="3328" width="9" style="84"/>
    <col min="3329" max="3329" width="9.59765625" style="84" customWidth="1"/>
    <col min="3330" max="3330" width="11.19921875" style="84" customWidth="1"/>
    <col min="3331" max="3331" width="8.59765625" style="84" customWidth="1"/>
    <col min="3332" max="3333" width="1.5" style="84" customWidth="1"/>
    <col min="3334" max="3339" width="9" style="84"/>
    <col min="3340" max="3340" width="22" style="84" customWidth="1"/>
    <col min="3341" max="3584" width="9" style="84"/>
    <col min="3585" max="3585" width="9.59765625" style="84" customWidth="1"/>
    <col min="3586" max="3586" width="11.19921875" style="84" customWidth="1"/>
    <col min="3587" max="3587" width="8.59765625" style="84" customWidth="1"/>
    <col min="3588" max="3589" width="1.5" style="84" customWidth="1"/>
    <col min="3590" max="3595" width="9" style="84"/>
    <col min="3596" max="3596" width="22" style="84" customWidth="1"/>
    <col min="3597" max="3840" width="9" style="84"/>
    <col min="3841" max="3841" width="9.59765625" style="84" customWidth="1"/>
    <col min="3842" max="3842" width="11.19921875" style="84" customWidth="1"/>
    <col min="3843" max="3843" width="8.59765625" style="84" customWidth="1"/>
    <col min="3844" max="3845" width="1.5" style="84" customWidth="1"/>
    <col min="3846" max="3851" width="9" style="84"/>
    <col min="3852" max="3852" width="22" style="84" customWidth="1"/>
    <col min="3853" max="4096" width="9" style="84"/>
    <col min="4097" max="4097" width="9.59765625" style="84" customWidth="1"/>
    <col min="4098" max="4098" width="11.19921875" style="84" customWidth="1"/>
    <col min="4099" max="4099" width="8.59765625" style="84" customWidth="1"/>
    <col min="4100" max="4101" width="1.5" style="84" customWidth="1"/>
    <col min="4102" max="4107" width="9" style="84"/>
    <col min="4108" max="4108" width="22" style="84" customWidth="1"/>
    <col min="4109" max="4352" width="9" style="84"/>
    <col min="4353" max="4353" width="9.59765625" style="84" customWidth="1"/>
    <col min="4354" max="4354" width="11.19921875" style="84" customWidth="1"/>
    <col min="4355" max="4355" width="8.59765625" style="84" customWidth="1"/>
    <col min="4356" max="4357" width="1.5" style="84" customWidth="1"/>
    <col min="4358" max="4363" width="9" style="84"/>
    <col min="4364" max="4364" width="22" style="84" customWidth="1"/>
    <col min="4365" max="4608" width="9" style="84"/>
    <col min="4609" max="4609" width="9.59765625" style="84" customWidth="1"/>
    <col min="4610" max="4610" width="11.19921875" style="84" customWidth="1"/>
    <col min="4611" max="4611" width="8.59765625" style="84" customWidth="1"/>
    <col min="4612" max="4613" width="1.5" style="84" customWidth="1"/>
    <col min="4614" max="4619" width="9" style="84"/>
    <col min="4620" max="4620" width="22" style="84" customWidth="1"/>
    <col min="4621" max="4864" width="9" style="84"/>
    <col min="4865" max="4865" width="9.59765625" style="84" customWidth="1"/>
    <col min="4866" max="4866" width="11.19921875" style="84" customWidth="1"/>
    <col min="4867" max="4867" width="8.59765625" style="84" customWidth="1"/>
    <col min="4868" max="4869" width="1.5" style="84" customWidth="1"/>
    <col min="4870" max="4875" width="9" style="84"/>
    <col min="4876" max="4876" width="22" style="84" customWidth="1"/>
    <col min="4877" max="5120" width="9" style="84"/>
    <col min="5121" max="5121" width="9.59765625" style="84" customWidth="1"/>
    <col min="5122" max="5122" width="11.19921875" style="84" customWidth="1"/>
    <col min="5123" max="5123" width="8.59765625" style="84" customWidth="1"/>
    <col min="5124" max="5125" width="1.5" style="84" customWidth="1"/>
    <col min="5126" max="5131" width="9" style="84"/>
    <col min="5132" max="5132" width="22" style="84" customWidth="1"/>
    <col min="5133" max="5376" width="9" style="84"/>
    <col min="5377" max="5377" width="9.59765625" style="84" customWidth="1"/>
    <col min="5378" max="5378" width="11.19921875" style="84" customWidth="1"/>
    <col min="5379" max="5379" width="8.59765625" style="84" customWidth="1"/>
    <col min="5380" max="5381" width="1.5" style="84" customWidth="1"/>
    <col min="5382" max="5387" width="9" style="84"/>
    <col min="5388" max="5388" width="22" style="84" customWidth="1"/>
    <col min="5389" max="5632" width="9" style="84"/>
    <col min="5633" max="5633" width="9.59765625" style="84" customWidth="1"/>
    <col min="5634" max="5634" width="11.19921875" style="84" customWidth="1"/>
    <col min="5635" max="5635" width="8.59765625" style="84" customWidth="1"/>
    <col min="5636" max="5637" width="1.5" style="84" customWidth="1"/>
    <col min="5638" max="5643" width="9" style="84"/>
    <col min="5644" max="5644" width="22" style="84" customWidth="1"/>
    <col min="5645" max="5888" width="9" style="84"/>
    <col min="5889" max="5889" width="9.59765625" style="84" customWidth="1"/>
    <col min="5890" max="5890" width="11.19921875" style="84" customWidth="1"/>
    <col min="5891" max="5891" width="8.59765625" style="84" customWidth="1"/>
    <col min="5892" max="5893" width="1.5" style="84" customWidth="1"/>
    <col min="5894" max="5899" width="9" style="84"/>
    <col min="5900" max="5900" width="22" style="84" customWidth="1"/>
    <col min="5901" max="6144" width="9" style="84"/>
    <col min="6145" max="6145" width="9.59765625" style="84" customWidth="1"/>
    <col min="6146" max="6146" width="11.19921875" style="84" customWidth="1"/>
    <col min="6147" max="6147" width="8.59765625" style="84" customWidth="1"/>
    <col min="6148" max="6149" width="1.5" style="84" customWidth="1"/>
    <col min="6150" max="6155" width="9" style="84"/>
    <col min="6156" max="6156" width="22" style="84" customWidth="1"/>
    <col min="6157" max="6400" width="9" style="84"/>
    <col min="6401" max="6401" width="9.59765625" style="84" customWidth="1"/>
    <col min="6402" max="6402" width="11.19921875" style="84" customWidth="1"/>
    <col min="6403" max="6403" width="8.59765625" style="84" customWidth="1"/>
    <col min="6404" max="6405" width="1.5" style="84" customWidth="1"/>
    <col min="6406" max="6411" width="9" style="84"/>
    <col min="6412" max="6412" width="22" style="84" customWidth="1"/>
    <col min="6413" max="6656" width="9" style="84"/>
    <col min="6657" max="6657" width="9.59765625" style="84" customWidth="1"/>
    <col min="6658" max="6658" width="11.19921875" style="84" customWidth="1"/>
    <col min="6659" max="6659" width="8.59765625" style="84" customWidth="1"/>
    <col min="6660" max="6661" width="1.5" style="84" customWidth="1"/>
    <col min="6662" max="6667" width="9" style="84"/>
    <col min="6668" max="6668" width="22" style="84" customWidth="1"/>
    <col min="6669" max="6912" width="9" style="84"/>
    <col min="6913" max="6913" width="9.59765625" style="84" customWidth="1"/>
    <col min="6914" max="6914" width="11.19921875" style="84" customWidth="1"/>
    <col min="6915" max="6915" width="8.59765625" style="84" customWidth="1"/>
    <col min="6916" max="6917" width="1.5" style="84" customWidth="1"/>
    <col min="6918" max="6923" width="9" style="84"/>
    <col min="6924" max="6924" width="22" style="84" customWidth="1"/>
    <col min="6925" max="7168" width="9" style="84"/>
    <col min="7169" max="7169" width="9.59765625" style="84" customWidth="1"/>
    <col min="7170" max="7170" width="11.19921875" style="84" customWidth="1"/>
    <col min="7171" max="7171" width="8.59765625" style="84" customWidth="1"/>
    <col min="7172" max="7173" width="1.5" style="84" customWidth="1"/>
    <col min="7174" max="7179" width="9" style="84"/>
    <col min="7180" max="7180" width="22" style="84" customWidth="1"/>
    <col min="7181" max="7424" width="9" style="84"/>
    <col min="7425" max="7425" width="9.59765625" style="84" customWidth="1"/>
    <col min="7426" max="7426" width="11.19921875" style="84" customWidth="1"/>
    <col min="7427" max="7427" width="8.59765625" style="84" customWidth="1"/>
    <col min="7428" max="7429" width="1.5" style="84" customWidth="1"/>
    <col min="7430" max="7435" width="9" style="84"/>
    <col min="7436" max="7436" width="22" style="84" customWidth="1"/>
    <col min="7437" max="7680" width="9" style="84"/>
    <col min="7681" max="7681" width="9.59765625" style="84" customWidth="1"/>
    <col min="7682" max="7682" width="11.19921875" style="84" customWidth="1"/>
    <col min="7683" max="7683" width="8.59765625" style="84" customWidth="1"/>
    <col min="7684" max="7685" width="1.5" style="84" customWidth="1"/>
    <col min="7686" max="7691" width="9" style="84"/>
    <col min="7692" max="7692" width="22" style="84" customWidth="1"/>
    <col min="7693" max="7936" width="9" style="84"/>
    <col min="7937" max="7937" width="9.59765625" style="84" customWidth="1"/>
    <col min="7938" max="7938" width="11.19921875" style="84" customWidth="1"/>
    <col min="7939" max="7939" width="8.59765625" style="84" customWidth="1"/>
    <col min="7940" max="7941" width="1.5" style="84" customWidth="1"/>
    <col min="7942" max="7947" width="9" style="84"/>
    <col min="7948" max="7948" width="22" style="84" customWidth="1"/>
    <col min="7949" max="8192" width="9" style="84"/>
    <col min="8193" max="8193" width="9.59765625" style="84" customWidth="1"/>
    <col min="8194" max="8194" width="11.19921875" style="84" customWidth="1"/>
    <col min="8195" max="8195" width="8.59765625" style="84" customWidth="1"/>
    <col min="8196" max="8197" width="1.5" style="84" customWidth="1"/>
    <col min="8198" max="8203" width="9" style="84"/>
    <col min="8204" max="8204" width="22" style="84" customWidth="1"/>
    <col min="8205" max="8448" width="9" style="84"/>
    <col min="8449" max="8449" width="9.59765625" style="84" customWidth="1"/>
    <col min="8450" max="8450" width="11.19921875" style="84" customWidth="1"/>
    <col min="8451" max="8451" width="8.59765625" style="84" customWidth="1"/>
    <col min="8452" max="8453" width="1.5" style="84" customWidth="1"/>
    <col min="8454" max="8459" width="9" style="84"/>
    <col min="8460" max="8460" width="22" style="84" customWidth="1"/>
    <col min="8461" max="8704" width="9" style="84"/>
    <col min="8705" max="8705" width="9.59765625" style="84" customWidth="1"/>
    <col min="8706" max="8706" width="11.19921875" style="84" customWidth="1"/>
    <col min="8707" max="8707" width="8.59765625" style="84" customWidth="1"/>
    <col min="8708" max="8709" width="1.5" style="84" customWidth="1"/>
    <col min="8710" max="8715" width="9" style="84"/>
    <col min="8716" max="8716" width="22" style="84" customWidth="1"/>
    <col min="8717" max="8960" width="9" style="84"/>
    <col min="8961" max="8961" width="9.59765625" style="84" customWidth="1"/>
    <col min="8962" max="8962" width="11.19921875" style="84" customWidth="1"/>
    <col min="8963" max="8963" width="8.59765625" style="84" customWidth="1"/>
    <col min="8964" max="8965" width="1.5" style="84" customWidth="1"/>
    <col min="8966" max="8971" width="9" style="84"/>
    <col min="8972" max="8972" width="22" style="84" customWidth="1"/>
    <col min="8973" max="9216" width="9" style="84"/>
    <col min="9217" max="9217" width="9.59765625" style="84" customWidth="1"/>
    <col min="9218" max="9218" width="11.19921875" style="84" customWidth="1"/>
    <col min="9219" max="9219" width="8.59765625" style="84" customWidth="1"/>
    <col min="9220" max="9221" width="1.5" style="84" customWidth="1"/>
    <col min="9222" max="9227" width="9" style="84"/>
    <col min="9228" max="9228" width="22" style="84" customWidth="1"/>
    <col min="9229" max="9472" width="9" style="84"/>
    <col min="9473" max="9473" width="9.59765625" style="84" customWidth="1"/>
    <col min="9474" max="9474" width="11.19921875" style="84" customWidth="1"/>
    <col min="9475" max="9475" width="8.59765625" style="84" customWidth="1"/>
    <col min="9476" max="9477" width="1.5" style="84" customWidth="1"/>
    <col min="9478" max="9483" width="9" style="84"/>
    <col min="9484" max="9484" width="22" style="84" customWidth="1"/>
    <col min="9485" max="9728" width="9" style="84"/>
    <col min="9729" max="9729" width="9.59765625" style="84" customWidth="1"/>
    <col min="9730" max="9730" width="11.19921875" style="84" customWidth="1"/>
    <col min="9731" max="9731" width="8.59765625" style="84" customWidth="1"/>
    <col min="9732" max="9733" width="1.5" style="84" customWidth="1"/>
    <col min="9734" max="9739" width="9" style="84"/>
    <col min="9740" max="9740" width="22" style="84" customWidth="1"/>
    <col min="9741" max="9984" width="9" style="84"/>
    <col min="9985" max="9985" width="9.59765625" style="84" customWidth="1"/>
    <col min="9986" max="9986" width="11.19921875" style="84" customWidth="1"/>
    <col min="9987" max="9987" width="8.59765625" style="84" customWidth="1"/>
    <col min="9988" max="9989" width="1.5" style="84" customWidth="1"/>
    <col min="9990" max="9995" width="9" style="84"/>
    <col min="9996" max="9996" width="22" style="84" customWidth="1"/>
    <col min="9997" max="10240" width="9" style="84"/>
    <col min="10241" max="10241" width="9.59765625" style="84" customWidth="1"/>
    <col min="10242" max="10242" width="11.19921875" style="84" customWidth="1"/>
    <col min="10243" max="10243" width="8.59765625" style="84" customWidth="1"/>
    <col min="10244" max="10245" width="1.5" style="84" customWidth="1"/>
    <col min="10246" max="10251" width="9" style="84"/>
    <col min="10252" max="10252" width="22" style="84" customWidth="1"/>
    <col min="10253" max="10496" width="9" style="84"/>
    <col min="10497" max="10497" width="9.59765625" style="84" customWidth="1"/>
    <col min="10498" max="10498" width="11.19921875" style="84" customWidth="1"/>
    <col min="10499" max="10499" width="8.59765625" style="84" customWidth="1"/>
    <col min="10500" max="10501" width="1.5" style="84" customWidth="1"/>
    <col min="10502" max="10507" width="9" style="84"/>
    <col min="10508" max="10508" width="22" style="84" customWidth="1"/>
    <col min="10509" max="10752" width="9" style="84"/>
    <col min="10753" max="10753" width="9.59765625" style="84" customWidth="1"/>
    <col min="10754" max="10754" width="11.19921875" style="84" customWidth="1"/>
    <col min="10755" max="10755" width="8.59765625" style="84" customWidth="1"/>
    <col min="10756" max="10757" width="1.5" style="84" customWidth="1"/>
    <col min="10758" max="10763" width="9" style="84"/>
    <col min="10764" max="10764" width="22" style="84" customWidth="1"/>
    <col min="10765" max="11008" width="9" style="84"/>
    <col min="11009" max="11009" width="9.59765625" style="84" customWidth="1"/>
    <col min="11010" max="11010" width="11.19921875" style="84" customWidth="1"/>
    <col min="11011" max="11011" width="8.59765625" style="84" customWidth="1"/>
    <col min="11012" max="11013" width="1.5" style="84" customWidth="1"/>
    <col min="11014" max="11019" width="9" style="84"/>
    <col min="11020" max="11020" width="22" style="84" customWidth="1"/>
    <col min="11021" max="11264" width="9" style="84"/>
    <col min="11265" max="11265" width="9.59765625" style="84" customWidth="1"/>
    <col min="11266" max="11266" width="11.19921875" style="84" customWidth="1"/>
    <col min="11267" max="11267" width="8.59765625" style="84" customWidth="1"/>
    <col min="11268" max="11269" width="1.5" style="84" customWidth="1"/>
    <col min="11270" max="11275" width="9" style="84"/>
    <col min="11276" max="11276" width="22" style="84" customWidth="1"/>
    <col min="11277" max="11520" width="9" style="84"/>
    <col min="11521" max="11521" width="9.59765625" style="84" customWidth="1"/>
    <col min="11522" max="11522" width="11.19921875" style="84" customWidth="1"/>
    <col min="11523" max="11523" width="8.59765625" style="84" customWidth="1"/>
    <col min="11524" max="11525" width="1.5" style="84" customWidth="1"/>
    <col min="11526" max="11531" width="9" style="84"/>
    <col min="11532" max="11532" width="22" style="84" customWidth="1"/>
    <col min="11533" max="11776" width="9" style="84"/>
    <col min="11777" max="11777" width="9.59765625" style="84" customWidth="1"/>
    <col min="11778" max="11778" width="11.19921875" style="84" customWidth="1"/>
    <col min="11779" max="11779" width="8.59765625" style="84" customWidth="1"/>
    <col min="11780" max="11781" width="1.5" style="84" customWidth="1"/>
    <col min="11782" max="11787" width="9" style="84"/>
    <col min="11788" max="11788" width="22" style="84" customWidth="1"/>
    <col min="11789" max="12032" width="9" style="84"/>
    <col min="12033" max="12033" width="9.59765625" style="84" customWidth="1"/>
    <col min="12034" max="12034" width="11.19921875" style="84" customWidth="1"/>
    <col min="12035" max="12035" width="8.59765625" style="84" customWidth="1"/>
    <col min="12036" max="12037" width="1.5" style="84" customWidth="1"/>
    <col min="12038" max="12043" width="9" style="84"/>
    <col min="12044" max="12044" width="22" style="84" customWidth="1"/>
    <col min="12045" max="12288" width="9" style="84"/>
    <col min="12289" max="12289" width="9.59765625" style="84" customWidth="1"/>
    <col min="12290" max="12290" width="11.19921875" style="84" customWidth="1"/>
    <col min="12291" max="12291" width="8.59765625" style="84" customWidth="1"/>
    <col min="12292" max="12293" width="1.5" style="84" customWidth="1"/>
    <col min="12294" max="12299" width="9" style="84"/>
    <col min="12300" max="12300" width="22" style="84" customWidth="1"/>
    <col min="12301" max="12544" width="9" style="84"/>
    <col min="12545" max="12545" width="9.59765625" style="84" customWidth="1"/>
    <col min="12546" max="12546" width="11.19921875" style="84" customWidth="1"/>
    <col min="12547" max="12547" width="8.59765625" style="84" customWidth="1"/>
    <col min="12548" max="12549" width="1.5" style="84" customWidth="1"/>
    <col min="12550" max="12555" width="9" style="84"/>
    <col min="12556" max="12556" width="22" style="84" customWidth="1"/>
    <col min="12557" max="12800" width="9" style="84"/>
    <col min="12801" max="12801" width="9.59765625" style="84" customWidth="1"/>
    <col min="12802" max="12802" width="11.19921875" style="84" customWidth="1"/>
    <col min="12803" max="12803" width="8.59765625" style="84" customWidth="1"/>
    <col min="12804" max="12805" width="1.5" style="84" customWidth="1"/>
    <col min="12806" max="12811" width="9" style="84"/>
    <col min="12812" max="12812" width="22" style="84" customWidth="1"/>
    <col min="12813" max="13056" width="9" style="84"/>
    <col min="13057" max="13057" width="9.59765625" style="84" customWidth="1"/>
    <col min="13058" max="13058" width="11.19921875" style="84" customWidth="1"/>
    <col min="13059" max="13059" width="8.59765625" style="84" customWidth="1"/>
    <col min="13060" max="13061" width="1.5" style="84" customWidth="1"/>
    <col min="13062" max="13067" width="9" style="84"/>
    <col min="13068" max="13068" width="22" style="84" customWidth="1"/>
    <col min="13069" max="13312" width="9" style="84"/>
    <col min="13313" max="13313" width="9.59765625" style="84" customWidth="1"/>
    <col min="13314" max="13314" width="11.19921875" style="84" customWidth="1"/>
    <col min="13315" max="13315" width="8.59765625" style="84" customWidth="1"/>
    <col min="13316" max="13317" width="1.5" style="84" customWidth="1"/>
    <col min="13318" max="13323" width="9" style="84"/>
    <col min="13324" max="13324" width="22" style="84" customWidth="1"/>
    <col min="13325" max="13568" width="9" style="84"/>
    <col min="13569" max="13569" width="9.59765625" style="84" customWidth="1"/>
    <col min="13570" max="13570" width="11.19921875" style="84" customWidth="1"/>
    <col min="13571" max="13571" width="8.59765625" style="84" customWidth="1"/>
    <col min="13572" max="13573" width="1.5" style="84" customWidth="1"/>
    <col min="13574" max="13579" width="9" style="84"/>
    <col min="13580" max="13580" width="22" style="84" customWidth="1"/>
    <col min="13581" max="13824" width="9" style="84"/>
    <col min="13825" max="13825" width="9.59765625" style="84" customWidth="1"/>
    <col min="13826" max="13826" width="11.19921875" style="84" customWidth="1"/>
    <col min="13827" max="13827" width="8.59765625" style="84" customWidth="1"/>
    <col min="13828" max="13829" width="1.5" style="84" customWidth="1"/>
    <col min="13830" max="13835" width="9" style="84"/>
    <col min="13836" max="13836" width="22" style="84" customWidth="1"/>
    <col min="13837" max="14080" width="9" style="84"/>
    <col min="14081" max="14081" width="9.59765625" style="84" customWidth="1"/>
    <col min="14082" max="14082" width="11.19921875" style="84" customWidth="1"/>
    <col min="14083" max="14083" width="8.59765625" style="84" customWidth="1"/>
    <col min="14084" max="14085" width="1.5" style="84" customWidth="1"/>
    <col min="14086" max="14091" width="9" style="84"/>
    <col min="14092" max="14092" width="22" style="84" customWidth="1"/>
    <col min="14093" max="14336" width="9" style="84"/>
    <col min="14337" max="14337" width="9.59765625" style="84" customWidth="1"/>
    <col min="14338" max="14338" width="11.19921875" style="84" customWidth="1"/>
    <col min="14339" max="14339" width="8.59765625" style="84" customWidth="1"/>
    <col min="14340" max="14341" width="1.5" style="84" customWidth="1"/>
    <col min="14342" max="14347" width="9" style="84"/>
    <col min="14348" max="14348" width="22" style="84" customWidth="1"/>
    <col min="14349" max="14592" width="9" style="84"/>
    <col min="14593" max="14593" width="9.59765625" style="84" customWidth="1"/>
    <col min="14594" max="14594" width="11.19921875" style="84" customWidth="1"/>
    <col min="14595" max="14595" width="8.59765625" style="84" customWidth="1"/>
    <col min="14596" max="14597" width="1.5" style="84" customWidth="1"/>
    <col min="14598" max="14603" width="9" style="84"/>
    <col min="14604" max="14604" width="22" style="84" customWidth="1"/>
    <col min="14605" max="14848" width="9" style="84"/>
    <col min="14849" max="14849" width="9.59765625" style="84" customWidth="1"/>
    <col min="14850" max="14850" width="11.19921875" style="84" customWidth="1"/>
    <col min="14851" max="14851" width="8.59765625" style="84" customWidth="1"/>
    <col min="14852" max="14853" width="1.5" style="84" customWidth="1"/>
    <col min="14854" max="14859" width="9" style="84"/>
    <col min="14860" max="14860" width="22" style="84" customWidth="1"/>
    <col min="14861" max="15104" width="9" style="84"/>
    <col min="15105" max="15105" width="9.59765625" style="84" customWidth="1"/>
    <col min="15106" max="15106" width="11.19921875" style="84" customWidth="1"/>
    <col min="15107" max="15107" width="8.59765625" style="84" customWidth="1"/>
    <col min="15108" max="15109" width="1.5" style="84" customWidth="1"/>
    <col min="15110" max="15115" width="9" style="84"/>
    <col min="15116" max="15116" width="22" style="84" customWidth="1"/>
    <col min="15117" max="15360" width="9" style="84"/>
    <col min="15361" max="15361" width="9.59765625" style="84" customWidth="1"/>
    <col min="15362" max="15362" width="11.19921875" style="84" customWidth="1"/>
    <col min="15363" max="15363" width="8.59765625" style="84" customWidth="1"/>
    <col min="15364" max="15365" width="1.5" style="84" customWidth="1"/>
    <col min="15366" max="15371" width="9" style="84"/>
    <col min="15372" max="15372" width="22" style="84" customWidth="1"/>
    <col min="15373" max="15616" width="9" style="84"/>
    <col min="15617" max="15617" width="9.59765625" style="84" customWidth="1"/>
    <col min="15618" max="15618" width="11.19921875" style="84" customWidth="1"/>
    <col min="15619" max="15619" width="8.59765625" style="84" customWidth="1"/>
    <col min="15620" max="15621" width="1.5" style="84" customWidth="1"/>
    <col min="15622" max="15627" width="9" style="84"/>
    <col min="15628" max="15628" width="22" style="84" customWidth="1"/>
    <col min="15629" max="15872" width="9" style="84"/>
    <col min="15873" max="15873" width="9.59765625" style="84" customWidth="1"/>
    <col min="15874" max="15874" width="11.19921875" style="84" customWidth="1"/>
    <col min="15875" max="15875" width="8.59765625" style="84" customWidth="1"/>
    <col min="15876" max="15877" width="1.5" style="84" customWidth="1"/>
    <col min="15878" max="15883" width="9" style="84"/>
    <col min="15884" max="15884" width="22" style="84" customWidth="1"/>
    <col min="15885" max="16128" width="9" style="84"/>
    <col min="16129" max="16129" width="9.59765625" style="84" customWidth="1"/>
    <col min="16130" max="16130" width="11.19921875" style="84" customWidth="1"/>
    <col min="16131" max="16131" width="8.59765625" style="84" customWidth="1"/>
    <col min="16132" max="16133" width="1.5" style="84" customWidth="1"/>
    <col min="16134" max="16139" width="9" style="84"/>
    <col min="16140" max="16140" width="22" style="84" customWidth="1"/>
    <col min="16141" max="16384" width="9" style="84"/>
  </cols>
  <sheetData>
    <row r="2" spans="1:13" x14ac:dyDescent="0.25">
      <c r="A2" s="84" t="s">
        <v>103</v>
      </c>
      <c r="M2" s="85"/>
    </row>
    <row r="4" spans="1:13" x14ac:dyDescent="0.25">
      <c r="A4" s="86" t="s">
        <v>104</v>
      </c>
      <c r="B4" s="87" t="s">
        <v>49</v>
      </c>
    </row>
    <row r="5" spans="1:13" x14ac:dyDescent="0.25">
      <c r="A5" s="86" t="s">
        <v>13</v>
      </c>
      <c r="B5" s="88">
        <v>38848</v>
      </c>
    </row>
    <row r="6" spans="1:13" x14ac:dyDescent="0.25">
      <c r="A6" s="86" t="s">
        <v>106</v>
      </c>
      <c r="B6" s="101" cm="1">
        <f t="array" ref="B6">IFERROR(INDEX($B$11:$B$70,MATCH($B$4&amp;B5,$C$11:$C$70&amp;$A$11:$A$70,0)),"нет данных")</f>
        <v>27.035900000000002</v>
      </c>
    </row>
    <row r="10" spans="1:13" x14ac:dyDescent="0.25">
      <c r="A10" s="86" t="s">
        <v>13</v>
      </c>
      <c r="B10" s="86" t="s">
        <v>106</v>
      </c>
      <c r="C10" s="86" t="s">
        <v>104</v>
      </c>
    </row>
    <row r="11" spans="1:13" x14ac:dyDescent="0.25">
      <c r="A11" s="89">
        <v>38838</v>
      </c>
      <c r="B11" s="90">
        <v>27.273900000000001</v>
      </c>
      <c r="C11" s="91" t="s">
        <v>49</v>
      </c>
    </row>
    <row r="12" spans="1:13" x14ac:dyDescent="0.25">
      <c r="A12" s="89">
        <v>38839</v>
      </c>
      <c r="B12" s="90">
        <v>27.273900000000001</v>
      </c>
      <c r="C12" s="91" t="s">
        <v>49</v>
      </c>
    </row>
    <row r="13" spans="1:13" x14ac:dyDescent="0.25">
      <c r="A13" s="89">
        <v>38840</v>
      </c>
      <c r="B13" s="90">
        <v>27.2424</v>
      </c>
      <c r="C13" s="91" t="s">
        <v>49</v>
      </c>
    </row>
    <row r="14" spans="1:13" x14ac:dyDescent="0.25">
      <c r="A14" s="89">
        <v>38841</v>
      </c>
      <c r="B14" s="90">
        <v>27.158999999999999</v>
      </c>
      <c r="C14" s="91" t="s">
        <v>49</v>
      </c>
    </row>
    <row r="15" spans="1:13" x14ac:dyDescent="0.25">
      <c r="A15" s="89">
        <v>38842</v>
      </c>
      <c r="B15" s="90">
        <v>27.208500000000001</v>
      </c>
      <c r="C15" s="91" t="s">
        <v>49</v>
      </c>
    </row>
    <row r="16" spans="1:13" x14ac:dyDescent="0.25">
      <c r="A16" s="89">
        <v>38843</v>
      </c>
      <c r="B16" s="90">
        <v>27.125800000000002</v>
      </c>
      <c r="C16" s="91" t="s">
        <v>49</v>
      </c>
    </row>
    <row r="17" spans="1:3" x14ac:dyDescent="0.25">
      <c r="A17" s="89">
        <v>38844</v>
      </c>
      <c r="B17" s="90">
        <v>27.080100000000002</v>
      </c>
      <c r="C17" s="91" t="s">
        <v>49</v>
      </c>
    </row>
    <row r="18" spans="1:3" x14ac:dyDescent="0.25">
      <c r="A18" s="89">
        <v>38845</v>
      </c>
      <c r="B18" s="90">
        <v>27.080100000000002</v>
      </c>
      <c r="C18" s="91" t="s">
        <v>49</v>
      </c>
    </row>
    <row r="19" spans="1:3" x14ac:dyDescent="0.25">
      <c r="A19" s="89">
        <v>38846</v>
      </c>
      <c r="B19" s="90">
        <v>27.080100000000002</v>
      </c>
      <c r="C19" s="91" t="s">
        <v>49</v>
      </c>
    </row>
    <row r="20" spans="1:3" x14ac:dyDescent="0.25">
      <c r="A20" s="89">
        <v>38847</v>
      </c>
      <c r="B20" s="90">
        <v>27.080100000000002</v>
      </c>
      <c r="C20" s="91" t="s">
        <v>49</v>
      </c>
    </row>
    <row r="21" spans="1:3" x14ac:dyDescent="0.25">
      <c r="A21" s="89">
        <v>38848</v>
      </c>
      <c r="B21" s="90">
        <v>27.035900000000002</v>
      </c>
      <c r="C21" s="91" t="s">
        <v>49</v>
      </c>
    </row>
    <row r="22" spans="1:3" x14ac:dyDescent="0.25">
      <c r="A22" s="89">
        <v>38849</v>
      </c>
      <c r="B22" s="90">
        <v>27.075500000000002</v>
      </c>
      <c r="C22" s="91" t="s">
        <v>49</v>
      </c>
    </row>
    <row r="23" spans="1:3" x14ac:dyDescent="0.25">
      <c r="A23" s="89">
        <v>38850</v>
      </c>
      <c r="B23" s="90">
        <v>26.9481</v>
      </c>
      <c r="C23" s="91" t="s">
        <v>49</v>
      </c>
    </row>
    <row r="24" spans="1:3" x14ac:dyDescent="0.25">
      <c r="A24" s="89">
        <v>38851</v>
      </c>
      <c r="B24" s="90">
        <v>26.9481</v>
      </c>
      <c r="C24" s="91" t="s">
        <v>49</v>
      </c>
    </row>
    <row r="25" spans="1:3" x14ac:dyDescent="0.25">
      <c r="A25" s="89">
        <v>38852</v>
      </c>
      <c r="B25" s="90">
        <v>26.9481</v>
      </c>
      <c r="C25" s="91" t="s">
        <v>49</v>
      </c>
    </row>
    <row r="26" spans="1:3" x14ac:dyDescent="0.25">
      <c r="A26" s="89">
        <v>38853</v>
      </c>
      <c r="B26" s="90">
        <v>26.918700000000001</v>
      </c>
      <c r="C26" s="91" t="s">
        <v>49</v>
      </c>
    </row>
    <row r="27" spans="1:3" x14ac:dyDescent="0.25">
      <c r="A27" s="89">
        <v>38854</v>
      </c>
      <c r="B27" s="90">
        <v>27.020900000000001</v>
      </c>
      <c r="C27" s="91" t="s">
        <v>49</v>
      </c>
    </row>
    <row r="28" spans="1:3" x14ac:dyDescent="0.25">
      <c r="A28" s="89">
        <v>38855</v>
      </c>
      <c r="B28" s="90">
        <v>26.956900000000001</v>
      </c>
      <c r="C28" s="91" t="s">
        <v>49</v>
      </c>
    </row>
    <row r="29" spans="1:3" x14ac:dyDescent="0.25">
      <c r="A29" s="89">
        <v>38856</v>
      </c>
      <c r="B29" s="90">
        <v>27.066299999999998</v>
      </c>
      <c r="C29" s="91" t="s">
        <v>49</v>
      </c>
    </row>
    <row r="30" spans="1:3" x14ac:dyDescent="0.25">
      <c r="A30" s="89">
        <v>38857</v>
      </c>
      <c r="B30" s="90">
        <v>26.998699999999999</v>
      </c>
      <c r="C30" s="91" t="s">
        <v>49</v>
      </c>
    </row>
    <row r="31" spans="1:3" x14ac:dyDescent="0.25">
      <c r="A31" s="89">
        <v>38858</v>
      </c>
      <c r="B31" s="90">
        <v>26.998699999999999</v>
      </c>
      <c r="C31" s="91" t="s">
        <v>49</v>
      </c>
    </row>
    <row r="32" spans="1:3" x14ac:dyDescent="0.25">
      <c r="A32" s="89">
        <v>38859</v>
      </c>
      <c r="B32" s="90">
        <v>26.998699999999999</v>
      </c>
      <c r="C32" s="91" t="s">
        <v>49</v>
      </c>
    </row>
    <row r="33" spans="1:3" x14ac:dyDescent="0.25">
      <c r="A33" s="89">
        <v>38860</v>
      </c>
      <c r="B33" s="90">
        <v>27.096499999999999</v>
      </c>
      <c r="C33" s="91" t="s">
        <v>49</v>
      </c>
    </row>
    <row r="34" spans="1:3" x14ac:dyDescent="0.25">
      <c r="A34" s="89">
        <v>38861</v>
      </c>
      <c r="B34" s="90">
        <v>26.9876</v>
      </c>
      <c r="C34" s="91" t="s">
        <v>49</v>
      </c>
    </row>
    <row r="35" spans="1:3" x14ac:dyDescent="0.25">
      <c r="A35" s="89">
        <v>38862</v>
      </c>
      <c r="B35" s="90">
        <v>27.0168</v>
      </c>
      <c r="C35" s="91" t="s">
        <v>49</v>
      </c>
    </row>
    <row r="36" spans="1:3" x14ac:dyDescent="0.25">
      <c r="A36" s="89">
        <v>38863</v>
      </c>
      <c r="B36" s="90">
        <v>27.0381</v>
      </c>
      <c r="C36" s="91" t="s">
        <v>49</v>
      </c>
    </row>
    <row r="37" spans="1:3" x14ac:dyDescent="0.25">
      <c r="A37" s="89">
        <v>38864</v>
      </c>
      <c r="B37" s="90">
        <v>27.0349</v>
      </c>
      <c r="C37" s="91" t="s">
        <v>49</v>
      </c>
    </row>
    <row r="38" spans="1:3" x14ac:dyDescent="0.25">
      <c r="A38" s="89">
        <v>38865</v>
      </c>
      <c r="B38" s="90">
        <v>27.0349</v>
      </c>
      <c r="C38" s="91" t="s">
        <v>49</v>
      </c>
    </row>
    <row r="39" spans="1:3" x14ac:dyDescent="0.25">
      <c r="A39" s="89">
        <v>38866</v>
      </c>
      <c r="B39" s="90">
        <v>27.0349</v>
      </c>
      <c r="C39" s="91" t="s">
        <v>49</v>
      </c>
    </row>
    <row r="40" spans="1:3" x14ac:dyDescent="0.25">
      <c r="A40" s="89">
        <v>38867</v>
      </c>
      <c r="B40" s="90">
        <v>27.065200000000001</v>
      </c>
      <c r="C40" s="91" t="s">
        <v>49</v>
      </c>
    </row>
    <row r="41" spans="1:3" x14ac:dyDescent="0.25">
      <c r="A41" s="89">
        <v>38838</v>
      </c>
      <c r="B41" s="90">
        <v>34.190600000000003</v>
      </c>
      <c r="C41" s="91" t="s">
        <v>105</v>
      </c>
    </row>
    <row r="42" spans="1:3" x14ac:dyDescent="0.25">
      <c r="A42" s="89">
        <v>38839</v>
      </c>
      <c r="B42" s="90">
        <v>34.190600000000003</v>
      </c>
      <c r="C42" s="91" t="s">
        <v>105</v>
      </c>
    </row>
    <row r="43" spans="1:3" x14ac:dyDescent="0.25">
      <c r="A43" s="89">
        <v>38840</v>
      </c>
      <c r="B43" s="90">
        <v>34.254600000000003</v>
      </c>
      <c r="C43" s="91" t="s">
        <v>105</v>
      </c>
    </row>
    <row r="44" spans="1:3" x14ac:dyDescent="0.25">
      <c r="A44" s="89">
        <v>38841</v>
      </c>
      <c r="B44" s="90">
        <v>34.366999999999997</v>
      </c>
      <c r="C44" s="91" t="s">
        <v>105</v>
      </c>
    </row>
    <row r="45" spans="1:3" x14ac:dyDescent="0.25">
      <c r="A45" s="89">
        <v>38842</v>
      </c>
      <c r="B45" s="90">
        <v>34.288200000000003</v>
      </c>
      <c r="C45" s="91" t="s">
        <v>105</v>
      </c>
    </row>
    <row r="46" spans="1:3" x14ac:dyDescent="0.25">
      <c r="A46" s="89">
        <v>38843</v>
      </c>
      <c r="B46" s="90">
        <v>34.409100000000002</v>
      </c>
      <c r="C46" s="91" t="s">
        <v>105</v>
      </c>
    </row>
    <row r="47" spans="1:3" x14ac:dyDescent="0.25">
      <c r="A47" s="89">
        <v>38844</v>
      </c>
      <c r="B47" s="90">
        <v>34.470300000000002</v>
      </c>
      <c r="C47" s="91" t="s">
        <v>105</v>
      </c>
    </row>
    <row r="48" spans="1:3" x14ac:dyDescent="0.25">
      <c r="A48" s="89">
        <v>38845</v>
      </c>
      <c r="B48" s="90">
        <v>34.470300000000002</v>
      </c>
      <c r="C48" s="91" t="s">
        <v>105</v>
      </c>
    </row>
    <row r="49" spans="1:3" x14ac:dyDescent="0.25">
      <c r="A49" s="89">
        <v>38846</v>
      </c>
      <c r="B49" s="90">
        <v>34.470300000000002</v>
      </c>
      <c r="C49" s="91" t="s">
        <v>105</v>
      </c>
    </row>
    <row r="50" spans="1:3" x14ac:dyDescent="0.25">
      <c r="A50" s="89">
        <v>38847</v>
      </c>
      <c r="B50" s="90">
        <v>34.470300000000002</v>
      </c>
      <c r="C50" s="91" t="s">
        <v>105</v>
      </c>
    </row>
    <row r="51" spans="1:3" x14ac:dyDescent="0.25">
      <c r="A51" s="89">
        <v>38848</v>
      </c>
      <c r="B51" s="90">
        <v>34.543799999999997</v>
      </c>
      <c r="C51" s="91" t="s">
        <v>105</v>
      </c>
    </row>
    <row r="52" spans="1:3" x14ac:dyDescent="0.25">
      <c r="A52" s="89">
        <v>38849</v>
      </c>
      <c r="B52" s="90">
        <v>34.477899999999998</v>
      </c>
      <c r="C52" s="91" t="s">
        <v>105</v>
      </c>
    </row>
    <row r="53" spans="1:3" x14ac:dyDescent="0.25">
      <c r="A53" s="89">
        <v>38850</v>
      </c>
      <c r="B53" s="90">
        <v>34.6892</v>
      </c>
      <c r="C53" s="91" t="s">
        <v>105</v>
      </c>
    </row>
    <row r="54" spans="1:3" x14ac:dyDescent="0.25">
      <c r="A54" s="89">
        <v>38851</v>
      </c>
      <c r="B54" s="90">
        <v>34.6892</v>
      </c>
      <c r="C54" s="91" t="s">
        <v>105</v>
      </c>
    </row>
    <row r="55" spans="1:3" x14ac:dyDescent="0.25">
      <c r="A55" s="89">
        <v>38852</v>
      </c>
      <c r="B55" s="90">
        <v>34.6892</v>
      </c>
      <c r="C55" s="91" t="s">
        <v>105</v>
      </c>
    </row>
    <row r="56" spans="1:3" x14ac:dyDescent="0.25">
      <c r="A56" s="89">
        <v>38853</v>
      </c>
      <c r="B56" s="90">
        <v>34.735900000000001</v>
      </c>
      <c r="C56" s="91" t="s">
        <v>105</v>
      </c>
    </row>
    <row r="57" spans="1:3" x14ac:dyDescent="0.25">
      <c r="A57" s="89">
        <v>38854</v>
      </c>
      <c r="B57" s="90">
        <v>34.616500000000002</v>
      </c>
      <c r="C57" s="91" t="s">
        <v>105</v>
      </c>
    </row>
    <row r="58" spans="1:3" x14ac:dyDescent="0.25">
      <c r="A58" s="89">
        <v>38855</v>
      </c>
      <c r="B58" s="90">
        <v>34.701599999999999</v>
      </c>
      <c r="C58" s="91" t="s">
        <v>105</v>
      </c>
    </row>
    <row r="59" spans="1:3" x14ac:dyDescent="0.25">
      <c r="A59" s="89">
        <v>38856</v>
      </c>
      <c r="B59" s="90">
        <v>34.509500000000003</v>
      </c>
      <c r="C59" s="91" t="s">
        <v>105</v>
      </c>
    </row>
    <row r="60" spans="1:3" x14ac:dyDescent="0.25">
      <c r="A60" s="89">
        <v>38857</v>
      </c>
      <c r="B60" s="90">
        <v>34.598799999999997</v>
      </c>
      <c r="C60" s="91" t="s">
        <v>105</v>
      </c>
    </row>
    <row r="61" spans="1:3" x14ac:dyDescent="0.25">
      <c r="A61" s="89">
        <v>38858</v>
      </c>
      <c r="B61" s="90">
        <v>34.598799999999997</v>
      </c>
      <c r="C61" s="91" t="s">
        <v>105</v>
      </c>
    </row>
    <row r="62" spans="1:3" x14ac:dyDescent="0.25">
      <c r="A62" s="89">
        <v>38859</v>
      </c>
      <c r="B62" s="90">
        <v>34.598799999999997</v>
      </c>
      <c r="C62" s="91" t="s">
        <v>105</v>
      </c>
    </row>
    <row r="63" spans="1:3" x14ac:dyDescent="0.25">
      <c r="A63" s="89">
        <v>38860</v>
      </c>
      <c r="B63" s="90">
        <v>34.453200000000002</v>
      </c>
      <c r="C63" s="91" t="s">
        <v>105</v>
      </c>
    </row>
    <row r="64" spans="1:3" x14ac:dyDescent="0.25">
      <c r="A64" s="89">
        <v>38861</v>
      </c>
      <c r="B64" s="90">
        <v>34.676400000000001</v>
      </c>
      <c r="C64" s="91" t="s">
        <v>105</v>
      </c>
    </row>
    <row r="65" spans="1:3" x14ac:dyDescent="0.25">
      <c r="A65" s="89">
        <v>38862</v>
      </c>
      <c r="B65" s="90">
        <v>34.581499999999998</v>
      </c>
      <c r="C65" s="91" t="s">
        <v>105</v>
      </c>
    </row>
    <row r="66" spans="1:3" x14ac:dyDescent="0.25">
      <c r="A66" s="89">
        <v>38863</v>
      </c>
      <c r="B66" s="90">
        <v>34.538499999999999</v>
      </c>
      <c r="C66" s="91" t="s">
        <v>105</v>
      </c>
    </row>
    <row r="67" spans="1:3" x14ac:dyDescent="0.25">
      <c r="A67" s="89">
        <v>38864</v>
      </c>
      <c r="B67" s="90">
        <v>34.547899999999998</v>
      </c>
      <c r="C67" s="91" t="s">
        <v>105</v>
      </c>
    </row>
    <row r="68" spans="1:3" x14ac:dyDescent="0.25">
      <c r="A68" s="89">
        <v>38865</v>
      </c>
      <c r="B68" s="90">
        <v>34.547899999999998</v>
      </c>
      <c r="C68" s="91" t="s">
        <v>105</v>
      </c>
    </row>
    <row r="69" spans="1:3" x14ac:dyDescent="0.25">
      <c r="A69" s="89">
        <v>38866</v>
      </c>
      <c r="B69" s="90">
        <v>34.547899999999998</v>
      </c>
      <c r="C69" s="91" t="s">
        <v>105</v>
      </c>
    </row>
    <row r="70" spans="1:3" x14ac:dyDescent="0.25">
      <c r="A70" s="89">
        <v>38867</v>
      </c>
      <c r="B70" s="90">
        <v>34.497300000000003</v>
      </c>
      <c r="C70" s="91" t="s">
        <v>105</v>
      </c>
    </row>
  </sheetData>
  <conditionalFormatting sqref="A11:B40 B5">
    <cfRule type="expression" dxfId="27" priority="2" stopIfTrue="1">
      <formula>#REF!="небанк."</formula>
    </cfRule>
  </conditionalFormatting>
  <conditionalFormatting sqref="A41:B70">
    <cfRule type="expression" dxfId="26" priority="1" stopIfTrue="1">
      <formula>#REF!="небанк."</formula>
    </cfRule>
  </conditionalFormatting>
  <dataValidations count="1">
    <dataValidation type="list" allowBlank="1" showInputMessage="1" showErrorMessage="1" sqref="B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B65539 IX65539 ST65539 ACP65539 AML65539 AWH65539 BGD65539 BPZ65539 BZV65539 CJR65539 CTN65539 DDJ65539 DNF65539 DXB65539 EGX65539 EQT65539 FAP65539 FKL65539 FUH65539 GED65539 GNZ65539 GXV65539 HHR65539 HRN65539 IBJ65539 ILF65539 IVB65539 JEX65539 JOT65539 JYP65539 KIL65539 KSH65539 LCD65539 LLZ65539 LVV65539 MFR65539 MPN65539 MZJ65539 NJF65539 NTB65539 OCX65539 OMT65539 OWP65539 PGL65539 PQH65539 QAD65539 QJZ65539 QTV65539 RDR65539 RNN65539 RXJ65539 SHF65539 SRB65539 TAX65539 TKT65539 TUP65539 UEL65539 UOH65539 UYD65539 VHZ65539 VRV65539 WBR65539 WLN65539 WVJ65539 B131075 IX131075 ST131075 ACP131075 AML131075 AWH131075 BGD131075 BPZ131075 BZV131075 CJR131075 CTN131075 DDJ131075 DNF131075 DXB131075 EGX131075 EQT131075 FAP131075 FKL131075 FUH131075 GED131075 GNZ131075 GXV131075 HHR131075 HRN131075 IBJ131075 ILF131075 IVB131075 JEX131075 JOT131075 JYP131075 KIL131075 KSH131075 LCD131075 LLZ131075 LVV131075 MFR131075 MPN131075 MZJ131075 NJF131075 NTB131075 OCX131075 OMT131075 OWP131075 PGL131075 PQH131075 QAD131075 QJZ131075 QTV131075 RDR131075 RNN131075 RXJ131075 SHF131075 SRB131075 TAX131075 TKT131075 TUP131075 UEL131075 UOH131075 UYD131075 VHZ131075 VRV131075 WBR131075 WLN131075 WVJ131075 B196611 IX196611 ST196611 ACP196611 AML196611 AWH196611 BGD196611 BPZ196611 BZV196611 CJR196611 CTN196611 DDJ196611 DNF196611 DXB196611 EGX196611 EQT196611 FAP196611 FKL196611 FUH196611 GED196611 GNZ196611 GXV196611 HHR196611 HRN196611 IBJ196611 ILF196611 IVB196611 JEX196611 JOT196611 JYP196611 KIL196611 KSH196611 LCD196611 LLZ196611 LVV196611 MFR196611 MPN196611 MZJ196611 NJF196611 NTB196611 OCX196611 OMT196611 OWP196611 PGL196611 PQH196611 QAD196611 QJZ196611 QTV196611 RDR196611 RNN196611 RXJ196611 SHF196611 SRB196611 TAX196611 TKT196611 TUP196611 UEL196611 UOH196611 UYD196611 VHZ196611 VRV196611 WBR196611 WLN196611 WVJ196611 B262147 IX262147 ST262147 ACP262147 AML262147 AWH262147 BGD262147 BPZ262147 BZV262147 CJR262147 CTN262147 DDJ262147 DNF262147 DXB262147 EGX262147 EQT262147 FAP262147 FKL262147 FUH262147 GED262147 GNZ262147 GXV262147 HHR262147 HRN262147 IBJ262147 ILF262147 IVB262147 JEX262147 JOT262147 JYP262147 KIL262147 KSH262147 LCD262147 LLZ262147 LVV262147 MFR262147 MPN262147 MZJ262147 NJF262147 NTB262147 OCX262147 OMT262147 OWP262147 PGL262147 PQH262147 QAD262147 QJZ262147 QTV262147 RDR262147 RNN262147 RXJ262147 SHF262147 SRB262147 TAX262147 TKT262147 TUP262147 UEL262147 UOH262147 UYD262147 VHZ262147 VRV262147 WBR262147 WLN262147 WVJ262147 B327683 IX327683 ST327683 ACP327683 AML327683 AWH327683 BGD327683 BPZ327683 BZV327683 CJR327683 CTN327683 DDJ327683 DNF327683 DXB327683 EGX327683 EQT327683 FAP327683 FKL327683 FUH327683 GED327683 GNZ327683 GXV327683 HHR327683 HRN327683 IBJ327683 ILF327683 IVB327683 JEX327683 JOT327683 JYP327683 KIL327683 KSH327683 LCD327683 LLZ327683 LVV327683 MFR327683 MPN327683 MZJ327683 NJF327683 NTB327683 OCX327683 OMT327683 OWP327683 PGL327683 PQH327683 QAD327683 QJZ327683 QTV327683 RDR327683 RNN327683 RXJ327683 SHF327683 SRB327683 TAX327683 TKT327683 TUP327683 UEL327683 UOH327683 UYD327683 VHZ327683 VRV327683 WBR327683 WLN327683 WVJ327683 B393219 IX393219 ST393219 ACP393219 AML393219 AWH393219 BGD393219 BPZ393219 BZV393219 CJR393219 CTN393219 DDJ393219 DNF393219 DXB393219 EGX393219 EQT393219 FAP393219 FKL393219 FUH393219 GED393219 GNZ393219 GXV393219 HHR393219 HRN393219 IBJ393219 ILF393219 IVB393219 JEX393219 JOT393219 JYP393219 KIL393219 KSH393219 LCD393219 LLZ393219 LVV393219 MFR393219 MPN393219 MZJ393219 NJF393219 NTB393219 OCX393219 OMT393219 OWP393219 PGL393219 PQH393219 QAD393219 QJZ393219 QTV393219 RDR393219 RNN393219 RXJ393219 SHF393219 SRB393219 TAX393219 TKT393219 TUP393219 UEL393219 UOH393219 UYD393219 VHZ393219 VRV393219 WBR393219 WLN393219 WVJ393219 B458755 IX458755 ST458755 ACP458755 AML458755 AWH458755 BGD458755 BPZ458755 BZV458755 CJR458755 CTN458755 DDJ458755 DNF458755 DXB458755 EGX458755 EQT458755 FAP458755 FKL458755 FUH458755 GED458755 GNZ458755 GXV458755 HHR458755 HRN458755 IBJ458755 ILF458755 IVB458755 JEX458755 JOT458755 JYP458755 KIL458755 KSH458755 LCD458755 LLZ458755 LVV458755 MFR458755 MPN458755 MZJ458755 NJF458755 NTB458755 OCX458755 OMT458755 OWP458755 PGL458755 PQH458755 QAD458755 QJZ458755 QTV458755 RDR458755 RNN458755 RXJ458755 SHF458755 SRB458755 TAX458755 TKT458755 TUP458755 UEL458755 UOH458755 UYD458755 VHZ458755 VRV458755 WBR458755 WLN458755 WVJ458755 B524291 IX524291 ST524291 ACP524291 AML524291 AWH524291 BGD524291 BPZ524291 BZV524291 CJR524291 CTN524291 DDJ524291 DNF524291 DXB524291 EGX524291 EQT524291 FAP524291 FKL524291 FUH524291 GED524291 GNZ524291 GXV524291 HHR524291 HRN524291 IBJ524291 ILF524291 IVB524291 JEX524291 JOT524291 JYP524291 KIL524291 KSH524291 LCD524291 LLZ524291 LVV524291 MFR524291 MPN524291 MZJ524291 NJF524291 NTB524291 OCX524291 OMT524291 OWP524291 PGL524291 PQH524291 QAD524291 QJZ524291 QTV524291 RDR524291 RNN524291 RXJ524291 SHF524291 SRB524291 TAX524291 TKT524291 TUP524291 UEL524291 UOH524291 UYD524291 VHZ524291 VRV524291 WBR524291 WLN524291 WVJ524291 B589827 IX589827 ST589827 ACP589827 AML589827 AWH589827 BGD589827 BPZ589827 BZV589827 CJR589827 CTN589827 DDJ589827 DNF589827 DXB589827 EGX589827 EQT589827 FAP589827 FKL589827 FUH589827 GED589827 GNZ589827 GXV589827 HHR589827 HRN589827 IBJ589827 ILF589827 IVB589827 JEX589827 JOT589827 JYP589827 KIL589827 KSH589827 LCD589827 LLZ589827 LVV589827 MFR589827 MPN589827 MZJ589827 NJF589827 NTB589827 OCX589827 OMT589827 OWP589827 PGL589827 PQH589827 QAD589827 QJZ589827 QTV589827 RDR589827 RNN589827 RXJ589827 SHF589827 SRB589827 TAX589827 TKT589827 TUP589827 UEL589827 UOH589827 UYD589827 VHZ589827 VRV589827 WBR589827 WLN589827 WVJ589827 B655363 IX655363 ST655363 ACP655363 AML655363 AWH655363 BGD655363 BPZ655363 BZV655363 CJR655363 CTN655363 DDJ655363 DNF655363 DXB655363 EGX655363 EQT655363 FAP655363 FKL655363 FUH655363 GED655363 GNZ655363 GXV655363 HHR655363 HRN655363 IBJ655363 ILF655363 IVB655363 JEX655363 JOT655363 JYP655363 KIL655363 KSH655363 LCD655363 LLZ655363 LVV655363 MFR655363 MPN655363 MZJ655363 NJF655363 NTB655363 OCX655363 OMT655363 OWP655363 PGL655363 PQH655363 QAD655363 QJZ655363 QTV655363 RDR655363 RNN655363 RXJ655363 SHF655363 SRB655363 TAX655363 TKT655363 TUP655363 UEL655363 UOH655363 UYD655363 VHZ655363 VRV655363 WBR655363 WLN655363 WVJ655363 B720899 IX720899 ST720899 ACP720899 AML720899 AWH720899 BGD720899 BPZ720899 BZV720899 CJR720899 CTN720899 DDJ720899 DNF720899 DXB720899 EGX720899 EQT720899 FAP720899 FKL720899 FUH720899 GED720899 GNZ720899 GXV720899 HHR720899 HRN720899 IBJ720899 ILF720899 IVB720899 JEX720899 JOT720899 JYP720899 KIL720899 KSH720899 LCD720899 LLZ720899 LVV720899 MFR720899 MPN720899 MZJ720899 NJF720899 NTB720899 OCX720899 OMT720899 OWP720899 PGL720899 PQH720899 QAD720899 QJZ720899 QTV720899 RDR720899 RNN720899 RXJ720899 SHF720899 SRB720899 TAX720899 TKT720899 TUP720899 UEL720899 UOH720899 UYD720899 VHZ720899 VRV720899 WBR720899 WLN720899 WVJ720899 B786435 IX786435 ST786435 ACP786435 AML786435 AWH786435 BGD786435 BPZ786435 BZV786435 CJR786435 CTN786435 DDJ786435 DNF786435 DXB786435 EGX786435 EQT786435 FAP786435 FKL786435 FUH786435 GED786435 GNZ786435 GXV786435 HHR786435 HRN786435 IBJ786435 ILF786435 IVB786435 JEX786435 JOT786435 JYP786435 KIL786435 KSH786435 LCD786435 LLZ786435 LVV786435 MFR786435 MPN786435 MZJ786435 NJF786435 NTB786435 OCX786435 OMT786435 OWP786435 PGL786435 PQH786435 QAD786435 QJZ786435 QTV786435 RDR786435 RNN786435 RXJ786435 SHF786435 SRB786435 TAX786435 TKT786435 TUP786435 UEL786435 UOH786435 UYD786435 VHZ786435 VRV786435 WBR786435 WLN786435 WVJ786435 B851971 IX851971 ST851971 ACP851971 AML851971 AWH851971 BGD851971 BPZ851971 BZV851971 CJR851971 CTN851971 DDJ851971 DNF851971 DXB851971 EGX851971 EQT851971 FAP851971 FKL851971 FUH851971 GED851971 GNZ851971 GXV851971 HHR851971 HRN851971 IBJ851971 ILF851971 IVB851971 JEX851971 JOT851971 JYP851971 KIL851971 KSH851971 LCD851971 LLZ851971 LVV851971 MFR851971 MPN851971 MZJ851971 NJF851971 NTB851971 OCX851971 OMT851971 OWP851971 PGL851971 PQH851971 QAD851971 QJZ851971 QTV851971 RDR851971 RNN851971 RXJ851971 SHF851971 SRB851971 TAX851971 TKT851971 TUP851971 UEL851971 UOH851971 UYD851971 VHZ851971 VRV851971 WBR851971 WLN851971 WVJ851971 B917507 IX917507 ST917507 ACP917507 AML917507 AWH917507 BGD917507 BPZ917507 BZV917507 CJR917507 CTN917507 DDJ917507 DNF917507 DXB917507 EGX917507 EQT917507 FAP917507 FKL917507 FUH917507 GED917507 GNZ917507 GXV917507 HHR917507 HRN917507 IBJ917507 ILF917507 IVB917507 JEX917507 JOT917507 JYP917507 KIL917507 KSH917507 LCD917507 LLZ917507 LVV917507 MFR917507 MPN917507 MZJ917507 NJF917507 NTB917507 OCX917507 OMT917507 OWP917507 PGL917507 PQH917507 QAD917507 QJZ917507 QTV917507 RDR917507 RNN917507 RXJ917507 SHF917507 SRB917507 TAX917507 TKT917507 TUP917507 UEL917507 UOH917507 UYD917507 VHZ917507 VRV917507 WBR917507 WLN917507 WVJ917507 B983043 IX983043 ST983043 ACP983043 AML983043 AWH983043 BGD983043 BPZ983043 BZV983043 CJR983043 CTN983043 DDJ983043 DNF983043 DXB983043 EGX983043 EQT983043 FAP983043 FKL983043 FUH983043 GED983043 GNZ983043 GXV983043 HHR983043 HRN983043 IBJ983043 ILF983043 IVB983043 JEX983043 JOT983043 JYP983043 KIL983043 KSH983043 LCD983043 LLZ983043 LVV983043 MFR983043 MPN983043 MZJ983043 NJF983043 NTB983043 OCX983043 OMT983043 OWP983043 PGL983043 PQH983043 QAD983043 QJZ983043 QTV983043 RDR983043 RNN983043 RXJ983043 SHF983043 SRB983043 TAX983043 TKT983043 TUP983043 UEL983043 UOH983043 UYD983043 VHZ983043 VRV983043 WBR983043 WLN983043 WVJ983043" xr:uid="{00000000-0002-0000-0600-000000000000}">
      <formula1>"USD,EUR"</formula1>
    </dataValidation>
  </dataValidation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39997558519241921"/>
  </sheetPr>
  <dimension ref="A1:AL50"/>
  <sheetViews>
    <sheetView zoomScale="61" zoomScaleNormal="85" workbookViewId="0">
      <selection activeCell="K1" sqref="K1"/>
    </sheetView>
  </sheetViews>
  <sheetFormatPr defaultColWidth="9" defaultRowHeight="14.4" x14ac:dyDescent="0.3"/>
  <cols>
    <col min="1" max="1" width="3.59765625" style="43" customWidth="1"/>
    <col min="2" max="2" width="10" style="43" customWidth="1"/>
    <col min="3" max="7" width="11.296875" style="43" customWidth="1"/>
    <col min="8" max="8" width="4.5" style="43" customWidth="1"/>
    <col min="9" max="9" width="9" style="43"/>
    <col min="10" max="10" width="13.5" style="43" customWidth="1"/>
    <col min="11" max="11" width="6.59765625" style="43" customWidth="1"/>
    <col min="12" max="12" width="9" style="43"/>
    <col min="13" max="13" width="9.59765625" style="43" customWidth="1"/>
    <col min="14" max="14" width="11.5" style="45" customWidth="1"/>
    <col min="15" max="15" width="3.296875" style="46" customWidth="1"/>
    <col min="16" max="16" width="3.296875" style="59" customWidth="1"/>
    <col min="17" max="17" width="10.09765625" style="45" customWidth="1"/>
    <col min="18" max="16384" width="9" style="43"/>
  </cols>
  <sheetData>
    <row r="1" spans="1:38" ht="32.25" customHeight="1" x14ac:dyDescent="0.5">
      <c r="B1" s="49" t="s">
        <v>66</v>
      </c>
      <c r="P1" s="46"/>
      <c r="Q1" s="47" t="s">
        <v>65</v>
      </c>
      <c r="R1" s="46"/>
      <c r="S1" s="46"/>
      <c r="T1" s="46"/>
      <c r="U1" s="48"/>
      <c r="V1" s="48"/>
      <c r="W1" s="48"/>
      <c r="X1" s="48"/>
      <c r="Y1" s="48"/>
      <c r="Z1" s="48"/>
      <c r="AA1" s="48"/>
      <c r="AB1" s="48"/>
      <c r="AC1" s="48"/>
      <c r="AD1" s="48"/>
      <c r="AE1" s="48"/>
      <c r="AF1" s="48"/>
      <c r="AG1" s="48"/>
      <c r="AH1" s="48"/>
      <c r="AI1" s="48"/>
      <c r="AJ1" s="48"/>
      <c r="AK1" s="48"/>
      <c r="AL1" s="48"/>
    </row>
    <row r="2" spans="1:38" x14ac:dyDescent="0.3">
      <c r="B2" s="44" t="s">
        <v>67</v>
      </c>
      <c r="Q2" s="43"/>
    </row>
    <row r="3" spans="1:38" x14ac:dyDescent="0.3">
      <c r="B3" s="44" t="s">
        <v>68</v>
      </c>
      <c r="Q3" s="111">
        <v>1</v>
      </c>
    </row>
    <row r="4" spans="1:38" x14ac:dyDescent="0.3">
      <c r="B4" s="44" t="s">
        <v>69</v>
      </c>
      <c r="Q4" s="43" t="str">
        <f>B22</f>
        <v>Гимнаст</v>
      </c>
      <c r="R4" s="43" t="str">
        <f>INDEX($L$23:$L$27,MATCH(R$5,$M$23:$M$27,0))</f>
        <v>ITA</v>
      </c>
      <c r="S4" s="43" t="str">
        <f t="shared" ref="S4:V4" si="0">INDEX($L$23:$L$27,MATCH(S$5,$M$23:$M$27,0))</f>
        <v>BRA</v>
      </c>
      <c r="T4" s="43" t="str">
        <f t="shared" si="0"/>
        <v>JPN</v>
      </c>
      <c r="U4" s="43" t="str">
        <f t="shared" si="0"/>
        <v>BRA</v>
      </c>
      <c r="V4" s="43" t="str">
        <f t="shared" si="0"/>
        <v>USA</v>
      </c>
    </row>
    <row r="5" spans="1:38" x14ac:dyDescent="0.3">
      <c r="B5" s="44" t="s">
        <v>70</v>
      </c>
      <c r="R5" s="59" t="str">
        <f t="shared" ref="R5:R13" si="1">C23</f>
        <v>Судья_1</v>
      </c>
      <c r="S5" s="59" t="str">
        <f t="shared" ref="S5:S13" si="2">D23</f>
        <v>Судья_2</v>
      </c>
      <c r="T5" s="59" t="str">
        <f t="shared" ref="T5:T13" si="3">E23</f>
        <v>Судья_3</v>
      </c>
      <c r="U5" s="59" t="str">
        <f t="shared" ref="U5:U13" si="4">F23</f>
        <v>Судья_4</v>
      </c>
      <c r="V5" s="59" t="str">
        <f t="shared" ref="V5:V13" si="5">G23</f>
        <v>Судья_5</v>
      </c>
      <c r="W5" s="59" t="s">
        <v>126</v>
      </c>
      <c r="X5" s="106" t="s">
        <v>129</v>
      </c>
      <c r="Z5" s="106" t="s">
        <v>130</v>
      </c>
    </row>
    <row r="6" spans="1:38" x14ac:dyDescent="0.3">
      <c r="B6" s="44"/>
      <c r="Q6" s="59">
        <f t="shared" ref="Q6:Q13" si="6">B24</f>
        <v>3150</v>
      </c>
      <c r="R6" s="45">
        <f t="shared" si="1"/>
        <v>8.9730000000000008</v>
      </c>
      <c r="S6" s="45">
        <f t="shared" si="2"/>
        <v>9.8230000000000004</v>
      </c>
      <c r="T6" s="45">
        <f t="shared" si="3"/>
        <v>8.5399999999999991</v>
      </c>
      <c r="U6" s="45">
        <f t="shared" si="4"/>
        <v>8.09</v>
      </c>
      <c r="V6" s="45">
        <f t="shared" si="5"/>
        <v>8.8670000000000009</v>
      </c>
      <c r="W6" s="45">
        <f>AVERAGE(R6:V6)-(MAX(R6:V6)+MIN(R6:V6))/COUNT(R6:V6)</f>
        <v>5.2760000000000007</v>
      </c>
      <c r="X6" s="43">
        <f>SMALL($R6:$V6,1)</f>
        <v>8.09</v>
      </c>
      <c r="Y6" s="43" t="str" cm="1">
        <f t="array" ref="Y6">INDEX($R$5:$V$5,,MATCH($X6,$R6:$V6,0))</f>
        <v>Судья_4</v>
      </c>
      <c r="Z6" s="43">
        <f>LARGE($R6:$V6,1)</f>
        <v>9.8230000000000004</v>
      </c>
      <c r="AA6" s="43" t="str" cm="1">
        <f t="array" ref="AA6">INDEX($R$5:$V$5,,MATCH($Z6,$R6:$V6,0))</f>
        <v>Судья_2</v>
      </c>
    </row>
    <row r="7" spans="1:38" x14ac:dyDescent="0.3">
      <c r="B7" s="44"/>
      <c r="Q7" s="59">
        <f t="shared" si="6"/>
        <v>9307</v>
      </c>
      <c r="R7" s="105">
        <f t="shared" si="1"/>
        <v>8.3699999999999992</v>
      </c>
      <c r="S7" s="105">
        <f t="shared" si="2"/>
        <v>9.3650000000000002</v>
      </c>
      <c r="T7" s="45">
        <f t="shared" si="3"/>
        <v>9.08</v>
      </c>
      <c r="U7" s="45">
        <f t="shared" si="4"/>
        <v>8.6440000000000001</v>
      </c>
      <c r="V7" s="45">
        <f t="shared" si="5"/>
        <v>8.89</v>
      </c>
      <c r="W7" s="45">
        <f t="shared" ref="W7:W13" si="7">AVERAGE(R7:V7)-(MAX(R7:V7)+MIN(R7:V7))/COUNT(R7:V7)</f>
        <v>5.3228</v>
      </c>
      <c r="X7" s="43">
        <f t="shared" ref="X7:X13" si="8">SMALL($R7:$V7,1)</f>
        <v>8.3699999999999992</v>
      </c>
      <c r="Y7" s="43" t="str" cm="1">
        <f t="array" ref="Y7">INDEX($R$5:$V$5,,MATCH($X7,$R7:$V7,0))</f>
        <v>Судья_1</v>
      </c>
      <c r="Z7" s="43">
        <f t="shared" ref="Z7:Z13" si="9">LARGE($R7:$V7,1)</f>
        <v>9.3650000000000002</v>
      </c>
      <c r="AA7" s="43" t="str" cm="1">
        <f t="array" ref="AA7">INDEX($R$5:$V$5,,MATCH($Z7,$R7:$V7,0))</f>
        <v>Судья_2</v>
      </c>
    </row>
    <row r="8" spans="1:38" x14ac:dyDescent="0.3">
      <c r="B8" s="44"/>
      <c r="Q8" s="59">
        <f t="shared" si="6"/>
        <v>6805</v>
      </c>
      <c r="R8" s="45">
        <f t="shared" si="1"/>
        <v>9.218</v>
      </c>
      <c r="S8" s="45">
        <f t="shared" si="2"/>
        <v>9.0969999999999995</v>
      </c>
      <c r="T8" s="45">
        <f t="shared" si="3"/>
        <v>9.6280000000000001</v>
      </c>
      <c r="U8" s="45">
        <f t="shared" si="4"/>
        <v>8.5129999999999999</v>
      </c>
      <c r="V8" s="45">
        <f t="shared" si="5"/>
        <v>9.3170000000000002</v>
      </c>
      <c r="W8" s="45">
        <f t="shared" si="7"/>
        <v>5.5263999999999989</v>
      </c>
      <c r="X8" s="43">
        <f t="shared" si="8"/>
        <v>8.5129999999999999</v>
      </c>
      <c r="Y8" s="43" t="str" cm="1">
        <f t="array" ref="Y8">INDEX($R$5:$V$5,,MATCH($X8,$R8:$V8,0))</f>
        <v>Судья_4</v>
      </c>
      <c r="Z8" s="43">
        <f t="shared" si="9"/>
        <v>9.6280000000000001</v>
      </c>
      <c r="AA8" s="43" t="str" cm="1">
        <f t="array" ref="AA8">INDEX($R$5:$V$5,,MATCH($Z8,$R8:$V8,0))</f>
        <v>Судья_3</v>
      </c>
    </row>
    <row r="9" spans="1:38" ht="15.6" x14ac:dyDescent="0.3">
      <c r="B9" s="49" t="s">
        <v>71</v>
      </c>
      <c r="Q9" s="59">
        <f t="shared" si="6"/>
        <v>8790</v>
      </c>
      <c r="R9" s="45">
        <f t="shared" si="1"/>
        <v>8.3859999999999992</v>
      </c>
      <c r="S9" s="45">
        <f t="shared" si="2"/>
        <v>8.2639999999999993</v>
      </c>
      <c r="T9" s="45">
        <f t="shared" si="3"/>
        <v>9.09</v>
      </c>
      <c r="U9" s="45">
        <f t="shared" si="4"/>
        <v>8.6310000000000002</v>
      </c>
      <c r="V9" s="45">
        <f t="shared" si="5"/>
        <v>8.2159999999999993</v>
      </c>
      <c r="W9" s="45">
        <f t="shared" si="7"/>
        <v>5.0561999999999987</v>
      </c>
      <c r="X9" s="43">
        <f t="shared" si="8"/>
        <v>8.2159999999999993</v>
      </c>
      <c r="Y9" s="43" t="str" cm="1">
        <f t="array" ref="Y9">INDEX($R$5:$V$5,,MATCH($X9,$R9:$V9,0))</f>
        <v>Судья_5</v>
      </c>
      <c r="Z9" s="43">
        <f t="shared" si="9"/>
        <v>9.09</v>
      </c>
      <c r="AA9" s="43" t="str" cm="1">
        <f t="array" ref="AA9">INDEX($R$5:$V$5,,MATCH($Z9,$R9:$V9,0))</f>
        <v>Судья_3</v>
      </c>
    </row>
    <row r="10" spans="1:38" ht="15.6" x14ac:dyDescent="0.3">
      <c r="B10" s="43" t="s">
        <v>73</v>
      </c>
      <c r="Q10" s="59">
        <f t="shared" si="6"/>
        <v>7255</v>
      </c>
      <c r="R10" s="45">
        <f t="shared" si="1"/>
        <v>8.5020000000000007</v>
      </c>
      <c r="S10" s="45">
        <f t="shared" si="2"/>
        <v>8.7390000000000008</v>
      </c>
      <c r="T10" s="45">
        <f t="shared" si="3"/>
        <v>8.6199999999999992</v>
      </c>
      <c r="U10" s="45">
        <f t="shared" si="4"/>
        <v>9.016</v>
      </c>
      <c r="V10" s="45">
        <f t="shared" si="5"/>
        <v>9.7490000000000006</v>
      </c>
      <c r="W10" s="45">
        <f t="shared" si="7"/>
        <v>5.2750000000000004</v>
      </c>
      <c r="X10" s="43">
        <f t="shared" si="8"/>
        <v>8.5020000000000007</v>
      </c>
      <c r="Y10" s="43" t="str" cm="1">
        <f t="array" ref="Y10">INDEX($R$5:$V$5,,MATCH($X10,$R10:$V10,0))</f>
        <v>Судья_1</v>
      </c>
      <c r="Z10" s="43">
        <f t="shared" si="9"/>
        <v>9.7490000000000006</v>
      </c>
      <c r="AA10" s="43" t="str" cm="1">
        <f t="array" ref="AA10">INDEX($R$5:$V$5,,MATCH($Z10,$R10:$V10,0))</f>
        <v>Судья_5</v>
      </c>
    </row>
    <row r="11" spans="1:38" x14ac:dyDescent="0.3">
      <c r="B11" s="106" t="s">
        <v>74</v>
      </c>
      <c r="Q11" s="59">
        <f t="shared" si="6"/>
        <v>8173</v>
      </c>
      <c r="R11" s="45">
        <f t="shared" si="1"/>
        <v>8.5090000000000003</v>
      </c>
      <c r="S11" s="45">
        <f t="shared" si="2"/>
        <v>9.94</v>
      </c>
      <c r="T11" s="45">
        <f t="shared" si="3"/>
        <v>8.4019999999999992</v>
      </c>
      <c r="U11" s="45">
        <f t="shared" si="4"/>
        <v>9.6590000000000007</v>
      </c>
      <c r="V11" s="45">
        <f t="shared" si="5"/>
        <v>8.1509999999999998</v>
      </c>
      <c r="W11" s="45">
        <f t="shared" si="7"/>
        <v>5.3140000000000001</v>
      </c>
      <c r="X11" s="43">
        <f t="shared" si="8"/>
        <v>8.1509999999999998</v>
      </c>
      <c r="Y11" s="43" t="str" cm="1">
        <f t="array" ref="Y11">INDEX($R$5:$V$5,,MATCH($X11,$R11:$V11,0))</f>
        <v>Судья_5</v>
      </c>
      <c r="Z11" s="43">
        <f t="shared" si="9"/>
        <v>9.94</v>
      </c>
      <c r="AA11" s="43" t="str" cm="1">
        <f t="array" ref="AA11">INDEX($R$5:$V$5,,MATCH($Z11,$R11:$V11,0))</f>
        <v>Судья_2</v>
      </c>
    </row>
    <row r="12" spans="1:38" ht="15.6" x14ac:dyDescent="0.3">
      <c r="B12" s="43" t="s">
        <v>75</v>
      </c>
      <c r="Q12" s="59">
        <f t="shared" si="6"/>
        <v>2369</v>
      </c>
      <c r="R12" s="45">
        <f t="shared" si="1"/>
        <v>8.2789999999999999</v>
      </c>
      <c r="S12" s="45">
        <f t="shared" si="2"/>
        <v>9.5310000000000006</v>
      </c>
      <c r="T12" s="45">
        <f t="shared" si="3"/>
        <v>8.7569999999999997</v>
      </c>
      <c r="U12" s="45">
        <f t="shared" si="4"/>
        <v>8.2780000000000005</v>
      </c>
      <c r="V12" s="45">
        <f t="shared" si="5"/>
        <v>9.0489999999999995</v>
      </c>
      <c r="W12" s="45">
        <f t="shared" si="7"/>
        <v>5.2170000000000005</v>
      </c>
      <c r="X12" s="43">
        <f t="shared" si="8"/>
        <v>8.2780000000000005</v>
      </c>
      <c r="Y12" s="43" t="str" cm="1">
        <f t="array" ref="Y12">INDEX($R$5:$V$5,,MATCH($X12,$R12:$V12,0))</f>
        <v>Судья_4</v>
      </c>
      <c r="Z12" s="43">
        <f t="shared" si="9"/>
        <v>9.5310000000000006</v>
      </c>
      <c r="AA12" s="43" t="str" cm="1">
        <f t="array" ref="AA12">INDEX($R$5:$V$5,,MATCH($Z12,$R12:$V12,0))</f>
        <v>Судья_2</v>
      </c>
    </row>
    <row r="13" spans="1:38" ht="15.6" x14ac:dyDescent="0.3">
      <c r="B13" s="43" t="s">
        <v>76</v>
      </c>
      <c r="K13" s="56"/>
      <c r="Q13" s="59">
        <f t="shared" si="6"/>
        <v>5672</v>
      </c>
      <c r="R13" s="45">
        <f t="shared" si="1"/>
        <v>9.16</v>
      </c>
      <c r="S13" s="45">
        <f t="shared" si="2"/>
        <v>8.2690000000000001</v>
      </c>
      <c r="T13" s="45">
        <f t="shared" si="3"/>
        <v>8.5559999999999992</v>
      </c>
      <c r="U13" s="45">
        <f t="shared" si="4"/>
        <v>8.48</v>
      </c>
      <c r="V13" s="45">
        <f t="shared" si="5"/>
        <v>8.3640000000000008</v>
      </c>
      <c r="W13" s="45">
        <f t="shared" si="7"/>
        <v>5.080000000000001</v>
      </c>
      <c r="X13" s="43">
        <f t="shared" si="8"/>
        <v>8.2690000000000001</v>
      </c>
      <c r="Y13" s="43" t="str" cm="1">
        <f t="array" ref="Y13">INDEX($R$5:$V$5,,MATCH($X13,$R13:$V13,0))</f>
        <v>Судья_2</v>
      </c>
      <c r="Z13" s="43">
        <f t="shared" si="9"/>
        <v>9.16</v>
      </c>
      <c r="AA13" s="43" t="str" cm="1">
        <f t="array" ref="AA13">INDEX($R$5:$V$5,,MATCH($Z13,$R13:$V13,0))</f>
        <v>Судья_1</v>
      </c>
    </row>
    <row r="14" spans="1:38" ht="32.25" customHeight="1" thickBot="1" x14ac:dyDescent="0.35">
      <c r="B14" s="49" t="s">
        <v>77</v>
      </c>
      <c r="C14" s="50"/>
      <c r="N14" s="57" t="s">
        <v>78</v>
      </c>
      <c r="Q14" s="59"/>
      <c r="R14" s="59"/>
      <c r="S14" s="59"/>
      <c r="T14" s="59"/>
      <c r="U14" s="59"/>
      <c r="V14" s="59"/>
      <c r="W14" s="59"/>
    </row>
    <row r="15" spans="1:38" x14ac:dyDescent="0.3">
      <c r="A15" s="43">
        <v>1</v>
      </c>
      <c r="B15" s="51" t="s">
        <v>79</v>
      </c>
      <c r="C15" s="52"/>
      <c r="D15" s="52"/>
      <c r="E15" s="52"/>
      <c r="F15" s="52"/>
      <c r="G15" s="52"/>
      <c r="H15" s="52"/>
      <c r="I15" s="52"/>
      <c r="J15" s="52"/>
      <c r="K15" s="52"/>
      <c r="L15" s="52"/>
      <c r="M15" s="58">
        <f>INDEX($Q$6:$Q$13,MATCH(LARGE($W$6:$W$13,3),W6:W13,0))</f>
        <v>8173</v>
      </c>
      <c r="N15" s="57">
        <v>8173</v>
      </c>
      <c r="Q15" s="59"/>
    </row>
    <row r="16" spans="1:38" x14ac:dyDescent="0.3">
      <c r="A16" s="43">
        <v>2</v>
      </c>
      <c r="B16" s="53" t="s">
        <v>80</v>
      </c>
      <c r="C16" s="54"/>
      <c r="D16" s="54"/>
      <c r="E16" s="54"/>
      <c r="F16" s="54"/>
      <c r="G16" s="54"/>
      <c r="H16" s="54"/>
      <c r="I16" s="54"/>
      <c r="J16" s="54"/>
      <c r="K16" s="54"/>
      <c r="L16" s="54"/>
      <c r="M16" s="60" t="str">
        <f>Q17 &amp; "-" &amp;R17</f>
        <v>ITA-3150</v>
      </c>
      <c r="N16" s="57" t="s">
        <v>81</v>
      </c>
      <c r="Q16" s="111">
        <v>2</v>
      </c>
    </row>
    <row r="17" spans="1:36" x14ac:dyDescent="0.3">
      <c r="A17" s="43">
        <v>3</v>
      </c>
      <c r="B17" s="53" t="s">
        <v>82</v>
      </c>
      <c r="C17" s="54"/>
      <c r="D17" s="54"/>
      <c r="E17" s="54"/>
      <c r="F17" s="54"/>
      <c r="G17" s="54"/>
      <c r="H17" s="54"/>
      <c r="I17" s="54"/>
      <c r="J17" s="54"/>
      <c r="K17" s="54"/>
      <c r="L17" s="54"/>
      <c r="M17" s="60" t="str" cm="1">
        <f t="array" ref="M17">INDEX($R$21:$V$21,,MATCH(LARGE($R$22:$V$22,1),R22:V22,0))</f>
        <v>Судья_4</v>
      </c>
      <c r="N17" s="57" t="s">
        <v>83</v>
      </c>
      <c r="Q17" s="45" t="str">
        <f>INDEX($I$23:$I$30,MATCH($R$17,$J$23:$J$30,0))</f>
        <v>ITA</v>
      </c>
      <c r="R17" s="43">
        <f>INDEX($Q$6:$Q$13,MATCH(LARGE($W$6:$W$13,4),W6:W13,0))</f>
        <v>3150</v>
      </c>
      <c r="T17" s="59"/>
    </row>
    <row r="18" spans="1:36" x14ac:dyDescent="0.3">
      <c r="A18" s="43">
        <v>4</v>
      </c>
      <c r="B18" s="99" t="s">
        <v>123</v>
      </c>
      <c r="C18" s="54"/>
      <c r="D18" s="54"/>
      <c r="E18" s="54"/>
      <c r="F18" s="54"/>
      <c r="G18" s="54"/>
      <c r="H18" s="54"/>
      <c r="I18" s="54"/>
      <c r="J18" s="54"/>
      <c r="K18" s="54"/>
      <c r="L18" s="54"/>
      <c r="M18" s="60" t="str" cm="1">
        <f t="array" ref="M18">INDEX($R$25:$V$25,,MATCH(LARGE($R$26:$V$26,1),R26:V26,0))</f>
        <v>Судья_2</v>
      </c>
      <c r="N18" s="57" t="s">
        <v>84</v>
      </c>
    </row>
    <row r="19" spans="1:36" ht="15" thickBot="1" x14ac:dyDescent="0.35">
      <c r="A19" s="43">
        <v>5</v>
      </c>
      <c r="B19" s="108" t="s">
        <v>85</v>
      </c>
      <c r="C19" s="55"/>
      <c r="D19" s="55"/>
      <c r="E19" s="55"/>
      <c r="F19" s="55"/>
      <c r="G19" s="55"/>
      <c r="H19" s="55"/>
      <c r="I19" s="55"/>
      <c r="J19" s="55"/>
      <c r="K19" s="55"/>
      <c r="L19" s="55"/>
      <c r="M19" s="61">
        <f>V34</f>
        <v>4</v>
      </c>
      <c r="N19" s="57">
        <v>4</v>
      </c>
      <c r="Q19" s="111">
        <v>3</v>
      </c>
    </row>
    <row r="20" spans="1:36" x14ac:dyDescent="0.3">
      <c r="Q20" s="105"/>
      <c r="R20" s="106" t="s">
        <v>128</v>
      </c>
    </row>
    <row r="21" spans="1:36" ht="15" thickBot="1" x14ac:dyDescent="0.35">
      <c r="B21" s="50" t="s">
        <v>86</v>
      </c>
      <c r="I21" s="50" t="s">
        <v>87</v>
      </c>
      <c r="L21" s="50" t="s">
        <v>88</v>
      </c>
      <c r="R21" s="107" t="str">
        <f t="shared" ref="R21:V21" si="10">C23</f>
        <v>Судья_1</v>
      </c>
      <c r="S21" s="107" t="str">
        <f t="shared" si="10"/>
        <v>Судья_2</v>
      </c>
      <c r="T21" s="107" t="str">
        <f t="shared" si="10"/>
        <v>Судья_3</v>
      </c>
      <c r="U21" s="107" t="str">
        <f t="shared" si="10"/>
        <v>Судья_4</v>
      </c>
      <c r="V21" s="107" t="str">
        <f t="shared" si="10"/>
        <v>Судья_5</v>
      </c>
    </row>
    <row r="22" spans="1:36" ht="17.25" customHeight="1" thickBot="1" x14ac:dyDescent="0.35">
      <c r="B22" s="167" t="s">
        <v>89</v>
      </c>
      <c r="C22" s="102" t="s">
        <v>90</v>
      </c>
      <c r="D22" s="103"/>
      <c r="E22" s="103"/>
      <c r="F22" s="103"/>
      <c r="G22" s="104"/>
      <c r="I22" s="62" t="s">
        <v>72</v>
      </c>
      <c r="J22" s="63" t="s">
        <v>89</v>
      </c>
      <c r="L22" s="64" t="s">
        <v>72</v>
      </c>
      <c r="M22" s="65" t="s">
        <v>91</v>
      </c>
      <c r="R22" s="43">
        <f>COUNTIF($Y$6:$Y$13,R$21)</f>
        <v>2</v>
      </c>
      <c r="S22" s="43">
        <f>COUNTIF($Y$6:$Y$13,S$21)</f>
        <v>1</v>
      </c>
      <c r="T22" s="43">
        <f>COUNTIF($Y$6:$Y$13,T$21)</f>
        <v>0</v>
      </c>
      <c r="U22" s="43">
        <f>COUNTIF($Y$6:$Y$13,U$21)</f>
        <v>3</v>
      </c>
      <c r="V22" s="43">
        <f>COUNTIF($Y$6:$Y$13,V$21)</f>
        <v>2</v>
      </c>
      <c r="Y22" s="59"/>
      <c r="Z22" s="59"/>
      <c r="AA22" s="59"/>
      <c r="AB22" s="59"/>
      <c r="AC22" s="59"/>
      <c r="AD22" s="59"/>
      <c r="AE22" s="59"/>
      <c r="AF22" s="59"/>
      <c r="AG22" s="59"/>
      <c r="AH22" s="59"/>
      <c r="AI22" s="59"/>
      <c r="AJ22" s="59"/>
    </row>
    <row r="23" spans="1:36" s="45" customFormat="1" ht="15" thickBot="1" x14ac:dyDescent="0.35">
      <c r="B23" s="168"/>
      <c r="C23" s="66" t="s">
        <v>92</v>
      </c>
      <c r="D23" s="67" t="s">
        <v>84</v>
      </c>
      <c r="E23" s="67" t="s">
        <v>93</v>
      </c>
      <c r="F23" s="67" t="s">
        <v>83</v>
      </c>
      <c r="G23" s="68" t="s">
        <v>94</v>
      </c>
      <c r="I23" s="69" t="s">
        <v>95</v>
      </c>
      <c r="J23" s="70">
        <v>3150</v>
      </c>
      <c r="L23" s="71" t="s">
        <v>95</v>
      </c>
      <c r="M23" s="72" t="s">
        <v>92</v>
      </c>
      <c r="O23" s="46"/>
      <c r="P23" s="59"/>
      <c r="S23" s="59"/>
      <c r="T23" s="59"/>
      <c r="U23" s="59"/>
      <c r="V23" s="59"/>
      <c r="W23" s="59"/>
      <c r="X23" s="59"/>
      <c r="Y23" s="59"/>
      <c r="Z23" s="59"/>
      <c r="AA23" s="59"/>
      <c r="AB23" s="59"/>
      <c r="AC23" s="59"/>
      <c r="AD23" s="59"/>
      <c r="AE23" s="59"/>
      <c r="AF23" s="59"/>
      <c r="AG23" s="59"/>
      <c r="AH23" s="59"/>
      <c r="AI23" s="59"/>
      <c r="AJ23" s="59"/>
    </row>
    <row r="24" spans="1:36" x14ac:dyDescent="0.3">
      <c r="B24" s="109">
        <v>3150</v>
      </c>
      <c r="C24" s="71">
        <v>8.9730000000000008</v>
      </c>
      <c r="D24" s="74">
        <v>9.8230000000000004</v>
      </c>
      <c r="E24" s="74">
        <v>8.5399999999999991</v>
      </c>
      <c r="F24" s="74">
        <v>8.09</v>
      </c>
      <c r="G24" s="72">
        <v>8.8670000000000009</v>
      </c>
      <c r="I24" s="73" t="s">
        <v>96</v>
      </c>
      <c r="J24" s="75">
        <v>9307</v>
      </c>
      <c r="L24" s="76" t="s">
        <v>97</v>
      </c>
      <c r="M24" s="77" t="s">
        <v>84</v>
      </c>
      <c r="Q24" s="111">
        <v>4</v>
      </c>
      <c r="R24" s="106" t="s">
        <v>131</v>
      </c>
      <c r="S24" s="59"/>
      <c r="T24" s="59"/>
      <c r="U24" s="59"/>
      <c r="V24" s="59"/>
      <c r="W24" s="59"/>
      <c r="X24" s="59"/>
      <c r="Y24" s="59"/>
      <c r="Z24" s="59"/>
      <c r="AA24" s="59"/>
      <c r="AB24" s="59"/>
      <c r="AC24" s="59"/>
      <c r="AD24" s="59"/>
      <c r="AE24" s="59"/>
      <c r="AF24" s="59"/>
      <c r="AG24" s="59"/>
      <c r="AH24" s="59"/>
      <c r="AI24" s="59"/>
      <c r="AJ24" s="59"/>
    </row>
    <row r="25" spans="1:36" x14ac:dyDescent="0.3">
      <c r="B25" s="109">
        <v>9307</v>
      </c>
      <c r="C25" s="76">
        <v>8.3699999999999992</v>
      </c>
      <c r="D25" s="78">
        <v>9.3650000000000002</v>
      </c>
      <c r="E25" s="78">
        <v>9.08</v>
      </c>
      <c r="F25" s="78">
        <v>8.6440000000000001</v>
      </c>
      <c r="G25" s="77">
        <v>8.89</v>
      </c>
      <c r="I25" s="73" t="s">
        <v>98</v>
      </c>
      <c r="J25" s="75">
        <v>6805</v>
      </c>
      <c r="L25" s="76" t="s">
        <v>98</v>
      </c>
      <c r="M25" s="77" t="s">
        <v>93</v>
      </c>
      <c r="R25" s="107" t="str">
        <f t="shared" ref="R25:V25" si="11">C23</f>
        <v>Судья_1</v>
      </c>
      <c r="S25" s="59" t="str">
        <f t="shared" si="11"/>
        <v>Судья_2</v>
      </c>
      <c r="T25" s="59" t="str">
        <f t="shared" si="11"/>
        <v>Судья_3</v>
      </c>
      <c r="U25" s="59" t="str">
        <f t="shared" si="11"/>
        <v>Судья_4</v>
      </c>
      <c r="V25" s="59" t="str">
        <f t="shared" si="11"/>
        <v>Судья_5</v>
      </c>
      <c r="W25" s="59"/>
      <c r="X25" s="59"/>
      <c r="Y25" s="59"/>
      <c r="Z25" s="59"/>
      <c r="AA25" s="59"/>
      <c r="AB25" s="59"/>
      <c r="AC25" s="59"/>
      <c r="AD25" s="59"/>
      <c r="AE25" s="59"/>
      <c r="AF25" s="59"/>
      <c r="AG25" s="59"/>
      <c r="AH25" s="59"/>
      <c r="AI25" s="59"/>
      <c r="AJ25" s="59"/>
    </row>
    <row r="26" spans="1:36" x14ac:dyDescent="0.3">
      <c r="B26" s="109">
        <v>6805</v>
      </c>
      <c r="C26" s="76">
        <v>9.218</v>
      </c>
      <c r="D26" s="78">
        <v>9.0969999999999995</v>
      </c>
      <c r="E26" s="78">
        <v>9.6280000000000001</v>
      </c>
      <c r="F26" s="78">
        <v>8.5129999999999999</v>
      </c>
      <c r="G26" s="77">
        <v>9.3170000000000002</v>
      </c>
      <c r="I26" s="73" t="s">
        <v>99</v>
      </c>
      <c r="J26" s="75">
        <v>8790</v>
      </c>
      <c r="L26" s="76" t="s">
        <v>97</v>
      </c>
      <c r="M26" s="77" t="s">
        <v>83</v>
      </c>
      <c r="R26" s="43">
        <f>COUNTIF($AA$6:$AA$13,R$21)</f>
        <v>1</v>
      </c>
      <c r="S26" s="43">
        <f t="shared" ref="S26:V26" si="12">COUNTIF($AA$6:$AA$13,S$21)</f>
        <v>4</v>
      </c>
      <c r="T26" s="43">
        <f t="shared" si="12"/>
        <v>2</v>
      </c>
      <c r="U26" s="43">
        <f t="shared" si="12"/>
        <v>0</v>
      </c>
      <c r="V26" s="43">
        <f t="shared" si="12"/>
        <v>1</v>
      </c>
      <c r="W26" s="59"/>
      <c r="X26" s="59"/>
      <c r="Y26" s="59"/>
      <c r="Z26" s="59"/>
      <c r="AA26" s="59"/>
      <c r="AB26" s="59"/>
      <c r="AC26" s="59"/>
      <c r="AD26" s="59"/>
      <c r="AE26" s="59"/>
      <c r="AF26" s="59"/>
      <c r="AG26" s="59"/>
      <c r="AH26" s="59"/>
      <c r="AI26" s="59"/>
      <c r="AJ26" s="59"/>
    </row>
    <row r="27" spans="1:36" ht="15" thickBot="1" x14ac:dyDescent="0.35">
      <c r="B27" s="109">
        <v>8790</v>
      </c>
      <c r="C27" s="76">
        <v>8.3859999999999992</v>
      </c>
      <c r="D27" s="78">
        <v>8.2639999999999993</v>
      </c>
      <c r="E27" s="78">
        <v>9.09</v>
      </c>
      <c r="F27" s="78">
        <v>8.6310000000000002</v>
      </c>
      <c r="G27" s="77">
        <v>8.2159999999999993</v>
      </c>
      <c r="I27" s="73" t="s">
        <v>100</v>
      </c>
      <c r="J27" s="75">
        <v>7255</v>
      </c>
      <c r="L27" s="79" t="s">
        <v>99</v>
      </c>
      <c r="M27" s="80" t="s">
        <v>94</v>
      </c>
      <c r="S27" s="59"/>
      <c r="T27" s="59"/>
      <c r="U27" s="59"/>
      <c r="V27" s="59"/>
      <c r="W27" s="59"/>
      <c r="X27" s="59"/>
      <c r="Y27" s="59"/>
      <c r="Z27" s="59"/>
      <c r="AA27" s="59"/>
      <c r="AB27" s="59"/>
      <c r="AC27" s="59"/>
      <c r="AD27" s="59"/>
      <c r="AE27" s="59"/>
      <c r="AF27" s="59"/>
      <c r="AG27" s="59"/>
      <c r="AH27" s="59"/>
      <c r="AI27" s="59"/>
      <c r="AJ27" s="59"/>
    </row>
    <row r="28" spans="1:36" x14ac:dyDescent="0.3">
      <c r="B28" s="109">
        <v>7255</v>
      </c>
      <c r="C28" s="76">
        <v>8.5020000000000007</v>
      </c>
      <c r="D28" s="78">
        <v>8.7390000000000008</v>
      </c>
      <c r="E28" s="78">
        <v>8.6199999999999992</v>
      </c>
      <c r="F28" s="78">
        <v>9.016</v>
      </c>
      <c r="G28" s="77">
        <v>9.7490000000000006</v>
      </c>
      <c r="I28" s="73" t="s">
        <v>101</v>
      </c>
      <c r="J28" s="75">
        <v>8173</v>
      </c>
      <c r="Q28" s="111">
        <v>5</v>
      </c>
      <c r="R28" s="59"/>
      <c r="S28" s="59"/>
      <c r="T28" s="59"/>
      <c r="U28" s="59" t="s">
        <v>132</v>
      </c>
      <c r="V28" s="59"/>
      <c r="W28" s="59"/>
      <c r="X28" s="59"/>
      <c r="Y28" s="59"/>
      <c r="Z28" s="59"/>
      <c r="AA28" s="59"/>
      <c r="AB28" s="59"/>
      <c r="AC28" s="59"/>
      <c r="AD28" s="59"/>
      <c r="AE28" s="59"/>
      <c r="AF28" s="59"/>
      <c r="AG28" s="59"/>
      <c r="AH28" s="59"/>
      <c r="AI28" s="59"/>
      <c r="AJ28" s="59"/>
    </row>
    <row r="29" spans="1:36" x14ac:dyDescent="0.3">
      <c r="B29" s="109">
        <v>8173</v>
      </c>
      <c r="C29" s="76">
        <v>8.5090000000000003</v>
      </c>
      <c r="D29" s="78">
        <v>9.94</v>
      </c>
      <c r="E29" s="78">
        <v>8.4019999999999992</v>
      </c>
      <c r="F29" s="78">
        <v>9.6590000000000007</v>
      </c>
      <c r="G29" s="77">
        <v>8.1509999999999998</v>
      </c>
      <c r="I29" s="73" t="s">
        <v>97</v>
      </c>
      <c r="J29" s="75">
        <v>2369</v>
      </c>
      <c r="Q29" s="59"/>
      <c r="R29" s="105" t="str">
        <f>L23</f>
        <v>ITA</v>
      </c>
      <c r="S29" s="59">
        <f>COUNTIF($R$29:$R29,R29)</f>
        <v>1</v>
      </c>
      <c r="T29" s="59"/>
      <c r="U29" s="59" t="str">
        <f>IF(S29=1,R29,"")</f>
        <v>ITA</v>
      </c>
      <c r="V29" s="59">
        <f>COUNTIF($I$23:$I$30,$U29)</f>
        <v>1</v>
      </c>
      <c r="W29" s="59"/>
      <c r="X29" s="59"/>
      <c r="Y29" s="59"/>
      <c r="Z29" s="59"/>
      <c r="AA29" s="59"/>
      <c r="AB29" s="59"/>
      <c r="AC29" s="59"/>
      <c r="AD29" s="59"/>
      <c r="AE29" s="59"/>
      <c r="AF29" s="59"/>
      <c r="AG29" s="59"/>
      <c r="AH29" s="59"/>
      <c r="AI29" s="59"/>
      <c r="AJ29" s="59"/>
    </row>
    <row r="30" spans="1:36" ht="15" thickBot="1" x14ac:dyDescent="0.35">
      <c r="B30" s="109">
        <v>2369</v>
      </c>
      <c r="C30" s="76">
        <v>8.2789999999999999</v>
      </c>
      <c r="D30" s="78">
        <v>9.5310000000000006</v>
      </c>
      <c r="E30" s="78">
        <v>8.7569999999999997</v>
      </c>
      <c r="F30" s="78">
        <v>8.2780000000000005</v>
      </c>
      <c r="G30" s="77">
        <v>9.0489999999999995</v>
      </c>
      <c r="I30" s="81" t="s">
        <v>102</v>
      </c>
      <c r="J30" s="82">
        <v>5672</v>
      </c>
      <c r="Q30" s="105"/>
      <c r="R30" s="105" t="str">
        <f>L24</f>
        <v>BRA</v>
      </c>
      <c r="S30" s="59">
        <f>COUNTIF($R$29:$R30,R30)</f>
        <v>1</v>
      </c>
      <c r="T30" s="59"/>
      <c r="U30" s="59" t="str">
        <f t="shared" ref="U30:U33" si="13">IF(S30=1,R30,"")</f>
        <v>BRA</v>
      </c>
      <c r="V30" s="59">
        <f t="shared" ref="V30:V33" si="14">COUNTIF($I$23:$I$30,$U30)</f>
        <v>1</v>
      </c>
      <c r="W30" s="59"/>
      <c r="X30" s="59"/>
      <c r="Y30" s="59"/>
      <c r="Z30" s="59"/>
      <c r="AA30" s="59"/>
      <c r="AB30" s="59"/>
      <c r="AC30" s="59"/>
      <c r="AD30" s="59"/>
      <c r="AE30" s="59"/>
      <c r="AF30" s="59"/>
      <c r="AG30" s="59"/>
      <c r="AH30" s="59"/>
      <c r="AI30" s="59"/>
      <c r="AJ30" s="59"/>
    </row>
    <row r="31" spans="1:36" ht="15" thickBot="1" x14ac:dyDescent="0.35">
      <c r="B31" s="110">
        <v>5672</v>
      </c>
      <c r="C31" s="79">
        <v>9.16</v>
      </c>
      <c r="D31" s="83">
        <v>8.2690000000000001</v>
      </c>
      <c r="E31" s="83">
        <v>8.5559999999999992</v>
      </c>
      <c r="F31" s="83">
        <v>8.48</v>
      </c>
      <c r="G31" s="80">
        <v>8.3640000000000008</v>
      </c>
      <c r="Q31" s="105"/>
      <c r="R31" s="105" t="str">
        <f>L25</f>
        <v>JPN</v>
      </c>
      <c r="S31" s="59">
        <f>COUNTIF($R$29:$R31,R31)</f>
        <v>1</v>
      </c>
      <c r="T31" s="59"/>
      <c r="U31" s="59" t="str">
        <f t="shared" si="13"/>
        <v>JPN</v>
      </c>
      <c r="V31" s="59">
        <f t="shared" si="14"/>
        <v>1</v>
      </c>
      <c r="W31" s="59"/>
      <c r="X31" s="59"/>
      <c r="Y31" s="59"/>
      <c r="Z31" s="59"/>
      <c r="AA31" s="59"/>
      <c r="AB31" s="59"/>
      <c r="AC31" s="59"/>
      <c r="AD31" s="59"/>
      <c r="AE31" s="59"/>
      <c r="AF31" s="59"/>
      <c r="AG31" s="59"/>
      <c r="AH31" s="59"/>
      <c r="AI31" s="59"/>
      <c r="AJ31" s="59"/>
    </row>
    <row r="32" spans="1:36" x14ac:dyDescent="0.3">
      <c r="Q32" s="105"/>
      <c r="R32" s="105" t="str">
        <f>L26</f>
        <v>BRA</v>
      </c>
      <c r="S32" s="59">
        <f>COUNTIF($R$29:$R32,R32)</f>
        <v>2</v>
      </c>
      <c r="T32" s="59"/>
      <c r="U32" s="59" t="str">
        <f>IF(S32=1,R32,"")</f>
        <v/>
      </c>
      <c r="V32" s="59">
        <f t="shared" si="14"/>
        <v>0</v>
      </c>
      <c r="W32" s="59"/>
      <c r="X32" s="59"/>
      <c r="Y32" s="59"/>
      <c r="Z32" s="59"/>
      <c r="AA32" s="59"/>
      <c r="AB32" s="59"/>
      <c r="AC32" s="59"/>
      <c r="AD32" s="59"/>
      <c r="AE32" s="59"/>
      <c r="AF32" s="59"/>
      <c r="AG32" s="59"/>
      <c r="AH32" s="59"/>
      <c r="AI32" s="59"/>
      <c r="AJ32" s="59"/>
    </row>
    <row r="33" spans="2:36" x14ac:dyDescent="0.3">
      <c r="B33" s="100" t="s">
        <v>124</v>
      </c>
      <c r="Q33" s="105"/>
      <c r="R33" s="105" t="str">
        <f>L27</f>
        <v>USA</v>
      </c>
      <c r="S33" s="59">
        <f>COUNTIF($R$29:$R33,R33)</f>
        <v>1</v>
      </c>
      <c r="T33" s="59"/>
      <c r="U33" s="59" t="str">
        <f t="shared" si="13"/>
        <v>USA</v>
      </c>
      <c r="V33" s="59">
        <f t="shared" si="14"/>
        <v>1</v>
      </c>
      <c r="W33" s="59"/>
      <c r="X33" s="59"/>
      <c r="Y33" s="59"/>
      <c r="Z33" s="59"/>
      <c r="AA33" s="59"/>
      <c r="AB33" s="59"/>
      <c r="AC33" s="59"/>
      <c r="AD33" s="59"/>
      <c r="AE33" s="59"/>
      <c r="AF33" s="59"/>
      <c r="AG33" s="59"/>
      <c r="AH33" s="59"/>
      <c r="AI33" s="59"/>
      <c r="AJ33" s="59"/>
    </row>
    <row r="34" spans="2:36" x14ac:dyDescent="0.3">
      <c r="B34" s="144" t="s">
        <v>139</v>
      </c>
      <c r="Q34" s="105"/>
      <c r="R34" s="59"/>
      <c r="S34" s="59"/>
      <c r="T34" s="59"/>
      <c r="U34" s="59" t="s">
        <v>127</v>
      </c>
      <c r="V34" s="59">
        <f>SUM(V29:V33)</f>
        <v>4</v>
      </c>
      <c r="W34" s="59"/>
      <c r="X34" s="59"/>
      <c r="Y34" s="59"/>
      <c r="Z34" s="59"/>
      <c r="AA34" s="59"/>
      <c r="AB34" s="59"/>
      <c r="AC34" s="59"/>
      <c r="AD34" s="59"/>
      <c r="AE34" s="59"/>
      <c r="AF34" s="59"/>
      <c r="AG34" s="59"/>
      <c r="AH34" s="59"/>
      <c r="AI34" s="59"/>
      <c r="AJ34" s="59"/>
    </row>
    <row r="35" spans="2:36" x14ac:dyDescent="0.3">
      <c r="Q35" s="105"/>
      <c r="R35" s="59"/>
      <c r="S35" s="45"/>
      <c r="AD35" s="45"/>
    </row>
    <row r="36" spans="2:36" x14ac:dyDescent="0.3">
      <c r="Q36" s="59"/>
      <c r="R36" s="59"/>
      <c r="S36" s="45"/>
      <c r="T36" s="45"/>
      <c r="U36" s="45"/>
      <c r="V36" s="45"/>
      <c r="W36" s="45"/>
      <c r="X36" s="45"/>
      <c r="Y36" s="45"/>
      <c r="Z36" s="45"/>
      <c r="AA36" s="45"/>
      <c r="AB36" s="45"/>
      <c r="AC36" s="45"/>
      <c r="AD36" s="45"/>
    </row>
    <row r="37" spans="2:36" x14ac:dyDescent="0.3">
      <c r="Q37" s="59"/>
      <c r="R37" s="59"/>
      <c r="S37" s="45"/>
      <c r="T37" s="45"/>
      <c r="U37" s="45"/>
      <c r="V37" s="45"/>
      <c r="W37" s="45"/>
      <c r="X37" s="45"/>
      <c r="Y37" s="45"/>
      <c r="Z37" s="45"/>
      <c r="AA37" s="45"/>
      <c r="AB37" s="45"/>
      <c r="AC37" s="45"/>
      <c r="AD37" s="45"/>
      <c r="AE37" s="45"/>
      <c r="AF37" s="45"/>
      <c r="AG37" s="45"/>
      <c r="AH37" s="45"/>
    </row>
    <row r="38" spans="2:36" x14ac:dyDescent="0.3">
      <c r="R38" s="45"/>
      <c r="S38" s="45"/>
      <c r="T38" s="45"/>
      <c r="U38" s="45"/>
      <c r="V38" s="45"/>
      <c r="W38" s="45"/>
      <c r="X38" s="45"/>
      <c r="Y38" s="45"/>
      <c r="Z38" s="45"/>
      <c r="AA38" s="45"/>
      <c r="AB38" s="45"/>
      <c r="AC38" s="45"/>
      <c r="AD38" s="45"/>
      <c r="AE38" s="45"/>
      <c r="AF38" s="45"/>
      <c r="AG38" s="45"/>
      <c r="AH38" s="45"/>
    </row>
    <row r="39" spans="2:36" x14ac:dyDescent="0.3">
      <c r="R39" s="45"/>
      <c r="S39" s="45"/>
      <c r="T39" s="45"/>
      <c r="U39" s="45"/>
      <c r="V39" s="45"/>
      <c r="W39" s="45"/>
      <c r="X39" s="45"/>
      <c r="Y39" s="45"/>
      <c r="Z39" s="45"/>
      <c r="AA39" s="45"/>
      <c r="AB39" s="45"/>
      <c r="AC39" s="45"/>
      <c r="AD39" s="45"/>
      <c r="AE39" s="45"/>
      <c r="AF39" s="45"/>
      <c r="AG39" s="45"/>
      <c r="AH39" s="45"/>
    </row>
    <row r="40" spans="2:36" x14ac:dyDescent="0.3">
      <c r="R40" s="45"/>
      <c r="S40" s="45"/>
      <c r="T40" s="45"/>
      <c r="U40" s="45"/>
      <c r="V40" s="45"/>
      <c r="W40" s="45"/>
      <c r="X40" s="45"/>
      <c r="Y40" s="45"/>
      <c r="Z40" s="45"/>
      <c r="AA40" s="45"/>
      <c r="AB40" s="45"/>
      <c r="AC40" s="45"/>
      <c r="AD40" s="45"/>
      <c r="AE40" s="45"/>
      <c r="AF40" s="45"/>
      <c r="AG40" s="45"/>
      <c r="AH40" s="45"/>
    </row>
    <row r="41" spans="2:36" x14ac:dyDescent="0.3">
      <c r="R41" s="45"/>
      <c r="S41" s="45"/>
      <c r="T41" s="45"/>
      <c r="U41" s="45"/>
      <c r="V41" s="45"/>
      <c r="W41" s="45"/>
      <c r="X41" s="45"/>
      <c r="Y41" s="45"/>
      <c r="Z41" s="45"/>
      <c r="AA41" s="45"/>
      <c r="AB41" s="45"/>
      <c r="AC41" s="45"/>
      <c r="AD41" s="45"/>
      <c r="AE41" s="45"/>
      <c r="AF41" s="45"/>
      <c r="AG41" s="45"/>
      <c r="AH41" s="45"/>
    </row>
    <row r="42" spans="2:36" x14ac:dyDescent="0.3">
      <c r="R42" s="45"/>
      <c r="S42" s="45"/>
      <c r="T42" s="45"/>
      <c r="U42" s="45"/>
      <c r="V42" s="45"/>
      <c r="W42" s="45"/>
      <c r="X42" s="45"/>
      <c r="Y42" s="45"/>
      <c r="Z42" s="45"/>
      <c r="AA42" s="45"/>
      <c r="AB42" s="45"/>
      <c r="AC42" s="45"/>
      <c r="AD42" s="45"/>
      <c r="AE42" s="45"/>
      <c r="AF42" s="45"/>
      <c r="AG42" s="45"/>
      <c r="AH42" s="45"/>
    </row>
    <row r="43" spans="2:36" x14ac:dyDescent="0.3">
      <c r="R43" s="45"/>
      <c r="S43" s="45"/>
      <c r="T43" s="45"/>
      <c r="U43" s="45"/>
      <c r="V43" s="45"/>
      <c r="W43" s="45"/>
      <c r="X43" s="45"/>
      <c r="Y43" s="45"/>
      <c r="Z43" s="45"/>
      <c r="AA43" s="45"/>
      <c r="AB43" s="45"/>
      <c r="AC43" s="45"/>
      <c r="AD43" s="45"/>
      <c r="AE43" s="45"/>
      <c r="AF43" s="45"/>
      <c r="AG43" s="45"/>
      <c r="AH43" s="45"/>
    </row>
    <row r="44" spans="2:36" x14ac:dyDescent="0.3">
      <c r="R44" s="45"/>
      <c r="S44" s="45"/>
      <c r="T44" s="45"/>
      <c r="U44" s="45"/>
      <c r="V44" s="45"/>
      <c r="W44" s="45"/>
      <c r="X44" s="45"/>
      <c r="Y44" s="45"/>
      <c r="Z44" s="45"/>
      <c r="AA44" s="45"/>
      <c r="AB44" s="45"/>
      <c r="AC44" s="45"/>
      <c r="AD44" s="45"/>
      <c r="AE44" s="45"/>
      <c r="AF44" s="45"/>
      <c r="AG44" s="45"/>
      <c r="AH44" s="45"/>
    </row>
    <row r="45" spans="2:36" x14ac:dyDescent="0.3">
      <c r="R45" s="45"/>
      <c r="S45" s="45"/>
      <c r="T45" s="45"/>
      <c r="U45" s="45"/>
      <c r="V45" s="45"/>
      <c r="W45" s="45"/>
      <c r="X45" s="45"/>
      <c r="Y45" s="45"/>
      <c r="Z45" s="45"/>
      <c r="AA45" s="45"/>
      <c r="AB45" s="45"/>
      <c r="AC45" s="45"/>
      <c r="AD45" s="45"/>
      <c r="AE45" s="45"/>
      <c r="AF45" s="45"/>
      <c r="AG45" s="45"/>
      <c r="AH45" s="45"/>
    </row>
    <row r="46" spans="2:36" x14ac:dyDescent="0.3">
      <c r="R46" s="45"/>
      <c r="S46" s="45"/>
      <c r="T46" s="45"/>
      <c r="U46" s="45"/>
      <c r="V46" s="45"/>
      <c r="W46" s="45"/>
      <c r="X46" s="45"/>
      <c r="Y46" s="45"/>
      <c r="Z46" s="45"/>
      <c r="AA46" s="45"/>
      <c r="AB46" s="45"/>
      <c r="AC46" s="45"/>
      <c r="AD46" s="45"/>
      <c r="AE46" s="45"/>
      <c r="AF46" s="45"/>
      <c r="AG46" s="45"/>
      <c r="AH46" s="45"/>
    </row>
    <row r="47" spans="2:36" x14ac:dyDescent="0.3">
      <c r="R47" s="45"/>
      <c r="S47" s="45"/>
      <c r="T47" s="45"/>
      <c r="U47" s="45"/>
      <c r="V47" s="45"/>
      <c r="W47" s="45"/>
      <c r="X47" s="45"/>
      <c r="Y47" s="45"/>
      <c r="Z47" s="45"/>
      <c r="AA47" s="45"/>
      <c r="AB47" s="45"/>
      <c r="AC47" s="45"/>
      <c r="AD47" s="45"/>
      <c r="AE47" s="45"/>
      <c r="AF47" s="45"/>
      <c r="AG47" s="45"/>
      <c r="AH47" s="45"/>
    </row>
    <row r="48" spans="2:36" x14ac:dyDescent="0.3">
      <c r="R48" s="45"/>
      <c r="S48" s="45"/>
      <c r="T48" s="45"/>
      <c r="U48" s="45"/>
      <c r="V48" s="45"/>
      <c r="W48" s="45"/>
      <c r="X48" s="45"/>
      <c r="Y48" s="45"/>
      <c r="Z48" s="45"/>
      <c r="AA48" s="45"/>
      <c r="AB48" s="45"/>
      <c r="AC48" s="45"/>
      <c r="AD48" s="45"/>
      <c r="AE48" s="45"/>
      <c r="AF48" s="45"/>
      <c r="AG48" s="45"/>
      <c r="AH48" s="45"/>
    </row>
    <row r="49" spans="18:34" x14ac:dyDescent="0.3">
      <c r="R49" s="45"/>
      <c r="S49" s="45"/>
      <c r="T49" s="45"/>
      <c r="U49" s="45"/>
      <c r="V49" s="45"/>
      <c r="W49" s="45"/>
      <c r="X49" s="45"/>
      <c r="Y49" s="45"/>
      <c r="Z49" s="45"/>
      <c r="AA49" s="45"/>
      <c r="AB49" s="45"/>
      <c r="AC49" s="45"/>
      <c r="AD49" s="45"/>
      <c r="AE49" s="45"/>
      <c r="AF49" s="45"/>
      <c r="AG49" s="45"/>
      <c r="AH49" s="45"/>
    </row>
    <row r="50" spans="18:34" x14ac:dyDescent="0.3">
      <c r="R50" s="45"/>
      <c r="S50" s="45"/>
      <c r="T50" s="45"/>
      <c r="U50" s="45"/>
      <c r="V50" s="45"/>
      <c r="W50" s="45"/>
      <c r="X50" s="45"/>
      <c r="Y50" s="45"/>
      <c r="Z50" s="45"/>
      <c r="AA50" s="45"/>
      <c r="AB50" s="45"/>
      <c r="AC50" s="45"/>
      <c r="AD50" s="45"/>
      <c r="AE50" s="45"/>
      <c r="AF50" s="45"/>
      <c r="AG50" s="45"/>
    </row>
  </sheetData>
  <sortState xmlns:xlrd2="http://schemas.microsoft.com/office/spreadsheetml/2017/richdata2" ref="Y6:Y13">
    <sortCondition descending="1" ref="Y6:Y13"/>
  </sortState>
  <mergeCells count="1">
    <mergeCell ref="B22:B23"/>
  </mergeCells>
  <conditionalFormatting sqref="M15:M19">
    <cfRule type="expression" dxfId="25" priority="1">
      <formula>M15=N15</formula>
    </cfRule>
    <cfRule type="expression" dxfId="24" priority="2">
      <formula>M15&lt;&gt;N15</formula>
    </cfRule>
  </conditionalFormatting>
  <pageMargins left="0.7" right="0.7" top="0.75" bottom="0.75" header="0.3" footer="0.3"/>
  <pageSetup paperSize="9" orientation="portrait" horizontalDpi="300" verticalDpi="0" copies="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M17"/>
  <sheetViews>
    <sheetView tabSelected="1" workbookViewId="0">
      <selection activeCell="J5" sqref="J5"/>
    </sheetView>
  </sheetViews>
  <sheetFormatPr defaultColWidth="9" defaultRowHeight="14.4" x14ac:dyDescent="0.3"/>
  <cols>
    <col min="1" max="16384" width="9" style="93"/>
  </cols>
  <sheetData>
    <row r="1" spans="1:13" ht="15" thickBot="1" x14ac:dyDescent="0.35">
      <c r="A1" s="145" t="s">
        <v>121</v>
      </c>
    </row>
    <row r="2" spans="1:13" x14ac:dyDescent="0.3">
      <c r="A2" s="169" t="s">
        <v>107</v>
      </c>
      <c r="B2" s="170" t="s">
        <v>108</v>
      </c>
      <c r="C2" s="171"/>
      <c r="D2" s="172"/>
      <c r="E2" s="170" t="s">
        <v>109</v>
      </c>
      <c r="F2" s="171"/>
      <c r="G2" s="172"/>
      <c r="H2" s="170" t="s">
        <v>110</v>
      </c>
      <c r="I2" s="171"/>
      <c r="J2" s="172"/>
      <c r="K2" s="170" t="s">
        <v>111</v>
      </c>
      <c r="L2" s="171"/>
      <c r="M2" s="172"/>
    </row>
    <row r="3" spans="1:13" x14ac:dyDescent="0.3">
      <c r="A3" s="169"/>
      <c r="B3" s="94" t="s">
        <v>118</v>
      </c>
      <c r="C3" s="95" t="s">
        <v>119</v>
      </c>
      <c r="D3" s="96" t="s">
        <v>120</v>
      </c>
      <c r="E3" s="94" t="s">
        <v>118</v>
      </c>
      <c r="F3" s="95" t="s">
        <v>119</v>
      </c>
      <c r="G3" s="96" t="s">
        <v>120</v>
      </c>
      <c r="H3" s="94" t="s">
        <v>118</v>
      </c>
      <c r="I3" s="95" t="s">
        <v>119</v>
      </c>
      <c r="J3" s="96" t="s">
        <v>120</v>
      </c>
      <c r="K3" s="94" t="s">
        <v>118</v>
      </c>
      <c r="L3" s="95" t="s">
        <v>119</v>
      </c>
      <c r="M3" s="96" t="s">
        <v>120</v>
      </c>
    </row>
    <row r="4" spans="1:13" x14ac:dyDescent="0.3">
      <c r="A4" s="97" t="s">
        <v>112</v>
      </c>
      <c r="B4" s="98" cm="1">
        <f t="array" aca="1" ref="B4" ca="1">HLOOKUP(INDEX($2:$2,1,COLUMN()-MOD(COLUMN()-2,3)),INDIRECT(CONCATENATE(B$3,"!A1:E7")),MATCH($A4,INDIRECT(CONCATENATE(B$3,"!A1:A7")),0),FALSE)</f>
        <v>19660</v>
      </c>
      <c r="C4" s="98" cm="1">
        <f t="array" aca="1" ref="C4" ca="1">HLOOKUP(INDEX($2:$2,1,COLUMN()-MOD(COLUMN()-2,3)),INDIRECT(CONCATENATE(C$3,"!A1:E7")),MATCH($A4,INDIRECT(CONCATENATE(C$3,"!A1:A7")),0),FALSE)</f>
        <v>37830</v>
      </c>
      <c r="D4" s="98" cm="1">
        <f t="array" aca="1" ref="D4" ca="1">HLOOKUP(INDEX($2:$2,1,COLUMN()-MOD(COLUMN()-2,3)),INDIRECT(CONCATENATE(D$3,"!A1:E7")),MATCH($A4,INDIRECT(CONCATENATE(D$3,"!A1:A7")),0),FALSE)</f>
        <v>17530</v>
      </c>
      <c r="E4" s="98" cm="1">
        <f t="array" aca="1" ref="E4" ca="1">HLOOKUP(INDEX($2:$2,1,COLUMN()-MOD(COLUMN()-2,3)),INDIRECT(CONCATENATE(E$3,"!A1:E7")),MATCH($A4,INDIRECT(CONCATENATE(E$3,"!A1:A7")),0),FALSE)</f>
        <v>31770</v>
      </c>
      <c r="F4" s="98" cm="1">
        <f t="array" aca="1" ref="F4" ca="1">HLOOKUP(INDEX($2:$2,1,COLUMN()-MOD(COLUMN()-2,3)),INDIRECT(CONCATENATE(F$3,"!A1:E7")),MATCH($A4,INDIRECT(CONCATENATE(F$3,"!A1:A7")),0),FALSE)</f>
        <v>27360</v>
      </c>
      <c r="G4" s="98" cm="1">
        <f t="array" aca="1" ref="G4" ca="1">HLOOKUP(INDEX($2:$2,1,COLUMN()-MOD(COLUMN()-2,3)),INDIRECT(CONCATENATE(G$3,"!A1:E7")),MATCH($A4,INDIRECT(CONCATENATE(G$3,"!A1:A7")),0),FALSE)</f>
        <v>19700</v>
      </c>
      <c r="H4" s="98" cm="1">
        <f t="array" aca="1" ref="H4" ca="1">HLOOKUP(INDEX($2:$2,1,COLUMN()-MOD(COLUMN()-2,3)),INDIRECT(CONCATENATE(H$3,"!A1:E7")),MATCH($A4,INDIRECT(CONCATENATE(H$3,"!A1:A7")),0),FALSE)</f>
        <v>276</v>
      </c>
      <c r="I4" s="98" cm="1">
        <f t="array" aca="1" ref="I4" ca="1">HLOOKUP(INDEX($2:$2,1,COLUMN()-MOD(COLUMN()-2,3)),INDIRECT(CONCATENATE(I$3,"!A1:E7")),MATCH($A4,INDIRECT(CONCATENATE(I$3,"!A1:A7")),0),FALSE)</f>
        <v>265</v>
      </c>
      <c r="J4" s="98" cm="1">
        <f t="array" aca="1" ref="J4" ca="1">HLOOKUP(INDEX($2:$2,1,COLUMN()-MOD(COLUMN()-2,3)),INDIRECT(CONCATENATE(J$3,"!A1:E7")),MATCH($A4,INDIRECT(CONCATENATE(J$3,"!A1:A7")),0),FALSE)</f>
        <v>227</v>
      </c>
      <c r="K4" s="98" cm="1">
        <f t="array" aca="1" ref="K4" ca="1">HLOOKUP(INDEX($2:$2,1,COLUMN()-MOD(COLUMN()-2,3)),INDIRECT(CONCATENATE(K$3,"!A1:E7")),MATCH($A4,INDIRECT(CONCATENATE(K$3,"!A1:A7")),0),FALSE)</f>
        <v>156</v>
      </c>
      <c r="L4" s="98" cm="1">
        <f t="array" aca="1" ref="L4" ca="1">HLOOKUP(INDEX($2:$2,1,COLUMN()-MOD(COLUMN()-2,3)),INDIRECT(CONCATENATE(L$3,"!A1:E7")),MATCH($A4,INDIRECT(CONCATENATE(L$3,"!A1:A7")),0),FALSE)</f>
        <v>150</v>
      </c>
      <c r="M4" s="98" cm="1">
        <f t="array" aca="1" ref="M4" ca="1">HLOOKUP(INDEX($2:$2,1,COLUMN()-MOD(COLUMN()-2,3)),INDIRECT(CONCATENATE(M$3,"!A1:E7")),MATCH($A4,INDIRECT(CONCATENATE(M$3,"!A1:A7")),0),FALSE)</f>
        <v>174</v>
      </c>
    </row>
    <row r="5" spans="1:13" x14ac:dyDescent="0.3">
      <c r="A5" s="97" t="s">
        <v>113</v>
      </c>
      <c r="B5" s="98" cm="1">
        <f t="array" aca="1" ref="B5" ca="1">HLOOKUP(INDEX($2:$2,1,COLUMN()-MOD(COLUMN()-2,3)),INDIRECT(CONCATENATE(B$3,"!A1:E7")),MATCH($A5,INDIRECT(CONCATENATE(B$3,"!A1:A7")),0),FALSE)</f>
        <v>36220</v>
      </c>
      <c r="C5" s="98" cm="1">
        <f t="array" aca="1" ref="C5" ca="1">HLOOKUP(INDEX($2:$2,1,COLUMN()-MOD(COLUMN()-2,3)),INDIRECT(CONCATENATE(C$3,"!A1:E7")),MATCH($A5,INDIRECT(CONCATENATE(C$3,"!A1:A7")),0),FALSE)</f>
        <v>30930</v>
      </c>
      <c r="D5" s="98" cm="1">
        <f t="array" aca="1" ref="D5" ca="1">HLOOKUP(INDEX($2:$2,1,COLUMN()-MOD(COLUMN()-2,3)),INDIRECT(CONCATENATE(D$3,"!A1:E7")),MATCH($A5,INDIRECT(CONCATENATE(D$3,"!A1:A7")),0),FALSE)</f>
        <v>47220</v>
      </c>
      <c r="E5" s="98" cm="1">
        <f t="array" aca="1" ref="E5" ca="1">HLOOKUP(INDEX($2:$2,1,COLUMN()-MOD(COLUMN()-2,3)),INDIRECT(CONCATENATE(E$3,"!A1:E7")),MATCH($A5,INDIRECT(CONCATENATE(E$3,"!A1:A7")),0),FALSE)</f>
        <v>37800</v>
      </c>
      <c r="F5" s="98" cm="1">
        <f t="array" aca="1" ref="F5" ca="1">HLOOKUP(INDEX($2:$2,1,COLUMN()-MOD(COLUMN()-2,3)),INDIRECT(CONCATENATE(F$3,"!A1:E7")),MATCH($A5,INDIRECT(CONCATENATE(F$3,"!A1:A7")),0),FALSE)</f>
        <v>17110</v>
      </c>
      <c r="G5" s="98" cm="1">
        <f t="array" aca="1" ref="G5" ca="1">HLOOKUP(INDEX($2:$2,1,COLUMN()-MOD(COLUMN()-2,3)),INDIRECT(CONCATENATE(G$3,"!A1:E7")),MATCH($A5,INDIRECT(CONCATENATE(G$3,"!A1:A7")),0),FALSE)</f>
        <v>27720</v>
      </c>
      <c r="H5" s="98" cm="1">
        <f t="array" aca="1" ref="H5" ca="1">HLOOKUP(INDEX($2:$2,1,COLUMN()-MOD(COLUMN()-2,3)),INDIRECT(CONCATENATE(H$3,"!A1:E7")),MATCH($A5,INDIRECT(CONCATENATE(H$3,"!A1:A7")),0),FALSE)</f>
        <v>201</v>
      </c>
      <c r="I5" s="98" cm="1">
        <f t="array" aca="1" ref="I5" ca="1">HLOOKUP(INDEX($2:$2,1,COLUMN()-MOD(COLUMN()-2,3)),INDIRECT(CONCATENATE(I$3,"!A1:E7")),MATCH($A5,INDIRECT(CONCATENATE(I$3,"!A1:A7")),0),FALSE)</f>
        <v>211</v>
      </c>
      <c r="J5" s="98" cm="1">
        <f t="array" aca="1" ref="J5" ca="1">HLOOKUP(INDEX($2:$2,1,COLUMN()-MOD(COLUMN()-2,3)),INDIRECT(CONCATENATE(J$3,"!A1:E7")),MATCH($A5,INDIRECT(CONCATENATE(J$3,"!A1:A7")),0),FALSE)</f>
        <v>258</v>
      </c>
      <c r="K5" s="98" cm="1">
        <f t="array" aca="1" ref="K5" ca="1">HLOOKUP(INDEX($2:$2,1,COLUMN()-MOD(COLUMN()-2,3)),INDIRECT(CONCATENATE(K$3,"!A1:E7")),MATCH($A5,INDIRECT(CONCATENATE(K$3,"!A1:A7")),0),FALSE)</f>
        <v>160</v>
      </c>
      <c r="L5" s="98" cm="1">
        <f t="array" aca="1" ref="L5" ca="1">HLOOKUP(INDEX($2:$2,1,COLUMN()-MOD(COLUMN()-2,3)),INDIRECT(CONCATENATE(L$3,"!A1:E7")),MATCH($A5,INDIRECT(CONCATENATE(L$3,"!A1:A7")),0),FALSE)</f>
        <v>158</v>
      </c>
      <c r="M5" s="98" cm="1">
        <f t="array" aca="1" ref="M5" ca="1">HLOOKUP(INDEX($2:$2,1,COLUMN()-MOD(COLUMN()-2,3)),INDIRECT(CONCATENATE(M$3,"!A1:E7")),MATCH($A5,INDIRECT(CONCATENATE(M$3,"!A1:A7")),0),FALSE)</f>
        <v>156</v>
      </c>
    </row>
    <row r="6" spans="1:13" x14ac:dyDescent="0.3">
      <c r="A6" s="97" t="s">
        <v>114</v>
      </c>
      <c r="B6" s="98" cm="1">
        <f t="array" aca="1" ref="B6" ca="1">HLOOKUP(INDEX($2:$2,1,COLUMN()-MOD(COLUMN()-2,3)),INDIRECT(CONCATENATE(B$3,"!A1:E7")),MATCH($A6,INDIRECT(CONCATENATE(B$3,"!A1:A7")),0),FALSE)</f>
        <v>29370</v>
      </c>
      <c r="C6" s="98" cm="1">
        <f t="array" aca="1" ref="C6" ca="1">HLOOKUP(INDEX($2:$2,1,COLUMN()-MOD(COLUMN()-2,3)),INDIRECT(CONCATENATE(C$3,"!A1:E7")),MATCH($A6,INDIRECT(CONCATENATE(C$3,"!A1:A7")),0),FALSE)</f>
        <v>28570</v>
      </c>
      <c r="D6" s="98" cm="1">
        <f t="array" aca="1" ref="D6" ca="1">HLOOKUP(INDEX($2:$2,1,COLUMN()-MOD(COLUMN()-2,3)),INDIRECT(CONCATENATE(D$3,"!A1:E7")),MATCH($A6,INDIRECT(CONCATENATE(D$3,"!A1:A7")),0),FALSE)</f>
        <v>36120</v>
      </c>
      <c r="E6" s="98" cm="1">
        <f t="array" aca="1" ref="E6" ca="1">HLOOKUP(INDEX($2:$2,1,COLUMN()-MOD(COLUMN()-2,3)),INDIRECT(CONCATENATE(E$3,"!A1:E7")),MATCH($A6,INDIRECT(CONCATENATE(E$3,"!A1:A7")),0),FALSE)</f>
        <v>10060</v>
      </c>
      <c r="F6" s="98" cm="1">
        <f t="array" aca="1" ref="F6" ca="1">HLOOKUP(INDEX($2:$2,1,COLUMN()-MOD(COLUMN()-2,3)),INDIRECT(CONCATENATE(F$3,"!A1:E7")),MATCH($A6,INDIRECT(CONCATENATE(F$3,"!A1:A7")),0),FALSE)</f>
        <v>38870</v>
      </c>
      <c r="G6" s="98" cm="1">
        <f t="array" aca="1" ref="G6" ca="1">HLOOKUP(INDEX($2:$2,1,COLUMN()-MOD(COLUMN()-2,3)),INDIRECT(CONCATENATE(G$3,"!A1:E7")),MATCH($A6,INDIRECT(CONCATENATE(G$3,"!A1:A7")),0),FALSE)</f>
        <v>13690</v>
      </c>
      <c r="H6" s="98" cm="1">
        <f t="array" aca="1" ref="H6" ca="1">HLOOKUP(INDEX($2:$2,1,COLUMN()-MOD(COLUMN()-2,3)),INDIRECT(CONCATENATE(H$3,"!A1:E7")),MATCH($A6,INDIRECT(CONCATENATE(H$3,"!A1:A7")),0),FALSE)</f>
        <v>255</v>
      </c>
      <c r="I6" s="98" cm="1">
        <f t="array" aca="1" ref="I6" ca="1">HLOOKUP(INDEX($2:$2,1,COLUMN()-MOD(COLUMN()-2,3)),INDIRECT(CONCATENATE(I$3,"!A1:E7")),MATCH($A6,INDIRECT(CONCATENATE(I$3,"!A1:A7")),0),FALSE)</f>
        <v>280</v>
      </c>
      <c r="J6" s="98" cm="1">
        <f t="array" aca="1" ref="J6" ca="1">HLOOKUP(INDEX($2:$2,1,COLUMN()-MOD(COLUMN()-2,3)),INDIRECT(CONCATENATE(J$3,"!A1:E7")),MATCH($A6,INDIRECT(CONCATENATE(J$3,"!A1:A7")),0),FALSE)</f>
        <v>294</v>
      </c>
      <c r="K6" s="98" cm="1">
        <f t="array" aca="1" ref="K6" ca="1">HLOOKUP(INDEX($2:$2,1,COLUMN()-MOD(COLUMN()-2,3)),INDIRECT(CONCATENATE(K$3,"!A1:E7")),MATCH($A6,INDIRECT(CONCATENATE(K$3,"!A1:A7")),0),FALSE)</f>
        <v>178</v>
      </c>
      <c r="L6" s="98" cm="1">
        <f t="array" aca="1" ref="L6" ca="1">HLOOKUP(INDEX($2:$2,1,COLUMN()-MOD(COLUMN()-2,3)),INDIRECT(CONCATENATE(L$3,"!A1:E7")),MATCH($A6,INDIRECT(CONCATENATE(L$3,"!A1:A7")),0),FALSE)</f>
        <v>191</v>
      </c>
      <c r="M6" s="98" cm="1">
        <f t="array" aca="1" ref="M6" ca="1">HLOOKUP(INDEX($2:$2,1,COLUMN()-MOD(COLUMN()-2,3)),INDIRECT(CONCATENATE(M$3,"!A1:E7")),MATCH($A6,INDIRECT(CONCATENATE(M$3,"!A1:A7")),0),FALSE)</f>
        <v>178</v>
      </c>
    </row>
    <row r="7" spans="1:13" x14ac:dyDescent="0.3">
      <c r="A7" s="97" t="s">
        <v>115</v>
      </c>
      <c r="B7" s="98" cm="1">
        <f t="array" aca="1" ref="B7" ca="1">HLOOKUP(INDEX($2:$2,1,COLUMN()-MOD(COLUMN()-2,3)),INDIRECT(CONCATENATE(B$3,"!A1:E7")),MATCH($A7,INDIRECT(CONCATENATE(B$3,"!A1:A7")),0),FALSE)</f>
        <v>32270</v>
      </c>
      <c r="C7" s="98" cm="1">
        <f t="array" aca="1" ref="C7" ca="1">HLOOKUP(INDEX($2:$2,1,COLUMN()-MOD(COLUMN()-2,3)),INDIRECT(CONCATENATE(C$3,"!A1:E7")),MATCH($A7,INDIRECT(CONCATENATE(C$3,"!A1:A7")),0),FALSE)</f>
        <v>10400</v>
      </c>
      <c r="D7" s="98" cm="1">
        <f t="array" aca="1" ref="D7" ca="1">HLOOKUP(INDEX($2:$2,1,COLUMN()-MOD(COLUMN()-2,3)),INDIRECT(CONCATENATE(D$3,"!A1:E7")),MATCH($A7,INDIRECT(CONCATENATE(D$3,"!A1:A7")),0),FALSE)</f>
        <v>31480</v>
      </c>
      <c r="E7" s="98" cm="1">
        <f t="array" aca="1" ref="E7" ca="1">HLOOKUP(INDEX($2:$2,1,COLUMN()-MOD(COLUMN()-2,3)),INDIRECT(CONCATENATE(E$3,"!A1:E7")),MATCH($A7,INDIRECT(CONCATENATE(E$3,"!A1:A7")),0),FALSE)</f>
        <v>19990</v>
      </c>
      <c r="F7" s="98" cm="1">
        <f t="array" aca="1" ref="F7" ca="1">HLOOKUP(INDEX($2:$2,1,COLUMN()-MOD(COLUMN()-2,3)),INDIRECT(CONCATENATE(F$3,"!A1:E7")),MATCH($A7,INDIRECT(CONCATENATE(F$3,"!A1:A7")),0),FALSE)</f>
        <v>17930</v>
      </c>
      <c r="G7" s="98" cm="1">
        <f t="array" aca="1" ref="G7" ca="1">HLOOKUP(INDEX($2:$2,1,COLUMN()-MOD(COLUMN()-2,3)),INDIRECT(CONCATENATE(G$3,"!A1:E7")),MATCH($A7,INDIRECT(CONCATENATE(G$3,"!A1:A7")),0),FALSE)</f>
        <v>15560</v>
      </c>
      <c r="H7" s="98" cm="1">
        <f t="array" aca="1" ref="H7" ca="1">HLOOKUP(INDEX($2:$2,1,COLUMN()-MOD(COLUMN()-2,3)),INDIRECT(CONCATENATE(H$3,"!A1:E7")),MATCH($A7,INDIRECT(CONCATENATE(H$3,"!A1:A7")),0),FALSE)</f>
        <v>282</v>
      </c>
      <c r="I7" s="98" cm="1">
        <f t="array" aca="1" ref="I7" ca="1">HLOOKUP(INDEX($2:$2,1,COLUMN()-MOD(COLUMN()-2,3)),INDIRECT(CONCATENATE(I$3,"!A1:E7")),MATCH($A7,INDIRECT(CONCATENATE(I$3,"!A1:A7")),0),FALSE)</f>
        <v>248</v>
      </c>
      <c r="J7" s="98" cm="1">
        <f t="array" aca="1" ref="J7" ca="1">HLOOKUP(INDEX($2:$2,1,COLUMN()-MOD(COLUMN()-2,3)),INDIRECT(CONCATENATE(J$3,"!A1:E7")),MATCH($A7,INDIRECT(CONCATENATE(J$3,"!A1:A7")),0),FALSE)</f>
        <v>293</v>
      </c>
      <c r="K7" s="98" cm="1">
        <f t="array" aca="1" ref="K7" ca="1">HLOOKUP(INDEX($2:$2,1,COLUMN()-MOD(COLUMN()-2,3)),INDIRECT(CONCATENATE(K$3,"!A1:E7")),MATCH($A7,INDIRECT(CONCATENATE(K$3,"!A1:A7")),0),FALSE)</f>
        <v>191</v>
      </c>
      <c r="L7" s="98" cm="1">
        <f t="array" aca="1" ref="L7" ca="1">HLOOKUP(INDEX($2:$2,1,COLUMN()-MOD(COLUMN()-2,3)),INDIRECT(CONCATENATE(L$3,"!A1:E7")),MATCH($A7,INDIRECT(CONCATENATE(L$3,"!A1:A7")),0),FALSE)</f>
        <v>171</v>
      </c>
      <c r="M7" s="98" cm="1">
        <f t="array" aca="1" ref="M7" ca="1">HLOOKUP(INDEX($2:$2,1,COLUMN()-MOD(COLUMN()-2,3)),INDIRECT(CONCATENATE(M$3,"!A1:E7")),MATCH($A7,INDIRECT(CONCATENATE(M$3,"!A1:A7")),0),FALSE)</f>
        <v>187</v>
      </c>
    </row>
    <row r="8" spans="1:13" x14ac:dyDescent="0.3">
      <c r="A8" s="112" t="s">
        <v>116</v>
      </c>
      <c r="B8" s="98" cm="1">
        <f t="array" aca="1" ref="B8" ca="1">HLOOKUP(INDEX($2:$2,1,COLUMN()-MOD(COLUMN()-2,3)),INDIRECT(CONCATENATE(B$3,"!A1:E7")),MATCH($A8,INDIRECT(CONCATENATE(B$3,"!A1:A7")),0),FALSE)</f>
        <v>32980</v>
      </c>
      <c r="C8" s="98" cm="1">
        <f t="array" aca="1" ref="C8" ca="1">HLOOKUP(INDEX($2:$2,1,COLUMN()-MOD(COLUMN()-2,3)),INDIRECT(CONCATENATE(C$3,"!A1:E7")),MATCH($A8,INDIRECT(CONCATENATE(C$3,"!A1:A7")),0),FALSE)</f>
        <v>37330</v>
      </c>
      <c r="D8" s="98" cm="1">
        <f t="array" aca="1" ref="D8" ca="1">HLOOKUP(INDEX($2:$2,1,COLUMN()-MOD(COLUMN()-2,3)),INDIRECT(CONCATENATE(D$3,"!A1:E7")),MATCH($A8,INDIRECT(CONCATENATE(D$3,"!A1:A7")),0),FALSE)</f>
        <v>11160</v>
      </c>
      <c r="E8" s="98" cm="1">
        <f t="array" aca="1" ref="E8" ca="1">HLOOKUP(INDEX($2:$2,1,COLUMN()-MOD(COLUMN()-2,3)),INDIRECT(CONCATENATE(E$3,"!A1:E7")),MATCH($A8,INDIRECT(CONCATENATE(E$3,"!A1:A7")),0),FALSE)</f>
        <v>14610</v>
      </c>
      <c r="F8" s="98" cm="1">
        <f t="array" aca="1" ref="F8" ca="1">HLOOKUP(INDEX($2:$2,1,COLUMN()-MOD(COLUMN()-2,3)),INDIRECT(CONCATENATE(F$3,"!A1:E7")),MATCH($A8,INDIRECT(CONCATENATE(F$3,"!A1:A7")),0),FALSE)</f>
        <v>39130</v>
      </c>
      <c r="G8" s="98" cm="1">
        <f t="array" aca="1" ref="G8" ca="1">HLOOKUP(INDEX($2:$2,1,COLUMN()-MOD(COLUMN()-2,3)),INDIRECT(CONCATENATE(G$3,"!A1:E7")),MATCH($A8,INDIRECT(CONCATENATE(G$3,"!A1:A7")),0),FALSE)</f>
        <v>39030</v>
      </c>
      <c r="H8" s="98" cm="1">
        <f t="array" aca="1" ref="H8" ca="1">HLOOKUP(INDEX($2:$2,1,COLUMN()-MOD(COLUMN()-2,3)),INDIRECT(CONCATENATE(H$3,"!A1:E7")),MATCH($A8,INDIRECT(CONCATENATE(H$3,"!A1:A7")),0),FALSE)</f>
        <v>223</v>
      </c>
      <c r="I8" s="98" cm="1">
        <f t="array" aca="1" ref="I8" ca="1">HLOOKUP(INDEX($2:$2,1,COLUMN()-MOD(COLUMN()-2,3)),INDIRECT(CONCATENATE(I$3,"!A1:E7")),MATCH($A8,INDIRECT(CONCATENATE(I$3,"!A1:A7")),0),FALSE)</f>
        <v>275</v>
      </c>
      <c r="J8" s="98" cm="1">
        <f t="array" aca="1" ref="J8" ca="1">HLOOKUP(INDEX($2:$2,1,COLUMN()-MOD(COLUMN()-2,3)),INDIRECT(CONCATENATE(J$3,"!A1:E7")),MATCH($A8,INDIRECT(CONCATENATE(J$3,"!A1:A7")),0),FALSE)</f>
        <v>294</v>
      </c>
      <c r="K8" s="98" cm="1">
        <f t="array" aca="1" ref="K8" ca="1">HLOOKUP(INDEX($2:$2,1,COLUMN()-MOD(COLUMN()-2,3)),INDIRECT(CONCATENATE(K$3,"!A1:E7")),MATCH($A8,INDIRECT(CONCATENATE(K$3,"!A1:A7")),0),FALSE)</f>
        <v>159</v>
      </c>
      <c r="L8" s="98" cm="1">
        <f t="array" aca="1" ref="L8" ca="1">HLOOKUP(INDEX($2:$2,1,COLUMN()-MOD(COLUMN()-2,3)),INDIRECT(CONCATENATE(L$3,"!A1:E7")),MATCH($A8,INDIRECT(CONCATENATE(L$3,"!A1:A7")),0),FALSE)</f>
        <v>197</v>
      </c>
      <c r="M8" s="98" cm="1">
        <f t="array" aca="1" ref="M8" ca="1">HLOOKUP(INDEX($2:$2,1,COLUMN()-MOD(COLUMN()-2,3)),INDIRECT(CONCATENATE(M$3,"!A1:E7")),MATCH($A8,INDIRECT(CONCATENATE(M$3,"!A1:A7")),0),FALSE)</f>
        <v>178</v>
      </c>
    </row>
    <row r="9" spans="1:13" x14ac:dyDescent="0.3">
      <c r="A9" s="97" t="s">
        <v>117</v>
      </c>
      <c r="B9" s="98" cm="1">
        <f t="array" aca="1" ref="B9" ca="1">HLOOKUP(INDEX($2:$2,1,COLUMN()-MOD(COLUMN()-2,3)),INDIRECT(CONCATENATE(B$3,"!A1:E7")),MATCH($A9,INDIRECT(CONCATENATE(B$3,"!A1:A7")),0),FALSE)</f>
        <v>47290</v>
      </c>
      <c r="C9" s="98" cm="1">
        <f t="array" aca="1" ref="C9" ca="1">HLOOKUP(INDEX($2:$2,1,COLUMN()-MOD(COLUMN()-2,3)),INDIRECT(CONCATENATE(C$3,"!A1:E7")),MATCH($A9,INDIRECT(CONCATENATE(C$3,"!A1:A7")),0),FALSE)</f>
        <v>25870</v>
      </c>
      <c r="D9" s="98" cm="1">
        <f t="array" aca="1" ref="D9" ca="1">HLOOKUP(INDEX($2:$2,1,COLUMN()-MOD(COLUMN()-2,3)),INDIRECT(CONCATENATE(D$3,"!A1:E7")),MATCH($A9,INDIRECT(CONCATENATE(D$3,"!A1:A7")),0),FALSE)</f>
        <v>27730</v>
      </c>
      <c r="E9" s="98" cm="1">
        <f t="array" aca="1" ref="E9" ca="1">HLOOKUP(INDEX($2:$2,1,COLUMN()-MOD(COLUMN()-2,3)),INDIRECT(CONCATENATE(E$3,"!A1:E7")),MATCH($A9,INDIRECT(CONCATENATE(E$3,"!A1:A7")),0),FALSE)</f>
        <v>36330</v>
      </c>
      <c r="F9" s="98" cm="1">
        <f t="array" aca="1" ref="F9" ca="1">HLOOKUP(INDEX($2:$2,1,COLUMN()-MOD(COLUMN()-2,3)),INDIRECT(CONCATENATE(F$3,"!A1:E7")),MATCH($A9,INDIRECT(CONCATENATE(F$3,"!A1:A7")),0),FALSE)</f>
        <v>31630</v>
      </c>
      <c r="G9" s="98" cm="1">
        <f t="array" aca="1" ref="G9" ca="1">HLOOKUP(INDEX($2:$2,1,COLUMN()-MOD(COLUMN()-2,3)),INDIRECT(CONCATENATE(G$3,"!A1:E7")),MATCH($A9,INDIRECT(CONCATENATE(G$3,"!A1:A7")),0),FALSE)</f>
        <v>26450</v>
      </c>
      <c r="H9" s="98" cm="1">
        <f t="array" aca="1" ref="H9" ca="1">HLOOKUP(INDEX($2:$2,1,COLUMN()-MOD(COLUMN()-2,3)),INDIRECT(CONCATENATE(H$3,"!A1:E7")),MATCH($A9,INDIRECT(CONCATENATE(H$3,"!A1:A7")),0),FALSE)</f>
        <v>209</v>
      </c>
      <c r="I9" s="98" cm="1">
        <f t="array" aca="1" ref="I9" ca="1">HLOOKUP(INDEX($2:$2,1,COLUMN()-MOD(COLUMN()-2,3)),INDIRECT(CONCATENATE(I$3,"!A1:E7")),MATCH($A9,INDIRECT(CONCATENATE(I$3,"!A1:A7")),0),FALSE)</f>
        <v>275</v>
      </c>
      <c r="J9" s="98" cm="1">
        <f t="array" aca="1" ref="J9" ca="1">HLOOKUP(INDEX($2:$2,1,COLUMN()-MOD(COLUMN()-2,3)),INDIRECT(CONCATENATE(J$3,"!A1:E7")),MATCH($A9,INDIRECT(CONCATENATE(J$3,"!A1:A7")),0),FALSE)</f>
        <v>263</v>
      </c>
      <c r="K9" s="98" cm="1">
        <f t="array" aca="1" ref="K9" ca="1">HLOOKUP(INDEX($2:$2,1,COLUMN()-MOD(COLUMN()-2,3)),INDIRECT(CONCATENATE(K$3,"!A1:E7")),MATCH($A9,INDIRECT(CONCATENATE(K$3,"!A1:A7")),0),FALSE)</f>
        <v>198</v>
      </c>
      <c r="L9" s="98" cm="1">
        <f t="array" aca="1" ref="L9" ca="1">HLOOKUP(INDEX($2:$2,1,COLUMN()-MOD(COLUMN()-2,3)),INDIRECT(CONCATENATE(L$3,"!A1:E7")),MATCH($A9,INDIRECT(CONCATENATE(L$3,"!A1:A7")),0),FALSE)</f>
        <v>184</v>
      </c>
      <c r="M9" s="98" cm="1">
        <f t="array" aca="1" ref="M9" ca="1">HLOOKUP(INDEX($2:$2,1,COLUMN()-MOD(COLUMN()-2,3)),INDIRECT(CONCATENATE(M$3,"!A1:E7")),MATCH($A9,INDIRECT(CONCATENATE(M$3,"!A1:A7")),0),FALSE)</f>
        <v>185</v>
      </c>
    </row>
    <row r="15" spans="1:13" x14ac:dyDescent="0.3">
      <c r="E15" s="147"/>
    </row>
    <row r="17" spans="10:10" x14ac:dyDescent="0.3">
      <c r="J17" s="146"/>
    </row>
  </sheetData>
  <mergeCells count="5">
    <mergeCell ref="A2:A3"/>
    <mergeCell ref="B2:D2"/>
    <mergeCell ref="E2:G2"/>
    <mergeCell ref="H2:J2"/>
    <mergeCell ref="K2:M2"/>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A1:E7"/>
  <sheetViews>
    <sheetView workbookViewId="0">
      <selection activeCell="B2" sqref="B2"/>
    </sheetView>
  </sheetViews>
  <sheetFormatPr defaultColWidth="9" defaultRowHeight="14.4" x14ac:dyDescent="0.3"/>
  <cols>
    <col min="1" max="1" width="9" style="93"/>
    <col min="2" max="2" width="13.09765625" style="93" customWidth="1"/>
    <col min="3" max="3" width="15.59765625" style="93" customWidth="1"/>
    <col min="4" max="4" width="9" style="93" customWidth="1"/>
    <col min="5" max="5" width="15" style="93" customWidth="1"/>
    <col min="6" max="16384" width="9" style="93"/>
  </cols>
  <sheetData>
    <row r="1" spans="1:5" x14ac:dyDescent="0.3">
      <c r="A1" s="92" t="s">
        <v>107</v>
      </c>
      <c r="B1" s="92" t="s">
        <v>108</v>
      </c>
      <c r="C1" s="92" t="s">
        <v>109</v>
      </c>
      <c r="D1" s="92" t="s">
        <v>110</v>
      </c>
      <c r="E1" s="92" t="s">
        <v>111</v>
      </c>
    </row>
    <row r="2" spans="1:5" x14ac:dyDescent="0.3">
      <c r="A2" s="93" t="s">
        <v>112</v>
      </c>
      <c r="B2" s="93">
        <v>19660</v>
      </c>
      <c r="C2" s="93">
        <v>31770</v>
      </c>
      <c r="D2" s="93">
        <v>276</v>
      </c>
      <c r="E2" s="93">
        <v>156</v>
      </c>
    </row>
    <row r="3" spans="1:5" x14ac:dyDescent="0.3">
      <c r="A3" s="93" t="s">
        <v>113</v>
      </c>
      <c r="B3" s="93">
        <v>36220</v>
      </c>
      <c r="C3" s="93">
        <v>37800</v>
      </c>
      <c r="D3" s="93">
        <v>201</v>
      </c>
      <c r="E3" s="93">
        <v>160</v>
      </c>
    </row>
    <row r="4" spans="1:5" x14ac:dyDescent="0.3">
      <c r="A4" s="93" t="s">
        <v>114</v>
      </c>
      <c r="B4" s="93">
        <v>29370</v>
      </c>
      <c r="C4" s="93">
        <v>10060</v>
      </c>
      <c r="D4" s="93">
        <v>255</v>
      </c>
      <c r="E4" s="93">
        <v>178</v>
      </c>
    </row>
    <row r="5" spans="1:5" x14ac:dyDescent="0.3">
      <c r="A5" s="93" t="s">
        <v>115</v>
      </c>
      <c r="B5" s="93">
        <v>32270</v>
      </c>
      <c r="C5" s="93">
        <v>19990</v>
      </c>
      <c r="D5" s="93">
        <v>282</v>
      </c>
      <c r="E5" s="93">
        <v>191</v>
      </c>
    </row>
    <row r="6" spans="1:5" x14ac:dyDescent="0.3">
      <c r="A6" s="93" t="s">
        <v>116</v>
      </c>
      <c r="B6" s="93">
        <v>32980</v>
      </c>
      <c r="C6" s="93">
        <v>14610</v>
      </c>
      <c r="D6" s="93">
        <v>223</v>
      </c>
      <c r="E6" s="93">
        <v>159</v>
      </c>
    </row>
    <row r="7" spans="1:5" x14ac:dyDescent="0.3">
      <c r="A7" s="93" t="s">
        <v>117</v>
      </c>
      <c r="B7" s="93">
        <v>47290</v>
      </c>
      <c r="C7" s="93">
        <v>36330</v>
      </c>
      <c r="D7" s="93">
        <v>209</v>
      </c>
      <c r="E7" s="93">
        <v>198</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59999389629810485"/>
  </sheetPr>
  <dimension ref="A1:E7"/>
  <sheetViews>
    <sheetView workbookViewId="0">
      <selection activeCell="J22" sqref="J22"/>
    </sheetView>
  </sheetViews>
  <sheetFormatPr defaultColWidth="9" defaultRowHeight="14.4" x14ac:dyDescent="0.3"/>
  <cols>
    <col min="1" max="1" width="9" style="93"/>
    <col min="2" max="2" width="10.19921875" style="93" customWidth="1"/>
    <col min="3" max="3" width="12" style="93" customWidth="1"/>
    <col min="4" max="4" width="13.09765625" style="93" customWidth="1"/>
    <col min="5" max="5" width="13.19921875" style="93" customWidth="1"/>
    <col min="6" max="16384" width="9" style="93"/>
  </cols>
  <sheetData>
    <row r="1" spans="1:5" x14ac:dyDescent="0.3">
      <c r="A1" s="92" t="s">
        <v>107</v>
      </c>
      <c r="B1" s="92" t="s">
        <v>110</v>
      </c>
      <c r="C1" s="92" t="s">
        <v>111</v>
      </c>
      <c r="D1" s="92" t="s">
        <v>108</v>
      </c>
      <c r="E1" s="92" t="s">
        <v>109</v>
      </c>
    </row>
    <row r="2" spans="1:5" x14ac:dyDescent="0.3">
      <c r="A2" s="93" t="s">
        <v>113</v>
      </c>
      <c r="B2" s="93">
        <v>258</v>
      </c>
      <c r="C2" s="93">
        <v>156</v>
      </c>
      <c r="D2" s="93">
        <v>47220</v>
      </c>
      <c r="E2" s="93">
        <v>27720</v>
      </c>
    </row>
    <row r="3" spans="1:5" x14ac:dyDescent="0.3">
      <c r="A3" s="93" t="s">
        <v>116</v>
      </c>
      <c r="B3" s="93">
        <v>294</v>
      </c>
      <c r="C3" s="93">
        <v>178</v>
      </c>
      <c r="D3" s="93">
        <v>11160</v>
      </c>
      <c r="E3" s="93">
        <v>39030</v>
      </c>
    </row>
    <row r="4" spans="1:5" x14ac:dyDescent="0.3">
      <c r="A4" s="93" t="s">
        <v>114</v>
      </c>
      <c r="B4" s="93">
        <v>294</v>
      </c>
      <c r="C4" s="93">
        <v>178</v>
      </c>
      <c r="D4" s="93">
        <v>36120</v>
      </c>
      <c r="E4" s="93">
        <v>13690</v>
      </c>
    </row>
    <row r="5" spans="1:5" x14ac:dyDescent="0.3">
      <c r="A5" s="93" t="s">
        <v>117</v>
      </c>
      <c r="B5" s="93">
        <v>263</v>
      </c>
      <c r="C5" s="93">
        <v>185</v>
      </c>
      <c r="D5" s="93">
        <v>27730</v>
      </c>
      <c r="E5" s="93">
        <v>26450</v>
      </c>
    </row>
    <row r="6" spans="1:5" x14ac:dyDescent="0.3">
      <c r="A6" s="93" t="s">
        <v>112</v>
      </c>
      <c r="B6" s="93">
        <v>227</v>
      </c>
      <c r="C6" s="93">
        <v>174</v>
      </c>
      <c r="D6" s="93">
        <v>17530</v>
      </c>
      <c r="E6" s="93">
        <v>19700</v>
      </c>
    </row>
    <row r="7" spans="1:5" x14ac:dyDescent="0.3">
      <c r="A7" s="93" t="s">
        <v>115</v>
      </c>
      <c r="B7" s="93">
        <v>293</v>
      </c>
      <c r="C7" s="93">
        <v>187</v>
      </c>
      <c r="D7" s="93">
        <v>31480</v>
      </c>
      <c r="E7" s="93">
        <v>15560</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A1:E7"/>
  <sheetViews>
    <sheetView workbookViewId="0">
      <selection activeCell="B2" sqref="B2"/>
    </sheetView>
  </sheetViews>
  <sheetFormatPr defaultColWidth="9" defaultRowHeight="14.4" x14ac:dyDescent="0.3"/>
  <cols>
    <col min="1" max="1" width="9" style="93"/>
    <col min="2" max="2" width="15.59765625" style="93" customWidth="1"/>
    <col min="3" max="3" width="13.09765625" style="93" customWidth="1"/>
    <col min="4" max="4" width="15" style="93" customWidth="1"/>
    <col min="5" max="5" width="9" style="93" customWidth="1"/>
    <col min="6" max="16384" width="9" style="93"/>
  </cols>
  <sheetData>
    <row r="1" spans="1:5" x14ac:dyDescent="0.3">
      <c r="A1" s="92" t="s">
        <v>107</v>
      </c>
      <c r="B1" s="92" t="s">
        <v>109</v>
      </c>
      <c r="C1" s="92" t="s">
        <v>108</v>
      </c>
      <c r="D1" s="92" t="s">
        <v>111</v>
      </c>
      <c r="E1" s="92" t="s">
        <v>110</v>
      </c>
    </row>
    <row r="2" spans="1:5" x14ac:dyDescent="0.3">
      <c r="A2" s="93" t="s">
        <v>117</v>
      </c>
      <c r="B2" s="93">
        <v>31630</v>
      </c>
      <c r="C2" s="93">
        <v>25870</v>
      </c>
      <c r="D2" s="93">
        <v>184</v>
      </c>
      <c r="E2" s="93">
        <v>275</v>
      </c>
    </row>
    <row r="3" spans="1:5" x14ac:dyDescent="0.3">
      <c r="A3" s="93" t="s">
        <v>112</v>
      </c>
      <c r="B3" s="93">
        <v>27360</v>
      </c>
      <c r="C3" s="93">
        <v>37830</v>
      </c>
      <c r="D3" s="93">
        <v>150</v>
      </c>
      <c r="E3" s="93">
        <v>265</v>
      </c>
    </row>
    <row r="4" spans="1:5" x14ac:dyDescent="0.3">
      <c r="A4" s="93" t="s">
        <v>114</v>
      </c>
      <c r="B4" s="93">
        <v>38870</v>
      </c>
      <c r="C4" s="93">
        <v>28570</v>
      </c>
      <c r="D4" s="93">
        <v>191</v>
      </c>
      <c r="E4" s="93">
        <v>280</v>
      </c>
    </row>
    <row r="5" spans="1:5" x14ac:dyDescent="0.3">
      <c r="A5" s="93" t="s">
        <v>116</v>
      </c>
      <c r="B5" s="93">
        <v>39130</v>
      </c>
      <c r="C5" s="93">
        <v>37330</v>
      </c>
      <c r="D5" s="93">
        <v>197</v>
      </c>
      <c r="E5" s="93">
        <v>275</v>
      </c>
    </row>
    <row r="6" spans="1:5" x14ac:dyDescent="0.3">
      <c r="A6" s="93" t="s">
        <v>113</v>
      </c>
      <c r="B6" s="93">
        <v>17110</v>
      </c>
      <c r="C6" s="93">
        <v>30930</v>
      </c>
      <c r="D6" s="93">
        <v>158</v>
      </c>
      <c r="E6" s="93">
        <v>211</v>
      </c>
    </row>
    <row r="7" spans="1:5" x14ac:dyDescent="0.3">
      <c r="A7" s="93" t="s">
        <v>115</v>
      </c>
      <c r="B7" s="93">
        <v>17930</v>
      </c>
      <c r="C7" s="93">
        <v>10400</v>
      </c>
      <c r="D7" s="93">
        <v>171</v>
      </c>
      <c r="E7" s="93">
        <v>248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Задание 1</vt:lpstr>
      <vt:lpstr>Задание 2</vt:lpstr>
      <vt:lpstr>Задание 3</vt:lpstr>
      <vt:lpstr>База данных</vt:lpstr>
      <vt:lpstr>Курсы_июль</vt:lpstr>
      <vt:lpstr>Курсы_январь</vt:lpstr>
      <vt:lpstr>Задание 4</vt:lpstr>
      <vt:lpstr>Задание 5</vt:lpstr>
      <vt:lpstr>Задание 6</vt:lpstr>
      <vt:lpstr>январь</vt:lpstr>
      <vt:lpstr>март</vt:lpstr>
      <vt:lpstr>февраль</vt:lpstr>
    </vt:vector>
  </TitlesOfParts>
  <Company>Reanimator Extreme Edition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Dolzhenkov Igor Sergeevich</dc:creator>
  <cp:lastModifiedBy>Aigerim</cp:lastModifiedBy>
  <cp:lastPrinted>2014-05-24T19:09:01Z</cp:lastPrinted>
  <dcterms:created xsi:type="dcterms:W3CDTF">2014-02-01T18:49:28Z</dcterms:created>
  <dcterms:modified xsi:type="dcterms:W3CDTF">2021-09-17T22:22:04Z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