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90" windowWidth="24480" windowHeight="12045" activeTab="2"/>
  </bookViews>
  <sheets>
    <sheet name="Testfälle" sheetId="9" r:id="rId1"/>
    <sheet name="Messwerte" sheetId="14" r:id="rId2"/>
    <sheet name="Messwerte (format.)" sheetId="21" r:id="rId3"/>
    <sheet name="Diagramm" sheetId="17" r:id="rId4"/>
  </sheets>
  <calcPr calcId="145621"/>
</workbook>
</file>

<file path=xl/calcChain.xml><?xml version="1.0" encoding="utf-8"?>
<calcChain xmlns="http://schemas.openxmlformats.org/spreadsheetml/2006/main">
  <c r="F62" i="21" l="1"/>
  <c r="F61" i="21"/>
  <c r="F60" i="21"/>
  <c r="H60" i="21" s="1"/>
  <c r="F59" i="21"/>
  <c r="F58" i="21"/>
  <c r="F57" i="21"/>
  <c r="H57" i="21" s="1"/>
  <c r="F50" i="21"/>
  <c r="F49" i="21"/>
  <c r="H48" i="21" s="1"/>
  <c r="F48" i="21"/>
  <c r="F47" i="21"/>
  <c r="F46" i="21"/>
  <c r="F45" i="21"/>
  <c r="F44" i="21"/>
  <c r="F43" i="21"/>
  <c r="F42" i="21"/>
  <c r="H42" i="21" s="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G24" i="21" s="1"/>
  <c r="F25" i="21"/>
  <c r="F24" i="21"/>
  <c r="F23" i="21"/>
  <c r="F22" i="21"/>
  <c r="F21" i="21"/>
  <c r="F20" i="21"/>
  <c r="F19" i="21"/>
  <c r="G18" i="21" s="1"/>
  <c r="F18" i="21"/>
  <c r="F17" i="21"/>
  <c r="F16" i="21"/>
  <c r="G15" i="21" s="1"/>
  <c r="F15" i="21"/>
  <c r="F14" i="21"/>
  <c r="F13" i="21"/>
  <c r="F12" i="21"/>
  <c r="F11" i="21"/>
  <c r="F10" i="21"/>
  <c r="F9" i="21"/>
  <c r="G9" i="21" s="1"/>
  <c r="F8" i="21"/>
  <c r="F7" i="21"/>
  <c r="F6" i="21"/>
  <c r="F5" i="21"/>
  <c r="F4" i="21"/>
  <c r="F3" i="21"/>
  <c r="H30" i="21" l="1"/>
  <c r="H45" i="21"/>
  <c r="G48" i="21"/>
  <c r="H3" i="21"/>
  <c r="H12" i="21"/>
  <c r="H21" i="21"/>
  <c r="H24" i="21"/>
  <c r="H36" i="21"/>
  <c r="G57" i="21"/>
  <c r="G45" i="21"/>
  <c r="G3" i="21"/>
  <c r="H9" i="21"/>
  <c r="G36" i="21"/>
  <c r="G6" i="21"/>
  <c r="G21" i="21"/>
  <c r="H18" i="21"/>
  <c r="G30" i="21"/>
  <c r="H33" i="21"/>
  <c r="G12" i="21"/>
  <c r="G42" i="21"/>
  <c r="G60" i="21"/>
  <c r="G27" i="21"/>
  <c r="H6" i="21"/>
  <c r="H15" i="21"/>
  <c r="H27" i="21"/>
  <c r="G33" i="21"/>
  <c r="L32" i="14"/>
  <c r="O4" i="14"/>
  <c r="O5" i="14"/>
  <c r="O6" i="14"/>
  <c r="O7" i="14"/>
  <c r="O8" i="14"/>
  <c r="O9" i="14"/>
  <c r="O10" i="14"/>
  <c r="O11" i="14"/>
  <c r="O12" i="14"/>
  <c r="O13" i="14"/>
  <c r="O14" i="14"/>
  <c r="O16" i="14"/>
  <c r="O17" i="14"/>
  <c r="O18" i="14"/>
  <c r="O21" i="14"/>
  <c r="O22" i="14"/>
  <c r="O3" i="14"/>
  <c r="P35" i="14"/>
  <c r="P34" i="14"/>
  <c r="O34" i="14"/>
  <c r="O35" i="14"/>
  <c r="O33" i="14"/>
  <c r="N33" i="14"/>
  <c r="N34" i="14"/>
  <c r="N35" i="14"/>
  <c r="N32" i="14"/>
  <c r="M33" i="14"/>
  <c r="M34" i="14"/>
  <c r="M35" i="14"/>
  <c r="M32" i="14"/>
  <c r="L33" i="14"/>
  <c r="L34" i="14"/>
  <c r="L35" i="14"/>
  <c r="L31" i="14"/>
  <c r="M31" i="14"/>
  <c r="N31" i="14"/>
  <c r="O31" i="14"/>
  <c r="P31" i="14"/>
  <c r="K32" i="14"/>
  <c r="K33" i="14"/>
  <c r="K34" i="14"/>
  <c r="K35" i="14"/>
  <c r="E5" i="9" l="1"/>
  <c r="F5" i="9"/>
  <c r="E10" i="9"/>
  <c r="E11" i="9"/>
  <c r="D13" i="9"/>
  <c r="D5" i="9" s="1"/>
  <c r="E13" i="9"/>
  <c r="E6" i="9" s="1"/>
  <c r="F13" i="9"/>
  <c r="F6" i="9" s="1"/>
  <c r="G13" i="9"/>
  <c r="G5" i="9" s="1"/>
  <c r="D14" i="9"/>
  <c r="D10" i="9" s="1"/>
  <c r="E14" i="9"/>
  <c r="E8" i="9" s="1"/>
  <c r="F14" i="9"/>
  <c r="F11" i="9" s="1"/>
  <c r="G14" i="9"/>
  <c r="G10" i="9" s="1"/>
  <c r="E57" i="14"/>
  <c r="E58" i="14"/>
  <c r="E59" i="14"/>
  <c r="E60" i="14"/>
  <c r="E61" i="14"/>
  <c r="E62" i="14"/>
  <c r="E50" i="14"/>
  <c r="E49" i="14"/>
  <c r="E48" i="14"/>
  <c r="E47" i="14"/>
  <c r="E46" i="14"/>
  <c r="E45" i="14"/>
  <c r="E44" i="14"/>
  <c r="E43" i="14"/>
  <c r="E42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K19" i="14"/>
  <c r="P25" i="14" s="1"/>
  <c r="E19" i="14"/>
  <c r="E18" i="14"/>
  <c r="E17" i="14"/>
  <c r="E16" i="14"/>
  <c r="K15" i="14"/>
  <c r="O25" i="14" s="1"/>
  <c r="E15" i="14"/>
  <c r="E14" i="14"/>
  <c r="E13" i="14"/>
  <c r="E12" i="14"/>
  <c r="K11" i="14"/>
  <c r="N25" i="14" s="1"/>
  <c r="E11" i="14"/>
  <c r="E10" i="14"/>
  <c r="E9" i="14"/>
  <c r="E8" i="14"/>
  <c r="K7" i="14"/>
  <c r="M25" i="14" s="1"/>
  <c r="E7" i="14"/>
  <c r="E6" i="14"/>
  <c r="E5" i="14"/>
  <c r="E4" i="14"/>
  <c r="K3" i="14"/>
  <c r="L25" i="14" s="1"/>
  <c r="E3" i="14"/>
  <c r="F3" i="9" l="1"/>
  <c r="D11" i="9"/>
  <c r="D9" i="9" s="1"/>
  <c r="D8" i="9"/>
  <c r="F10" i="9"/>
  <c r="F9" i="9" s="1"/>
  <c r="F17" i="9" s="1"/>
  <c r="E9" i="9"/>
  <c r="E3" i="9"/>
  <c r="E17" i="9" s="1"/>
  <c r="M3" i="14"/>
  <c r="N21" i="14"/>
  <c r="M21" i="14"/>
  <c r="P28" i="14" s="1"/>
  <c r="F16" i="9"/>
  <c r="D16" i="9"/>
  <c r="E16" i="9"/>
  <c r="G8" i="9"/>
  <c r="D6" i="9"/>
  <c r="G11" i="9"/>
  <c r="G9" i="9" s="1"/>
  <c r="F8" i="9"/>
  <c r="G6" i="9"/>
  <c r="M22" i="14"/>
  <c r="P29" i="14" s="1"/>
  <c r="N22" i="14"/>
  <c r="M18" i="14"/>
  <c r="O29" i="14" s="1"/>
  <c r="N3" i="14"/>
  <c r="M4" i="14"/>
  <c r="L27" i="14" s="1"/>
  <c r="N5" i="14"/>
  <c r="N6" i="14"/>
  <c r="N8" i="14"/>
  <c r="N9" i="14"/>
  <c r="M7" i="14"/>
  <c r="M26" i="14" s="1"/>
  <c r="M12" i="14"/>
  <c r="N27" i="14" s="1"/>
  <c r="N17" i="14"/>
  <c r="N14" i="14"/>
  <c r="N18" i="14"/>
  <c r="M5" i="14"/>
  <c r="L28" i="14" s="1"/>
  <c r="N16" i="14"/>
  <c r="M6" i="14"/>
  <c r="L29" i="14" s="1"/>
  <c r="N7" i="14"/>
  <c r="M17" i="14"/>
  <c r="O28" i="14" s="1"/>
  <c r="N12" i="14"/>
  <c r="N11" i="14"/>
  <c r="M13" i="14"/>
  <c r="N28" i="14" s="1"/>
  <c r="N4" i="14"/>
  <c r="N13" i="14"/>
  <c r="M8" i="14"/>
  <c r="M27" i="14" s="1"/>
  <c r="N10" i="14"/>
  <c r="M10" i="14"/>
  <c r="M29" i="14" s="1"/>
  <c r="M11" i="14"/>
  <c r="N26" i="14" s="1"/>
  <c r="M16" i="14"/>
  <c r="O27" i="14" s="1"/>
  <c r="M14" i="14"/>
  <c r="N29" i="14" s="1"/>
  <c r="M9" i="14"/>
  <c r="M28" i="14" s="1"/>
  <c r="L26" i="14"/>
  <c r="D3" i="9" l="1"/>
  <c r="D17" i="9" s="1"/>
  <c r="G16" i="9"/>
  <c r="G3" i="9"/>
  <c r="G17" i="9" s="1"/>
  <c r="C13" i="9" l="1"/>
  <c r="C6" i="9" s="1"/>
  <c r="C14" i="9"/>
  <c r="C11" i="9" s="1"/>
  <c r="C8" i="9" l="1"/>
  <c r="C10" i="9"/>
  <c r="C9" i="9" s="1"/>
  <c r="C5" i="9"/>
  <c r="C3" i="9" l="1"/>
  <c r="C17" i="9" s="1"/>
  <c r="C16" i="9"/>
</calcChain>
</file>

<file path=xl/sharedStrings.xml><?xml version="1.0" encoding="utf-8"?>
<sst xmlns="http://schemas.openxmlformats.org/spreadsheetml/2006/main" count="168" uniqueCount="39">
  <si>
    <t>Translation time</t>
  </si>
  <si>
    <t>Solving time</t>
  </si>
  <si>
    <t>Objects</t>
  </si>
  <si>
    <t>Links</t>
  </si>
  <si>
    <t>Lingeling</t>
  </si>
  <si>
    <t>Plingeling</t>
  </si>
  <si>
    <t>NC04</t>
  </si>
  <si>
    <t>NC08</t>
  </si>
  <si>
    <t>MiniSat</t>
  </si>
  <si>
    <t>Durchlauf 1</t>
  </si>
  <si>
    <t>Durchlauf 2</t>
  </si>
  <si>
    <t>Durchlauf 3</t>
  </si>
  <si>
    <t>NC06</t>
  </si>
  <si>
    <t>NetworkComponent</t>
  </si>
  <si>
    <t>Layer1Interface</t>
  </si>
  <si>
    <t>Layer1Link</t>
  </si>
  <si>
    <t>AccessInterface</t>
  </si>
  <si>
    <t>TrunkInterface</t>
  </si>
  <si>
    <t>Layer2Link</t>
  </si>
  <si>
    <t>HasInterfaces</t>
  </si>
  <si>
    <t>HasLayer1Link</t>
  </si>
  <si>
    <t>DependsOnLayer1Interface</t>
  </si>
  <si>
    <t>HasLayer2Links</t>
  </si>
  <si>
    <t>m. F.</t>
  </si>
  <si>
    <t>Execution time</t>
  </si>
  <si>
    <t>NC10</t>
  </si>
  <si>
    <t>NC12</t>
  </si>
  <si>
    <t>&gt; 5400000</t>
  </si>
  <si>
    <t>Sat4j</t>
  </si>
  <si>
    <t>m.F. (s)</t>
  </si>
  <si>
    <t>(formatiert)</t>
  </si>
  <si>
    <t>m.F. [ms]</t>
  </si>
  <si>
    <t>Testfall</t>
  </si>
  <si>
    <t>SAT-Solver</t>
  </si>
  <si>
    <t>Translation time [ms]</t>
  </si>
  <si>
    <t>Solving time [ms]</t>
  </si>
  <si>
    <t>Execution time [ms]</t>
  </si>
  <si>
    <t>Exec. time (arith. Mittel) [ms]</t>
  </si>
  <si>
    <t>&gt; 5.400.000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</si>
</sst>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Verdana"/>
      <family val="2"/>
    </font>
    <font>
      <sz val="9"/>
      <name val="Verdana"/>
      <family val="2"/>
    </font>
    <font>
      <b/>
      <sz val="20"/>
      <color rgb="FFFF0000"/>
      <name val="Verdana"/>
      <family val="2"/>
    </font>
    <font>
      <b/>
      <sz val="26"/>
      <color rgb="FFFF000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/>
    </fill>
    <fill>
      <patternFill patternType="lightUp">
        <bgColor theme="0" tint="-4.9989318521683403E-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/>
    <xf numFmtId="0" fontId="1" fillId="0" borderId="7" xfId="0" applyFont="1" applyBorder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" borderId="2" xfId="0" applyFont="1" applyFill="1" applyBorder="1" applyAlignment="1">
      <alignment horizontal="center" vertical="center"/>
    </xf>
    <xf numFmtId="0" fontId="1" fillId="1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1" borderId="9" xfId="0" applyNumberFormat="1" applyFont="1" applyFill="1" applyBorder="1" applyAlignment="1">
      <alignment horizontal="center" vertical="center"/>
    </xf>
    <xf numFmtId="1" fontId="1" fillId="1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1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3" borderId="11" xfId="0" applyNumberFormat="1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3" fontId="4" fillId="5" borderId="10" xfId="0" applyNumberFormat="1" applyFont="1" applyFill="1" applyBorder="1" applyAlignment="1">
      <alignment horizontal="center" vertical="center"/>
    </xf>
    <xf numFmtId="3" fontId="4" fillId="5" borderId="8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3" fontId="4" fillId="5" borderId="1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Testfälle!$B$16</c:f>
              <c:strCache>
                <c:ptCount val="1"/>
                <c:pt idx="0">
                  <c:v>Objects</c:v>
                </c:pt>
              </c:strCache>
            </c:strRef>
          </c:tx>
          <c:cat>
            <c:numRef>
              <c:f>Testfälle!$C$2:$G$2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Testfälle!$C$16:$G$16</c:f>
              <c:numCache>
                <c:formatCode>General</c:formatCode>
                <c:ptCount val="5"/>
                <c:pt idx="0">
                  <c:v>27</c:v>
                </c:pt>
                <c:pt idx="1">
                  <c:v>44</c:v>
                </c:pt>
                <c:pt idx="2">
                  <c:v>62</c:v>
                </c:pt>
                <c:pt idx="3">
                  <c:v>79</c:v>
                </c:pt>
                <c:pt idx="4">
                  <c:v>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Testfälle!$B$17</c:f>
              <c:strCache>
                <c:ptCount val="1"/>
                <c:pt idx="0">
                  <c:v>Links</c:v>
                </c:pt>
              </c:strCache>
            </c:strRef>
          </c:tx>
          <c:cat>
            <c:numRef>
              <c:f>Testfälle!$C$2:$G$2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Testfälle!$C$17:$G$17</c:f>
              <c:numCache>
                <c:formatCode>General</c:formatCode>
                <c:ptCount val="5"/>
                <c:pt idx="0">
                  <c:v>40</c:v>
                </c:pt>
                <c:pt idx="1">
                  <c:v>66</c:v>
                </c:pt>
                <c:pt idx="2">
                  <c:v>94</c:v>
                </c:pt>
                <c:pt idx="3">
                  <c:v>120</c:v>
                </c:pt>
                <c:pt idx="4">
                  <c:v>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81824"/>
        <c:axId val="91183360"/>
      </c:lineChart>
      <c:catAx>
        <c:axId val="91181824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91183360"/>
        <c:crosses val="autoZero"/>
        <c:auto val="1"/>
        <c:lblAlgn val="ctr"/>
        <c:lblOffset val="100"/>
        <c:noMultiLvlLbl val="0"/>
      </c:catAx>
      <c:valAx>
        <c:axId val="9118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181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Messwerte!$K$26</c:f>
              <c:strCache>
                <c:ptCount val="1"/>
                <c:pt idx="0">
                  <c:v>Sat4j</c:v>
                </c:pt>
              </c:strCache>
            </c:strRef>
          </c:tx>
          <c:trendline>
            <c:spPr>
              <a:ln w="31750">
                <a:solidFill>
                  <a:schemeClr val="accent1"/>
                </a:solidFill>
                <a:prstDash val="sysDot"/>
              </a:ln>
            </c:spPr>
            <c:trendlineType val="exp"/>
            <c:dispRSqr val="0"/>
            <c:dispEq val="0"/>
          </c:trendline>
          <c:cat>
            <c:strRef>
              <c:f>Messwerte!$L$25:$P$25</c:f>
              <c:strCache>
                <c:ptCount val="5"/>
                <c:pt idx="0">
                  <c:v>NC04</c:v>
                </c:pt>
                <c:pt idx="1">
                  <c:v>NC06</c:v>
                </c:pt>
                <c:pt idx="2">
                  <c:v>NC08</c:v>
                </c:pt>
                <c:pt idx="3">
                  <c:v>NC10</c:v>
                </c:pt>
                <c:pt idx="4">
                  <c:v>NC12</c:v>
                </c:pt>
              </c:strCache>
            </c:strRef>
          </c:cat>
          <c:val>
            <c:numRef>
              <c:f>Messwerte!$L$26:$P$26</c:f>
              <c:numCache>
                <c:formatCode>0</c:formatCode>
                <c:ptCount val="5"/>
                <c:pt idx="0">
                  <c:v>5648.333333333333</c:v>
                </c:pt>
                <c:pt idx="1">
                  <c:v>59076.333333333336</c:v>
                </c:pt>
                <c:pt idx="2">
                  <c:v>2930117.3333333335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Messwerte!$K$27</c:f>
              <c:strCache>
                <c:ptCount val="1"/>
                <c:pt idx="0">
                  <c:v>MiniSat</c:v>
                </c:pt>
              </c:strCache>
            </c:strRef>
          </c:tx>
          <c:trendline>
            <c:spPr>
              <a:ln w="31750">
                <a:solidFill>
                  <a:schemeClr val="accent2"/>
                </a:solidFill>
                <a:prstDash val="sysDot"/>
              </a:ln>
            </c:spPr>
            <c:trendlineType val="exp"/>
            <c:dispRSqr val="0"/>
            <c:dispEq val="0"/>
          </c:trendline>
          <c:cat>
            <c:strRef>
              <c:f>Messwerte!$L$25:$P$25</c:f>
              <c:strCache>
                <c:ptCount val="5"/>
                <c:pt idx="0">
                  <c:v>NC04</c:v>
                </c:pt>
                <c:pt idx="1">
                  <c:v>NC06</c:v>
                </c:pt>
                <c:pt idx="2">
                  <c:v>NC08</c:v>
                </c:pt>
                <c:pt idx="3">
                  <c:v>NC10</c:v>
                </c:pt>
                <c:pt idx="4">
                  <c:v>NC12</c:v>
                </c:pt>
              </c:strCache>
            </c:strRef>
          </c:cat>
          <c:val>
            <c:numRef>
              <c:f>Messwerte!$L$27:$P$27</c:f>
              <c:numCache>
                <c:formatCode>0</c:formatCode>
                <c:ptCount val="5"/>
                <c:pt idx="0">
                  <c:v>4473.333333333333</c:v>
                </c:pt>
                <c:pt idx="1">
                  <c:v>31820.333333333332</c:v>
                </c:pt>
                <c:pt idx="2">
                  <c:v>219365.33333333334</c:v>
                </c:pt>
                <c:pt idx="3">
                  <c:v>1192208.6666666667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Messwerte!$K$28</c:f>
              <c:strCache>
                <c:ptCount val="1"/>
                <c:pt idx="0">
                  <c:v>Lingeling</c:v>
                </c:pt>
              </c:strCache>
            </c:strRef>
          </c:tx>
          <c:cat>
            <c:strRef>
              <c:f>Messwerte!$L$25:$P$25</c:f>
              <c:strCache>
                <c:ptCount val="5"/>
                <c:pt idx="0">
                  <c:v>NC04</c:v>
                </c:pt>
                <c:pt idx="1">
                  <c:v>NC06</c:v>
                </c:pt>
                <c:pt idx="2">
                  <c:v>NC08</c:v>
                </c:pt>
                <c:pt idx="3">
                  <c:v>NC10</c:v>
                </c:pt>
                <c:pt idx="4">
                  <c:v>NC12</c:v>
                </c:pt>
              </c:strCache>
            </c:strRef>
          </c:cat>
          <c:val>
            <c:numRef>
              <c:f>Messwerte!$L$28:$P$28</c:f>
              <c:numCache>
                <c:formatCode>0</c:formatCode>
                <c:ptCount val="5"/>
                <c:pt idx="0">
                  <c:v>7097</c:v>
                </c:pt>
                <c:pt idx="1">
                  <c:v>39232.333333333336</c:v>
                </c:pt>
                <c:pt idx="2">
                  <c:v>184217.33333333334</c:v>
                </c:pt>
                <c:pt idx="3">
                  <c:v>737809.33333333337</c:v>
                </c:pt>
                <c:pt idx="4">
                  <c:v>4632564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Messwerte!$K$29</c:f>
              <c:strCache>
                <c:ptCount val="1"/>
                <c:pt idx="0">
                  <c:v>Plingeling</c:v>
                </c:pt>
              </c:strCache>
            </c:strRef>
          </c:tx>
          <c:cat>
            <c:strRef>
              <c:f>Messwerte!$L$25:$P$25</c:f>
              <c:strCache>
                <c:ptCount val="5"/>
                <c:pt idx="0">
                  <c:v>NC04</c:v>
                </c:pt>
                <c:pt idx="1">
                  <c:v>NC06</c:v>
                </c:pt>
                <c:pt idx="2">
                  <c:v>NC08</c:v>
                </c:pt>
                <c:pt idx="3">
                  <c:v>NC10</c:v>
                </c:pt>
                <c:pt idx="4">
                  <c:v>NC12</c:v>
                </c:pt>
              </c:strCache>
            </c:strRef>
          </c:cat>
          <c:val>
            <c:numRef>
              <c:f>Messwerte!$L$29:$P$29</c:f>
              <c:numCache>
                <c:formatCode>0</c:formatCode>
                <c:ptCount val="5"/>
                <c:pt idx="0">
                  <c:v>8306.6666666666661</c:v>
                </c:pt>
                <c:pt idx="1">
                  <c:v>47999</c:v>
                </c:pt>
                <c:pt idx="2">
                  <c:v>204200.33333333334</c:v>
                </c:pt>
                <c:pt idx="3">
                  <c:v>765001</c:v>
                </c:pt>
                <c:pt idx="4">
                  <c:v>3033125.6666666665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87584"/>
        <c:axId val="92393856"/>
      </c:lineChart>
      <c:catAx>
        <c:axId val="923875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Namen der Testfälle</a:t>
                </a:r>
              </a:p>
            </c:rich>
          </c:tx>
          <c:overlay val="0"/>
        </c:title>
        <c:majorTickMark val="out"/>
        <c:minorTickMark val="none"/>
        <c:tickLblPos val="nextTo"/>
        <c:crossAx val="92393856"/>
        <c:crosses val="autoZero"/>
        <c:auto val="1"/>
        <c:lblAlgn val="ctr"/>
        <c:lblOffset val="100"/>
        <c:noMultiLvlLbl val="0"/>
      </c:catAx>
      <c:valAx>
        <c:axId val="92393856"/>
        <c:scaling>
          <c:orientation val="minMax"/>
          <c:max val="5400000"/>
          <c:min val="0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Ausführungszeit in Sekunden (max. 90 min)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2387584"/>
        <c:crosses val="autoZero"/>
        <c:crossBetween val="midCat"/>
        <c:dispUnits>
          <c:builtInUnit val="thousands"/>
        </c:dispUnits>
      </c:valAx>
      <c:spPr>
        <a:solidFill>
          <a:schemeClr val="bg1">
            <a:lumMod val="95000"/>
          </a:schemeClr>
        </a:solidFill>
      </c:spPr>
    </c:plotArea>
    <c:legend>
      <c:legendPos val="t"/>
      <c:overlay val="0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19</xdr:row>
      <xdr:rowOff>28575</xdr:rowOff>
    </xdr:from>
    <xdr:to>
      <xdr:col>6</xdr:col>
      <xdr:colOff>209550</xdr:colOff>
      <xdr:row>44</xdr:row>
      <xdr:rowOff>52387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15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/>
  </sheetViews>
  <sheetFormatPr baseColWidth="10" defaultRowHeight="11.25" x14ac:dyDescent="0.15"/>
  <cols>
    <col min="2" max="2" width="27.375" customWidth="1"/>
  </cols>
  <sheetData>
    <row r="2" spans="2:13" x14ac:dyDescent="0.15">
      <c r="B2" t="s">
        <v>13</v>
      </c>
      <c r="C2" s="3">
        <v>4</v>
      </c>
      <c r="D2" s="3">
        <v>6</v>
      </c>
      <c r="E2" s="3">
        <v>8</v>
      </c>
      <c r="F2" s="5">
        <v>10</v>
      </c>
      <c r="G2" s="3">
        <v>12</v>
      </c>
    </row>
    <row r="3" spans="2:13" x14ac:dyDescent="0.15">
      <c r="B3" t="s">
        <v>19</v>
      </c>
      <c r="C3" s="4">
        <f>C5+C11+C10</f>
        <v>17</v>
      </c>
      <c r="D3" s="4">
        <f t="shared" ref="D3:G3" si="0">D5+D11+D10</f>
        <v>28</v>
      </c>
      <c r="E3" s="4">
        <f t="shared" si="0"/>
        <v>40</v>
      </c>
      <c r="F3" s="4">
        <f t="shared" si="0"/>
        <v>51</v>
      </c>
      <c r="G3" s="4">
        <f t="shared" si="0"/>
        <v>63</v>
      </c>
    </row>
    <row r="4" spans="2:13" x14ac:dyDescent="0.15">
      <c r="C4" s="4"/>
      <c r="D4" s="4"/>
      <c r="E4" s="4"/>
      <c r="F4" s="4"/>
      <c r="G4" s="4"/>
    </row>
    <row r="5" spans="2:13" x14ac:dyDescent="0.15">
      <c r="B5" t="s">
        <v>14</v>
      </c>
      <c r="C5" s="4">
        <f>C13*2</f>
        <v>6</v>
      </c>
      <c r="D5" s="4">
        <f t="shared" ref="D5:G5" si="1">D13*2</f>
        <v>10</v>
      </c>
      <c r="E5" s="4">
        <f t="shared" si="1"/>
        <v>14</v>
      </c>
      <c r="F5" s="4">
        <f t="shared" si="1"/>
        <v>18</v>
      </c>
      <c r="G5" s="4">
        <f t="shared" si="1"/>
        <v>22</v>
      </c>
    </row>
    <row r="6" spans="2:13" x14ac:dyDescent="0.15">
      <c r="B6" t="s">
        <v>20</v>
      </c>
      <c r="C6" s="4">
        <f>C13*2</f>
        <v>6</v>
      </c>
      <c r="D6" s="4">
        <f t="shared" ref="D6:G6" si="2">D13*2</f>
        <v>10</v>
      </c>
      <c r="E6" s="4">
        <f t="shared" si="2"/>
        <v>14</v>
      </c>
      <c r="F6" s="4">
        <f t="shared" si="2"/>
        <v>18</v>
      </c>
      <c r="G6" s="4">
        <f t="shared" si="2"/>
        <v>22</v>
      </c>
    </row>
    <row r="7" spans="2:13" x14ac:dyDescent="0.15">
      <c r="C7" s="4"/>
      <c r="D7" s="4"/>
      <c r="E7" s="4"/>
      <c r="F7" s="4"/>
      <c r="G7" s="4"/>
    </row>
    <row r="8" spans="2:13" ht="11.25" customHeight="1" x14ac:dyDescent="0.15">
      <c r="B8" t="s">
        <v>22</v>
      </c>
      <c r="C8" s="4">
        <f>C14*2</f>
        <v>6</v>
      </c>
      <c r="D8" s="4">
        <f t="shared" ref="D8:G8" si="3">D14*2</f>
        <v>10</v>
      </c>
      <c r="E8" s="4">
        <f t="shared" si="3"/>
        <v>14</v>
      </c>
      <c r="F8" s="4">
        <f t="shared" si="3"/>
        <v>18</v>
      </c>
      <c r="G8" s="4">
        <f t="shared" si="3"/>
        <v>22</v>
      </c>
      <c r="H8" s="6"/>
    </row>
    <row r="9" spans="2:13" ht="11.25" customHeight="1" x14ac:dyDescent="0.15">
      <c r="B9" t="s">
        <v>21</v>
      </c>
      <c r="C9" s="4">
        <f>C11+C10</f>
        <v>11</v>
      </c>
      <c r="D9" s="4">
        <f t="shared" ref="D9:G9" si="4">D11+D10</f>
        <v>18</v>
      </c>
      <c r="E9" s="4">
        <f t="shared" si="4"/>
        <v>26</v>
      </c>
      <c r="F9" s="4">
        <f t="shared" si="4"/>
        <v>33</v>
      </c>
      <c r="G9" s="4">
        <f t="shared" si="4"/>
        <v>41</v>
      </c>
      <c r="H9" s="6"/>
    </row>
    <row r="10" spans="2:13" ht="11.25" customHeight="1" x14ac:dyDescent="0.15">
      <c r="B10" t="s">
        <v>17</v>
      </c>
      <c r="C10" s="4">
        <f>ROUNDDOWN(C14/2,0)*2</f>
        <v>2</v>
      </c>
      <c r="D10" s="4">
        <f t="shared" ref="D10:G10" si="5">ROUNDDOWN(D14/2,0)*2</f>
        <v>4</v>
      </c>
      <c r="E10" s="4">
        <f t="shared" si="5"/>
        <v>6</v>
      </c>
      <c r="F10" s="4">
        <f t="shared" si="5"/>
        <v>8</v>
      </c>
      <c r="G10" s="4">
        <f t="shared" si="5"/>
        <v>10</v>
      </c>
      <c r="I10" s="12"/>
      <c r="J10" s="12"/>
      <c r="K10" s="12"/>
      <c r="L10" s="12"/>
      <c r="M10" s="12"/>
    </row>
    <row r="11" spans="2:13" ht="11.25" customHeight="1" x14ac:dyDescent="0.15">
      <c r="B11" t="s">
        <v>16</v>
      </c>
      <c r="C11" s="4">
        <f>ROUNDUP(C14*2.75,0)</f>
        <v>9</v>
      </c>
      <c r="D11" s="4">
        <f t="shared" ref="D11:G11" si="6">ROUNDUP(D14*2.75,0)</f>
        <v>14</v>
      </c>
      <c r="E11" s="4">
        <f t="shared" si="6"/>
        <v>20</v>
      </c>
      <c r="F11" s="4">
        <f t="shared" si="6"/>
        <v>25</v>
      </c>
      <c r="G11" s="4">
        <f t="shared" si="6"/>
        <v>31</v>
      </c>
      <c r="I11" s="12"/>
      <c r="J11" s="12"/>
      <c r="K11" s="12"/>
      <c r="L11" s="12"/>
      <c r="M11" s="12"/>
    </row>
    <row r="12" spans="2:13" ht="11.25" customHeight="1" x14ac:dyDescent="0.15">
      <c r="C12" s="4"/>
      <c r="D12" s="4"/>
      <c r="E12" s="4"/>
      <c r="F12" s="4"/>
      <c r="G12" s="4"/>
      <c r="I12" s="12"/>
      <c r="J12" s="12"/>
      <c r="K12" s="12"/>
      <c r="L12" s="12"/>
      <c r="M12" s="12"/>
    </row>
    <row r="13" spans="2:13" ht="11.25" customHeight="1" x14ac:dyDescent="0.15">
      <c r="B13" t="s">
        <v>15</v>
      </c>
      <c r="C13" s="4">
        <f>C2-1</f>
        <v>3</v>
      </c>
      <c r="D13" s="4">
        <f t="shared" ref="D13:G13" si="7">D2-1</f>
        <v>5</v>
      </c>
      <c r="E13" s="4">
        <f t="shared" si="7"/>
        <v>7</v>
      </c>
      <c r="F13" s="4">
        <f t="shared" si="7"/>
        <v>9</v>
      </c>
      <c r="G13" s="4">
        <f t="shared" si="7"/>
        <v>11</v>
      </c>
      <c r="I13" s="12"/>
      <c r="J13" s="12"/>
      <c r="K13" s="12"/>
      <c r="L13" s="12"/>
      <c r="M13" s="12"/>
    </row>
    <row r="14" spans="2:13" ht="11.25" customHeight="1" x14ac:dyDescent="0.15">
      <c r="B14" t="s">
        <v>18</v>
      </c>
      <c r="C14" s="4">
        <f>C2-1</f>
        <v>3</v>
      </c>
      <c r="D14" s="4">
        <f t="shared" ref="D14:G14" si="8">D2-1</f>
        <v>5</v>
      </c>
      <c r="E14" s="4">
        <f t="shared" si="8"/>
        <v>7</v>
      </c>
      <c r="F14" s="4">
        <f t="shared" si="8"/>
        <v>9</v>
      </c>
      <c r="G14" s="4">
        <f t="shared" si="8"/>
        <v>11</v>
      </c>
      <c r="I14" s="12"/>
      <c r="J14" s="12"/>
      <c r="K14" s="12"/>
      <c r="L14" s="12"/>
      <c r="M14" s="12"/>
    </row>
    <row r="16" spans="2:13" x14ac:dyDescent="0.15">
      <c r="B16" t="s">
        <v>2</v>
      </c>
      <c r="C16">
        <f>C2+C5+C10+C11+C13+C14</f>
        <v>27</v>
      </c>
      <c r="D16">
        <f t="shared" ref="D16:G16" si="9">D2+D5+D10+D11+D13+D14</f>
        <v>44</v>
      </c>
      <c r="E16">
        <f t="shared" si="9"/>
        <v>62</v>
      </c>
      <c r="F16">
        <f t="shared" si="9"/>
        <v>79</v>
      </c>
      <c r="G16">
        <f t="shared" si="9"/>
        <v>97</v>
      </c>
    </row>
    <row r="17" spans="2:7" x14ac:dyDescent="0.15">
      <c r="B17" t="s">
        <v>3</v>
      </c>
      <c r="C17">
        <f>C3+C6+C8+C9</f>
        <v>40</v>
      </c>
      <c r="D17">
        <f t="shared" ref="D17:G17" si="10">D3+D6+D8+D9</f>
        <v>66</v>
      </c>
      <c r="E17">
        <f t="shared" si="10"/>
        <v>94</v>
      </c>
      <c r="F17">
        <f t="shared" si="10"/>
        <v>120</v>
      </c>
      <c r="G17">
        <f t="shared" si="10"/>
        <v>148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workbookViewId="0"/>
  </sheetViews>
  <sheetFormatPr baseColWidth="10" defaultRowHeight="11.25" x14ac:dyDescent="0.15"/>
  <cols>
    <col min="1" max="1" width="10.5" style="15" customWidth="1"/>
    <col min="2" max="2" width="6.5" style="15" customWidth="1"/>
    <col min="3" max="3" width="10.125" style="15" customWidth="1"/>
    <col min="4" max="4" width="11.75" style="15" customWidth="1"/>
    <col min="5" max="5" width="13.5" style="15" customWidth="1"/>
    <col min="6" max="6" width="15.25" style="15" customWidth="1"/>
    <col min="7" max="8" width="11.75" style="15" customWidth="1"/>
    <col min="9" max="9" width="10.75" style="15" customWidth="1"/>
    <col min="10" max="10" width="11.625" style="15" customWidth="1"/>
    <col min="11" max="17" width="12.625" style="15" customWidth="1"/>
    <col min="18" max="16384" width="11" style="15"/>
  </cols>
  <sheetData>
    <row r="2" spans="2:16" ht="14.25" customHeight="1" thickBot="1" x14ac:dyDescent="0.2">
      <c r="B2" s="14"/>
      <c r="C2" s="14"/>
      <c r="D2" s="14"/>
      <c r="E2" s="14" t="s">
        <v>24</v>
      </c>
      <c r="F2" s="14" t="s">
        <v>0</v>
      </c>
      <c r="G2" s="14" t="s">
        <v>1</v>
      </c>
      <c r="H2" s="14" t="s">
        <v>2</v>
      </c>
      <c r="I2" s="14" t="s">
        <v>3</v>
      </c>
      <c r="K2" s="14"/>
      <c r="L2" s="14"/>
      <c r="M2" s="14" t="s">
        <v>24</v>
      </c>
      <c r="N2" s="14" t="s">
        <v>23</v>
      </c>
      <c r="O2" s="33" t="s">
        <v>29</v>
      </c>
      <c r="P2"/>
    </row>
    <row r="3" spans="2:16" ht="12" thickTop="1" x14ac:dyDescent="0.15">
      <c r="B3" s="44" t="s">
        <v>6</v>
      </c>
      <c r="C3" s="44" t="s">
        <v>28</v>
      </c>
      <c r="D3" s="7" t="s">
        <v>9</v>
      </c>
      <c r="E3" s="7">
        <f t="shared" ref="E3:E38" si="0">F3+G3</f>
        <v>5778</v>
      </c>
      <c r="F3" s="7">
        <v>4180</v>
      </c>
      <c r="G3" s="7">
        <v>1598</v>
      </c>
      <c r="H3" s="7">
        <v>22</v>
      </c>
      <c r="I3" s="7">
        <v>39</v>
      </c>
      <c r="K3" s="48" t="str">
        <f>B3</f>
        <v>NC04</v>
      </c>
      <c r="L3" s="19" t="s">
        <v>28</v>
      </c>
      <c r="M3" s="20">
        <f>AVERAGE(E3:E5)</f>
        <v>5648.333333333333</v>
      </c>
      <c r="N3" s="20">
        <f>STDEVP(E3:E5)</f>
        <v>128.6347110576647</v>
      </c>
      <c r="O3" s="20">
        <f>N3/1000</f>
        <v>0.12863471105766469</v>
      </c>
      <c r="P3"/>
    </row>
    <row r="4" spans="2:16" x14ac:dyDescent="0.15">
      <c r="B4" s="45"/>
      <c r="C4" s="45"/>
      <c r="D4" s="9" t="s">
        <v>10</v>
      </c>
      <c r="E4" s="7">
        <f t="shared" si="0"/>
        <v>5473</v>
      </c>
      <c r="F4" s="7">
        <v>3989</v>
      </c>
      <c r="G4" s="7">
        <v>1484</v>
      </c>
      <c r="H4" s="7">
        <v>22</v>
      </c>
      <c r="I4" s="7">
        <v>39</v>
      </c>
      <c r="K4" s="45"/>
      <c r="L4" s="9" t="s">
        <v>8</v>
      </c>
      <c r="M4" s="21">
        <f>AVERAGE(E6:E8)</f>
        <v>4473.333333333333</v>
      </c>
      <c r="N4" s="22">
        <f>STDEVP(E6:E8)</f>
        <v>75.896127847356098</v>
      </c>
      <c r="O4" s="21">
        <f t="shared" ref="O4:O22" si="1">N4/1000</f>
        <v>7.5896127847356096E-2</v>
      </c>
      <c r="P4"/>
    </row>
    <row r="5" spans="2:16" ht="12" thickBot="1" x14ac:dyDescent="0.2">
      <c r="B5" s="45"/>
      <c r="C5" s="47"/>
      <c r="D5" s="13" t="s">
        <v>11</v>
      </c>
      <c r="E5" s="8">
        <f t="shared" si="0"/>
        <v>5694</v>
      </c>
      <c r="F5" s="8">
        <v>4053</v>
      </c>
      <c r="G5" s="8">
        <v>1641</v>
      </c>
      <c r="H5" s="8">
        <v>22</v>
      </c>
      <c r="I5" s="8">
        <v>39</v>
      </c>
      <c r="K5" s="45"/>
      <c r="L5" s="9" t="s">
        <v>4</v>
      </c>
      <c r="M5" s="21">
        <f>AVERAGE(E9:E11)</f>
        <v>7097</v>
      </c>
      <c r="N5" s="22">
        <f>STDEVP(E9:E11)</f>
        <v>104.0096149401583</v>
      </c>
      <c r="O5" s="21">
        <f t="shared" si="1"/>
        <v>0.1040096149401583</v>
      </c>
      <c r="P5"/>
    </row>
    <row r="6" spans="2:16" ht="12" thickBot="1" x14ac:dyDescent="0.2">
      <c r="B6" s="45"/>
      <c r="C6" s="44" t="s">
        <v>8</v>
      </c>
      <c r="D6" s="7" t="s">
        <v>9</v>
      </c>
      <c r="E6" s="7">
        <f t="shared" si="0"/>
        <v>4573</v>
      </c>
      <c r="F6" s="7">
        <v>4183</v>
      </c>
      <c r="G6" s="7">
        <v>390</v>
      </c>
      <c r="H6" s="7">
        <v>22</v>
      </c>
      <c r="I6" s="7">
        <v>39</v>
      </c>
      <c r="K6" s="46"/>
      <c r="L6" s="14" t="s">
        <v>5</v>
      </c>
      <c r="M6" s="23">
        <f>AVERAGE(E12:E14)</f>
        <v>8306.6666666666661</v>
      </c>
      <c r="N6" s="24">
        <f>STDEVP(E12:E14)</f>
        <v>493.14388254229505</v>
      </c>
      <c r="O6" s="23">
        <f t="shared" si="1"/>
        <v>0.49314388254229502</v>
      </c>
      <c r="P6"/>
    </row>
    <row r="7" spans="2:16" ht="12" thickTop="1" x14ac:dyDescent="0.15">
      <c r="B7" s="45"/>
      <c r="C7" s="45"/>
      <c r="D7" s="9" t="s">
        <v>10</v>
      </c>
      <c r="E7" s="7">
        <f t="shared" si="0"/>
        <v>4458</v>
      </c>
      <c r="F7" s="7">
        <v>4057</v>
      </c>
      <c r="G7" s="7">
        <v>401</v>
      </c>
      <c r="H7" s="7">
        <v>22</v>
      </c>
      <c r="I7" s="7">
        <v>39</v>
      </c>
      <c r="K7" s="48" t="str">
        <f>B15</f>
        <v>NC06</v>
      </c>
      <c r="L7" s="19" t="s">
        <v>28</v>
      </c>
      <c r="M7" s="20">
        <f>AVERAGE(E15:E17)</f>
        <v>59076.333333333336</v>
      </c>
      <c r="N7" s="20">
        <f>STDEVP(E15:E17)</f>
        <v>515.85419990105299</v>
      </c>
      <c r="O7" s="20">
        <f t="shared" si="1"/>
        <v>0.51585419990105297</v>
      </c>
      <c r="P7"/>
    </row>
    <row r="8" spans="2:16" ht="12" thickBot="1" x14ac:dyDescent="0.2">
      <c r="B8" s="45"/>
      <c r="C8" s="47"/>
      <c r="D8" s="13" t="s">
        <v>11</v>
      </c>
      <c r="E8" s="8">
        <f t="shared" si="0"/>
        <v>4389</v>
      </c>
      <c r="F8" s="8">
        <v>4007</v>
      </c>
      <c r="G8" s="8">
        <v>382</v>
      </c>
      <c r="H8" s="8">
        <v>22</v>
      </c>
      <c r="I8" s="8">
        <v>39</v>
      </c>
      <c r="K8" s="45"/>
      <c r="L8" s="9" t="s">
        <v>8</v>
      </c>
      <c r="M8" s="21">
        <f>AVERAGE(E18:E20)</f>
        <v>31820.333333333332</v>
      </c>
      <c r="N8" s="22">
        <f>STDEVP(E18:E20)</f>
        <v>54.835106354313652</v>
      </c>
      <c r="O8" s="21">
        <f t="shared" si="1"/>
        <v>5.4835106354313649E-2</v>
      </c>
      <c r="P8"/>
    </row>
    <row r="9" spans="2:16" x14ac:dyDescent="0.15">
      <c r="B9" s="45"/>
      <c r="C9" s="44" t="s">
        <v>4</v>
      </c>
      <c r="D9" s="7" t="s">
        <v>9</v>
      </c>
      <c r="E9" s="7">
        <f t="shared" si="0"/>
        <v>7244</v>
      </c>
      <c r="F9" s="7">
        <v>4220</v>
      </c>
      <c r="G9" s="7">
        <v>3024</v>
      </c>
      <c r="H9" s="7">
        <v>22</v>
      </c>
      <c r="I9" s="7">
        <v>39</v>
      </c>
      <c r="K9" s="45"/>
      <c r="L9" s="9" t="s">
        <v>4</v>
      </c>
      <c r="M9" s="21">
        <f>AVERAGE(E21:E23)</f>
        <v>39232.333333333336</v>
      </c>
      <c r="N9" s="22">
        <f>STDEVP(E21:E23)</f>
        <v>539.01659426114975</v>
      </c>
      <c r="O9" s="21">
        <f t="shared" si="1"/>
        <v>0.53901659426114978</v>
      </c>
      <c r="P9"/>
    </row>
    <row r="10" spans="2:16" ht="12" thickBot="1" x14ac:dyDescent="0.2">
      <c r="B10" s="45"/>
      <c r="C10" s="45"/>
      <c r="D10" s="9" t="s">
        <v>10</v>
      </c>
      <c r="E10" s="7">
        <f t="shared" si="0"/>
        <v>7019</v>
      </c>
      <c r="F10" s="7">
        <v>3991</v>
      </c>
      <c r="G10" s="7">
        <v>3028</v>
      </c>
      <c r="H10" s="7">
        <v>22</v>
      </c>
      <c r="I10" s="7">
        <v>39</v>
      </c>
      <c r="K10" s="46"/>
      <c r="L10" s="14" t="s">
        <v>5</v>
      </c>
      <c r="M10" s="23">
        <f>AVERAGE(E24:E26)</f>
        <v>47999</v>
      </c>
      <c r="N10" s="24">
        <f>STDEVP(E24:E26)</f>
        <v>912.80994736034734</v>
      </c>
      <c r="O10" s="23">
        <f t="shared" si="1"/>
        <v>0.91280994736034737</v>
      </c>
      <c r="P10"/>
    </row>
    <row r="11" spans="2:16" ht="12.75" thickTop="1" thickBot="1" x14ac:dyDescent="0.2">
      <c r="B11" s="45"/>
      <c r="C11" s="47"/>
      <c r="D11" s="13" t="s">
        <v>11</v>
      </c>
      <c r="E11" s="8">
        <f t="shared" si="0"/>
        <v>7028</v>
      </c>
      <c r="F11" s="8">
        <v>4069</v>
      </c>
      <c r="G11" s="8">
        <v>2959</v>
      </c>
      <c r="H11" s="8">
        <v>22</v>
      </c>
      <c r="I11" s="8">
        <v>39</v>
      </c>
      <c r="K11" s="48" t="str">
        <f>B27</f>
        <v>NC08</v>
      </c>
      <c r="L11" s="19" t="s">
        <v>28</v>
      </c>
      <c r="M11" s="20">
        <f>AVERAGE(E27:E29)</f>
        <v>2930117.3333333335</v>
      </c>
      <c r="N11" s="20">
        <f>STDEVP(E27:E29)</f>
        <v>18658.607742510932</v>
      </c>
      <c r="O11" s="20">
        <f t="shared" si="1"/>
        <v>18.658607742510931</v>
      </c>
      <c r="P11"/>
    </row>
    <row r="12" spans="2:16" x14ac:dyDescent="0.15">
      <c r="B12" s="45"/>
      <c r="C12" s="44" t="s">
        <v>5</v>
      </c>
      <c r="D12" s="7" t="s">
        <v>9</v>
      </c>
      <c r="E12" s="7">
        <f t="shared" si="0"/>
        <v>8924</v>
      </c>
      <c r="F12" s="7">
        <v>3937</v>
      </c>
      <c r="G12" s="7">
        <v>4987</v>
      </c>
      <c r="H12" s="7">
        <v>22</v>
      </c>
      <c r="I12" s="7">
        <v>39</v>
      </c>
      <c r="K12" s="45"/>
      <c r="L12" s="9" t="s">
        <v>8</v>
      </c>
      <c r="M12" s="21">
        <f>AVERAGE(E30:E32)</f>
        <v>219365.33333333334</v>
      </c>
      <c r="N12" s="22">
        <f>STDEVP(E30:E32)</f>
        <v>1962.7450731621318</v>
      </c>
      <c r="O12" s="21">
        <f t="shared" si="1"/>
        <v>1.9627450731621319</v>
      </c>
      <c r="P12"/>
    </row>
    <row r="13" spans="2:16" x14ac:dyDescent="0.15">
      <c r="B13" s="45"/>
      <c r="C13" s="45"/>
      <c r="D13" s="9" t="s">
        <v>10</v>
      </c>
      <c r="E13" s="7">
        <f t="shared" si="0"/>
        <v>7717</v>
      </c>
      <c r="F13" s="7">
        <v>3950</v>
      </c>
      <c r="G13" s="7">
        <v>3767</v>
      </c>
      <c r="H13" s="7">
        <v>22</v>
      </c>
      <c r="I13" s="7">
        <v>39</v>
      </c>
      <c r="K13" s="45"/>
      <c r="L13" s="9" t="s">
        <v>4</v>
      </c>
      <c r="M13" s="21">
        <f>AVERAGE(E33:E35)</f>
        <v>184217.33333333334</v>
      </c>
      <c r="N13" s="22">
        <f>STDEVP(E33:E35)</f>
        <v>1234.0368263908856</v>
      </c>
      <c r="O13" s="21">
        <f t="shared" si="1"/>
        <v>1.2340368263908856</v>
      </c>
      <c r="P13"/>
    </row>
    <row r="14" spans="2:16" ht="12" thickBot="1" x14ac:dyDescent="0.2">
      <c r="B14" s="46"/>
      <c r="C14" s="46"/>
      <c r="D14" s="14" t="s">
        <v>11</v>
      </c>
      <c r="E14" s="2">
        <f t="shared" si="0"/>
        <v>8279</v>
      </c>
      <c r="F14" s="2">
        <v>4037</v>
      </c>
      <c r="G14" s="2">
        <v>4242</v>
      </c>
      <c r="H14" s="2">
        <v>22</v>
      </c>
      <c r="I14" s="2">
        <v>39</v>
      </c>
      <c r="K14" s="46"/>
      <c r="L14" s="14" t="s">
        <v>5</v>
      </c>
      <c r="M14" s="23">
        <f>AVERAGE(E36:E38)</f>
        <v>204200.33333333334</v>
      </c>
      <c r="N14" s="24">
        <f>STDEVP(E36:E38)</f>
        <v>7564.4811381144245</v>
      </c>
      <c r="O14" s="23">
        <f t="shared" si="1"/>
        <v>7.5644811381144246</v>
      </c>
      <c r="P14"/>
    </row>
    <row r="15" spans="2:16" ht="12" thickTop="1" x14ac:dyDescent="0.15">
      <c r="B15" s="44" t="s">
        <v>12</v>
      </c>
      <c r="C15" s="44" t="s">
        <v>28</v>
      </c>
      <c r="D15" s="7" t="s">
        <v>9</v>
      </c>
      <c r="E15" s="7">
        <f t="shared" si="0"/>
        <v>58808</v>
      </c>
      <c r="F15" s="7">
        <v>25207</v>
      </c>
      <c r="G15" s="7">
        <v>33601</v>
      </c>
      <c r="H15" s="7">
        <v>36</v>
      </c>
      <c r="I15" s="7">
        <v>65</v>
      </c>
      <c r="K15" s="48" t="str">
        <f>B39</f>
        <v>NC10</v>
      </c>
      <c r="L15" s="19" t="s">
        <v>28</v>
      </c>
      <c r="M15" s="25"/>
      <c r="N15" s="25"/>
      <c r="O15" s="25"/>
      <c r="P15"/>
    </row>
    <row r="16" spans="2:16" x14ac:dyDescent="0.15">
      <c r="B16" s="45"/>
      <c r="C16" s="45"/>
      <c r="D16" s="9" t="s">
        <v>10</v>
      </c>
      <c r="E16" s="7">
        <f t="shared" si="0"/>
        <v>59798</v>
      </c>
      <c r="F16" s="7">
        <v>26841</v>
      </c>
      <c r="G16" s="7">
        <v>32957</v>
      </c>
      <c r="H16" s="7">
        <v>36</v>
      </c>
      <c r="I16" s="7">
        <v>65</v>
      </c>
      <c r="K16" s="45"/>
      <c r="L16" s="9" t="s">
        <v>8</v>
      </c>
      <c r="M16" s="21">
        <f>AVERAGE(E42:E44)</f>
        <v>1192208.6666666667</v>
      </c>
      <c r="N16" s="22">
        <f>STDEVP(E42:E44)</f>
        <v>1946.0690863607308</v>
      </c>
      <c r="O16" s="21">
        <f t="shared" si="1"/>
        <v>1.9460690863607308</v>
      </c>
      <c r="P16"/>
    </row>
    <row r="17" spans="2:17" ht="12" thickBot="1" x14ac:dyDescent="0.2">
      <c r="B17" s="45"/>
      <c r="C17" s="47"/>
      <c r="D17" s="13" t="s">
        <v>11</v>
      </c>
      <c r="E17" s="8">
        <f t="shared" si="0"/>
        <v>58623</v>
      </c>
      <c r="F17" s="8">
        <v>25580</v>
      </c>
      <c r="G17" s="8">
        <v>33043</v>
      </c>
      <c r="H17" s="8">
        <v>36</v>
      </c>
      <c r="I17" s="8">
        <v>65</v>
      </c>
      <c r="K17" s="45"/>
      <c r="L17" s="9" t="s">
        <v>4</v>
      </c>
      <c r="M17" s="21">
        <f>AVERAGE(E45:E47)</f>
        <v>737809.33333333337</v>
      </c>
      <c r="N17" s="22">
        <f>STDEVP(E45:E47)</f>
        <v>4354.0621135772617</v>
      </c>
      <c r="O17" s="21">
        <f t="shared" si="1"/>
        <v>4.3540621135772621</v>
      </c>
      <c r="P17"/>
    </row>
    <row r="18" spans="2:17" ht="12" thickBot="1" x14ac:dyDescent="0.2">
      <c r="B18" s="45"/>
      <c r="C18" s="44" t="s">
        <v>8</v>
      </c>
      <c r="D18" s="7" t="s">
        <v>9</v>
      </c>
      <c r="E18" s="7">
        <f t="shared" si="0"/>
        <v>31815</v>
      </c>
      <c r="F18" s="7">
        <v>26082</v>
      </c>
      <c r="G18" s="7">
        <v>5733</v>
      </c>
      <c r="H18" s="7">
        <v>36</v>
      </c>
      <c r="I18" s="7">
        <v>65</v>
      </c>
      <c r="K18" s="46"/>
      <c r="L18" s="14" t="s">
        <v>5</v>
      </c>
      <c r="M18" s="23">
        <f>AVERAGE(E48:E50)</f>
        <v>765001</v>
      </c>
      <c r="N18" s="24">
        <f>STDEVP(E48:E50)</f>
        <v>38421.382180586203</v>
      </c>
      <c r="O18" s="23">
        <f t="shared" si="1"/>
        <v>38.4213821805862</v>
      </c>
      <c r="P18"/>
    </row>
    <row r="19" spans="2:17" ht="12" thickTop="1" x14ac:dyDescent="0.15">
      <c r="B19" s="45"/>
      <c r="C19" s="45"/>
      <c r="D19" s="9" t="s">
        <v>10</v>
      </c>
      <c r="E19" s="7">
        <f t="shared" si="0"/>
        <v>31756</v>
      </c>
      <c r="F19" s="7">
        <v>26086</v>
      </c>
      <c r="G19" s="7">
        <v>5670</v>
      </c>
      <c r="H19" s="7">
        <v>36</v>
      </c>
      <c r="I19" s="7">
        <v>65</v>
      </c>
      <c r="K19" s="44" t="str">
        <f>B51</f>
        <v>NC12</v>
      </c>
      <c r="L19" s="7" t="s">
        <v>28</v>
      </c>
      <c r="M19" s="26"/>
      <c r="N19" s="26"/>
      <c r="O19" s="26"/>
      <c r="P19"/>
    </row>
    <row r="20" spans="2:17" ht="12" thickBot="1" x14ac:dyDescent="0.2">
      <c r="B20" s="45"/>
      <c r="C20" s="47"/>
      <c r="D20" s="13" t="s">
        <v>11</v>
      </c>
      <c r="E20" s="8">
        <f t="shared" si="0"/>
        <v>31890</v>
      </c>
      <c r="F20" s="8">
        <v>26197</v>
      </c>
      <c r="G20" s="8">
        <v>5693</v>
      </c>
      <c r="H20" s="8">
        <v>36</v>
      </c>
      <c r="I20" s="8">
        <v>65</v>
      </c>
      <c r="K20" s="45"/>
      <c r="L20" s="9" t="s">
        <v>8</v>
      </c>
      <c r="M20" s="26"/>
      <c r="N20" s="26"/>
      <c r="O20" s="26"/>
      <c r="P20"/>
    </row>
    <row r="21" spans="2:17" x14ac:dyDescent="0.15">
      <c r="B21" s="45"/>
      <c r="C21" s="44" t="s">
        <v>4</v>
      </c>
      <c r="D21" s="7" t="s">
        <v>9</v>
      </c>
      <c r="E21" s="7">
        <f t="shared" si="0"/>
        <v>38774</v>
      </c>
      <c r="F21" s="7">
        <v>25998</v>
      </c>
      <c r="G21" s="7">
        <v>12776</v>
      </c>
      <c r="H21" s="7">
        <v>36</v>
      </c>
      <c r="I21" s="7">
        <v>65</v>
      </c>
      <c r="K21" s="45"/>
      <c r="L21" s="9" t="s">
        <v>4</v>
      </c>
      <c r="M21" s="21">
        <f>AVERAGE(E57:E59)</f>
        <v>4632564</v>
      </c>
      <c r="N21" s="27">
        <f>STDEVP(E57:E59)</f>
        <v>61170.572058793106</v>
      </c>
      <c r="O21" s="21">
        <f t="shared" si="1"/>
        <v>61.170572058793105</v>
      </c>
      <c r="P21"/>
    </row>
    <row r="22" spans="2:17" ht="12" thickBot="1" x14ac:dyDescent="0.2">
      <c r="B22" s="45"/>
      <c r="C22" s="45"/>
      <c r="D22" s="9" t="s">
        <v>10</v>
      </c>
      <c r="E22" s="7">
        <f t="shared" si="0"/>
        <v>38934</v>
      </c>
      <c r="F22" s="7">
        <v>26144</v>
      </c>
      <c r="G22" s="7">
        <v>12790</v>
      </c>
      <c r="H22" s="7">
        <v>36</v>
      </c>
      <c r="I22" s="7">
        <v>65</v>
      </c>
      <c r="K22" s="46"/>
      <c r="L22" s="14" t="s">
        <v>5</v>
      </c>
      <c r="M22" s="23">
        <f>AVERAGE(E60:E62)</f>
        <v>3033125.6666666665</v>
      </c>
      <c r="N22" s="24">
        <f>STDEVP(E60:E62)</f>
        <v>436063.62304625026</v>
      </c>
      <c r="O22" s="23">
        <f t="shared" si="1"/>
        <v>436.06362304625026</v>
      </c>
      <c r="P22"/>
    </row>
    <row r="23" spans="2:17" ht="12.75" thickTop="1" thickBot="1" x14ac:dyDescent="0.2">
      <c r="B23" s="45"/>
      <c r="C23" s="47"/>
      <c r="D23" s="13" t="s">
        <v>11</v>
      </c>
      <c r="E23" s="8">
        <f t="shared" si="0"/>
        <v>39989</v>
      </c>
      <c r="F23" s="8">
        <v>27254</v>
      </c>
      <c r="G23" s="8">
        <v>12735</v>
      </c>
      <c r="H23" s="8">
        <v>36</v>
      </c>
      <c r="I23" s="8">
        <v>65</v>
      </c>
      <c r="Q23" s="28"/>
    </row>
    <row r="24" spans="2:17" x14ac:dyDescent="0.15">
      <c r="B24" s="45"/>
      <c r="C24" s="44" t="s">
        <v>5</v>
      </c>
      <c r="D24" s="7" t="s">
        <v>9</v>
      </c>
      <c r="E24" s="7">
        <f t="shared" si="0"/>
        <v>47430</v>
      </c>
      <c r="F24" s="7">
        <v>25042</v>
      </c>
      <c r="G24" s="7">
        <v>22388</v>
      </c>
      <c r="H24" s="7">
        <v>36</v>
      </c>
      <c r="I24" s="7">
        <v>65</v>
      </c>
      <c r="Q24" s="28"/>
    </row>
    <row r="25" spans="2:17" x14ac:dyDescent="0.15">
      <c r="B25" s="45"/>
      <c r="C25" s="45"/>
      <c r="D25" s="9" t="s">
        <v>10</v>
      </c>
      <c r="E25" s="7">
        <f t="shared" si="0"/>
        <v>49287</v>
      </c>
      <c r="F25" s="7">
        <v>26577</v>
      </c>
      <c r="G25" s="7">
        <v>22710</v>
      </c>
      <c r="H25" s="7">
        <v>36</v>
      </c>
      <c r="I25" s="7">
        <v>65</v>
      </c>
      <c r="K25" s="9"/>
      <c r="L25" s="29" t="str">
        <f>K3</f>
        <v>NC04</v>
      </c>
      <c r="M25" s="29" t="str">
        <f>K7</f>
        <v>NC06</v>
      </c>
      <c r="N25" s="9" t="str">
        <f>K11</f>
        <v>NC08</v>
      </c>
      <c r="O25" s="9" t="str">
        <f>K15</f>
        <v>NC10</v>
      </c>
      <c r="P25" s="9" t="str">
        <f>K19</f>
        <v>NC12</v>
      </c>
    </row>
    <row r="26" spans="2:17" ht="12" thickBot="1" x14ac:dyDescent="0.2">
      <c r="B26" s="46"/>
      <c r="C26" s="46"/>
      <c r="D26" s="14" t="s">
        <v>11</v>
      </c>
      <c r="E26" s="2">
        <f t="shared" si="0"/>
        <v>47280</v>
      </c>
      <c r="F26" s="2">
        <v>25971</v>
      </c>
      <c r="G26" s="2">
        <v>21309</v>
      </c>
      <c r="H26" s="2">
        <v>36</v>
      </c>
      <c r="I26" s="2">
        <v>65</v>
      </c>
      <c r="K26" s="9" t="s">
        <v>28</v>
      </c>
      <c r="L26" s="21">
        <f>M3</f>
        <v>5648.333333333333</v>
      </c>
      <c r="M26" s="21">
        <f>M7</f>
        <v>59076.333333333336</v>
      </c>
      <c r="N26" s="21">
        <f>M11</f>
        <v>2930117.3333333335</v>
      </c>
      <c r="O26" s="30"/>
      <c r="P26" s="30"/>
    </row>
    <row r="27" spans="2:17" ht="12" thickTop="1" x14ac:dyDescent="0.15">
      <c r="B27" s="44" t="s">
        <v>7</v>
      </c>
      <c r="C27" s="44" t="s">
        <v>28</v>
      </c>
      <c r="D27" s="7" t="s">
        <v>9</v>
      </c>
      <c r="E27" s="7">
        <f t="shared" si="0"/>
        <v>2909469</v>
      </c>
      <c r="F27" s="7">
        <v>129240</v>
      </c>
      <c r="G27" s="7">
        <v>2780229</v>
      </c>
      <c r="H27" s="7">
        <v>50</v>
      </c>
      <c r="I27" s="7">
        <v>91</v>
      </c>
      <c r="K27" s="9" t="s">
        <v>8</v>
      </c>
      <c r="L27" s="21">
        <f t="shared" ref="L27:L29" si="2">M4</f>
        <v>4473.333333333333</v>
      </c>
      <c r="M27" s="21">
        <f t="shared" ref="M27:M29" si="3">M8</f>
        <v>31820.333333333332</v>
      </c>
      <c r="N27" s="21">
        <f>M12</f>
        <v>219365.33333333334</v>
      </c>
      <c r="O27" s="21">
        <f>M16</f>
        <v>1192208.6666666667</v>
      </c>
      <c r="P27" s="30"/>
    </row>
    <row r="28" spans="2:17" x14ac:dyDescent="0.15">
      <c r="B28" s="45"/>
      <c r="C28" s="45"/>
      <c r="D28" s="9" t="s">
        <v>10</v>
      </c>
      <c r="E28" s="7">
        <f t="shared" si="0"/>
        <v>2926213</v>
      </c>
      <c r="F28" s="7">
        <v>131712</v>
      </c>
      <c r="G28" s="7">
        <v>2794501</v>
      </c>
      <c r="H28" s="7">
        <v>50</v>
      </c>
      <c r="I28" s="7">
        <v>91</v>
      </c>
      <c r="K28" s="9" t="s">
        <v>4</v>
      </c>
      <c r="L28" s="21">
        <f t="shared" si="2"/>
        <v>7097</v>
      </c>
      <c r="M28" s="21">
        <f t="shared" si="3"/>
        <v>39232.333333333336</v>
      </c>
      <c r="N28" s="21">
        <f t="shared" ref="N28:N29" si="4">M13</f>
        <v>184217.33333333334</v>
      </c>
      <c r="O28" s="21">
        <f>M17</f>
        <v>737809.33333333337</v>
      </c>
      <c r="P28" s="31">
        <f>M21</f>
        <v>4632564</v>
      </c>
    </row>
    <row r="29" spans="2:17" ht="12" thickBot="1" x14ac:dyDescent="0.2">
      <c r="B29" s="45"/>
      <c r="C29" s="47"/>
      <c r="D29" s="13" t="s">
        <v>11</v>
      </c>
      <c r="E29" s="8">
        <f t="shared" si="0"/>
        <v>2954670</v>
      </c>
      <c r="F29" s="8">
        <v>133413</v>
      </c>
      <c r="G29" s="8">
        <v>2821257</v>
      </c>
      <c r="H29" s="8">
        <v>50</v>
      </c>
      <c r="I29" s="8">
        <v>91</v>
      </c>
      <c r="K29" s="9" t="s">
        <v>5</v>
      </c>
      <c r="L29" s="21">
        <f t="shared" si="2"/>
        <v>8306.6666666666661</v>
      </c>
      <c r="M29" s="21">
        <f t="shared" si="3"/>
        <v>47999</v>
      </c>
      <c r="N29" s="21">
        <f t="shared" si="4"/>
        <v>204200.33333333334</v>
      </c>
      <c r="O29" s="21">
        <f>M18</f>
        <v>765001</v>
      </c>
      <c r="P29" s="31">
        <f>M22</f>
        <v>3033125.6666666665</v>
      </c>
    </row>
    <row r="30" spans="2:17" x14ac:dyDescent="0.15">
      <c r="B30" s="45"/>
      <c r="C30" s="44" t="s">
        <v>8</v>
      </c>
      <c r="D30" s="7" t="s">
        <v>9</v>
      </c>
      <c r="E30" s="7">
        <f t="shared" si="0"/>
        <v>220925</v>
      </c>
      <c r="F30" s="7">
        <v>134232</v>
      </c>
      <c r="G30" s="7">
        <v>86693</v>
      </c>
      <c r="H30" s="7">
        <v>50</v>
      </c>
      <c r="I30" s="7">
        <v>91</v>
      </c>
    </row>
    <row r="31" spans="2:17" x14ac:dyDescent="0.15">
      <c r="B31" s="45"/>
      <c r="C31" s="45"/>
      <c r="D31" s="9" t="s">
        <v>10</v>
      </c>
      <c r="E31" s="7">
        <f t="shared" si="0"/>
        <v>216597</v>
      </c>
      <c r="F31" s="7">
        <v>129058</v>
      </c>
      <c r="G31" s="7">
        <v>87539</v>
      </c>
      <c r="H31" s="7">
        <v>50</v>
      </c>
      <c r="I31" s="7">
        <v>91</v>
      </c>
      <c r="K31" s="32" t="s">
        <v>30</v>
      </c>
      <c r="L31" s="29" t="str">
        <f t="shared" ref="K31:P35" si="5">L25</f>
        <v>NC04</v>
      </c>
      <c r="M31" s="29" t="str">
        <f t="shared" si="5"/>
        <v>NC06</v>
      </c>
      <c r="N31" s="32" t="str">
        <f t="shared" si="5"/>
        <v>NC08</v>
      </c>
      <c r="O31" s="32" t="str">
        <f t="shared" si="5"/>
        <v>NC10</v>
      </c>
      <c r="P31" s="32" t="str">
        <f t="shared" si="5"/>
        <v>NC12</v>
      </c>
    </row>
    <row r="32" spans="2:17" ht="12" thickBot="1" x14ac:dyDescent="0.2">
      <c r="B32" s="45"/>
      <c r="C32" s="47"/>
      <c r="D32" s="13" t="s">
        <v>11</v>
      </c>
      <c r="E32" s="8">
        <f t="shared" si="0"/>
        <v>220574</v>
      </c>
      <c r="F32" s="8">
        <v>131630</v>
      </c>
      <c r="G32" s="8">
        <v>88944</v>
      </c>
      <c r="H32" s="8">
        <v>50</v>
      </c>
      <c r="I32" s="8">
        <v>91</v>
      </c>
      <c r="K32" s="32" t="str">
        <f t="shared" si="5"/>
        <v>Sat4j</v>
      </c>
      <c r="L32" s="21" t="str">
        <f>TEXT(VALUE(L26/1000)/86400,"hh:mm:ss")</f>
        <v>00:00:06</v>
      </c>
      <c r="M32" s="21" t="str">
        <f>TEXT(VALUE(M26/1000)/86400,"hh:mm:ss")</f>
        <v>00:00:59</v>
      </c>
      <c r="N32" s="21" t="str">
        <f>TEXT(VALUE(N26/1000)/86400,"hh:mm:ss")</f>
        <v>00:48:50</v>
      </c>
      <c r="O32" s="30"/>
      <c r="P32" s="30"/>
    </row>
    <row r="33" spans="2:16" x14ac:dyDescent="0.15">
      <c r="B33" s="45"/>
      <c r="C33" s="44" t="s">
        <v>4</v>
      </c>
      <c r="D33" s="7" t="s">
        <v>9</v>
      </c>
      <c r="E33" s="7">
        <f t="shared" si="0"/>
        <v>183727</v>
      </c>
      <c r="F33" s="7">
        <v>130923</v>
      </c>
      <c r="G33" s="7">
        <v>52804</v>
      </c>
      <c r="H33" s="7">
        <v>50</v>
      </c>
      <c r="I33" s="7">
        <v>91</v>
      </c>
      <c r="K33" s="32" t="str">
        <f t="shared" si="5"/>
        <v>MiniSat</v>
      </c>
      <c r="L33" s="21" t="str">
        <f t="shared" ref="L33:O35" si="6">TEXT(VALUE(L27/1000)/86400,"hh:mm:ss")</f>
        <v>00:00:04</v>
      </c>
      <c r="M33" s="21" t="str">
        <f t="shared" si="6"/>
        <v>00:00:32</v>
      </c>
      <c r="N33" s="21" t="str">
        <f t="shared" si="6"/>
        <v>00:03:39</v>
      </c>
      <c r="O33" s="21" t="str">
        <f>TEXT(VALUE(O27/1000)/86400,"hh:mm:ss")</f>
        <v>00:19:52</v>
      </c>
      <c r="P33" s="30"/>
    </row>
    <row r="34" spans="2:16" x14ac:dyDescent="0.15">
      <c r="B34" s="45"/>
      <c r="C34" s="45"/>
      <c r="D34" s="9" t="s">
        <v>10</v>
      </c>
      <c r="E34" s="7">
        <f t="shared" si="0"/>
        <v>185913</v>
      </c>
      <c r="F34" s="7">
        <v>128900</v>
      </c>
      <c r="G34" s="7">
        <v>57013</v>
      </c>
      <c r="H34" s="7">
        <v>50</v>
      </c>
      <c r="I34" s="7">
        <v>91</v>
      </c>
      <c r="K34" s="32" t="str">
        <f t="shared" si="5"/>
        <v>Lingeling</v>
      </c>
      <c r="L34" s="21" t="str">
        <f t="shared" si="6"/>
        <v>00:00:07</v>
      </c>
      <c r="M34" s="21" t="str">
        <f t="shared" si="6"/>
        <v>00:00:39</v>
      </c>
      <c r="N34" s="21" t="str">
        <f t="shared" si="6"/>
        <v>00:03:04</v>
      </c>
      <c r="O34" s="21" t="str">
        <f t="shared" si="6"/>
        <v>00:12:18</v>
      </c>
      <c r="P34" s="31" t="str">
        <f>TEXT(VALUE(P28/1000)/86400,"hh:mm:ss")</f>
        <v>01:17:13</v>
      </c>
    </row>
    <row r="35" spans="2:16" ht="12" thickBot="1" x14ac:dyDescent="0.2">
      <c r="B35" s="45"/>
      <c r="C35" s="47"/>
      <c r="D35" s="13" t="s">
        <v>11</v>
      </c>
      <c r="E35" s="8">
        <f t="shared" si="0"/>
        <v>183012</v>
      </c>
      <c r="F35" s="8">
        <v>131327</v>
      </c>
      <c r="G35" s="8">
        <v>51685</v>
      </c>
      <c r="H35" s="8">
        <v>50</v>
      </c>
      <c r="I35" s="8">
        <v>91</v>
      </c>
      <c r="K35" s="32" t="str">
        <f t="shared" si="5"/>
        <v>Plingeling</v>
      </c>
      <c r="L35" s="21" t="str">
        <f t="shared" si="6"/>
        <v>00:00:08</v>
      </c>
      <c r="M35" s="21" t="str">
        <f t="shared" si="6"/>
        <v>00:00:48</v>
      </c>
      <c r="N35" s="21" t="str">
        <f t="shared" si="6"/>
        <v>00:03:24</v>
      </c>
      <c r="O35" s="21" t="str">
        <f t="shared" si="6"/>
        <v>00:12:45</v>
      </c>
      <c r="P35" s="31" t="str">
        <f>TEXT(VALUE(P29/1000)/86400,"hh:mm:ss")</f>
        <v>00:50:33</v>
      </c>
    </row>
    <row r="36" spans="2:16" x14ac:dyDescent="0.15">
      <c r="B36" s="45"/>
      <c r="C36" s="44" t="s">
        <v>5</v>
      </c>
      <c r="D36" s="7" t="s">
        <v>9</v>
      </c>
      <c r="E36" s="7">
        <f t="shared" si="0"/>
        <v>209155</v>
      </c>
      <c r="F36" s="7">
        <v>129809</v>
      </c>
      <c r="G36" s="7">
        <v>79346</v>
      </c>
      <c r="H36" s="7">
        <v>50</v>
      </c>
      <c r="I36" s="7">
        <v>91</v>
      </c>
      <c r="K36" s="4"/>
      <c r="L36" s="4"/>
      <c r="M36" s="4"/>
      <c r="N36" s="4"/>
      <c r="O36" s="4"/>
      <c r="P36" s="4"/>
    </row>
    <row r="37" spans="2:16" x14ac:dyDescent="0.15">
      <c r="B37" s="45"/>
      <c r="C37" s="45"/>
      <c r="D37" s="9" t="s">
        <v>10</v>
      </c>
      <c r="E37" s="7">
        <f t="shared" si="0"/>
        <v>209934</v>
      </c>
      <c r="F37" s="7">
        <v>131145</v>
      </c>
      <c r="G37" s="7">
        <v>78789</v>
      </c>
      <c r="H37" s="7">
        <v>50</v>
      </c>
      <c r="I37" s="7">
        <v>91</v>
      </c>
    </row>
    <row r="38" spans="2:16" ht="12" thickBot="1" x14ac:dyDescent="0.2">
      <c r="B38" s="46"/>
      <c r="C38" s="46"/>
      <c r="D38" s="14" t="s">
        <v>11</v>
      </c>
      <c r="E38" s="2">
        <f t="shared" si="0"/>
        <v>193512</v>
      </c>
      <c r="F38" s="2">
        <v>132275</v>
      </c>
      <c r="G38" s="2">
        <v>61237</v>
      </c>
      <c r="H38" s="2">
        <v>50</v>
      </c>
      <c r="I38" s="2">
        <v>91</v>
      </c>
    </row>
    <row r="39" spans="2:16" ht="12" thickTop="1" x14ac:dyDescent="0.15">
      <c r="B39" s="44" t="s">
        <v>25</v>
      </c>
      <c r="C39" s="44" t="s">
        <v>28</v>
      </c>
      <c r="D39" s="7" t="s">
        <v>9</v>
      </c>
      <c r="E39" s="42" t="s">
        <v>27</v>
      </c>
      <c r="F39" s="10"/>
      <c r="G39" s="10"/>
      <c r="H39" s="10"/>
      <c r="I39" s="10"/>
    </row>
    <row r="40" spans="2:16" x14ac:dyDescent="0.15">
      <c r="B40" s="45"/>
      <c r="C40" s="45"/>
      <c r="D40" s="9" t="s">
        <v>10</v>
      </c>
      <c r="E40" s="42"/>
      <c r="F40" s="10"/>
      <c r="G40" s="10"/>
      <c r="H40" s="10"/>
      <c r="I40" s="10"/>
    </row>
    <row r="41" spans="2:16" ht="12" thickBot="1" x14ac:dyDescent="0.2">
      <c r="B41" s="45"/>
      <c r="C41" s="47"/>
      <c r="D41" s="13" t="s">
        <v>11</v>
      </c>
      <c r="E41" s="43"/>
      <c r="F41" s="11"/>
      <c r="G41" s="11"/>
      <c r="H41" s="11"/>
      <c r="I41" s="11"/>
    </row>
    <row r="42" spans="2:16" x14ac:dyDescent="0.15">
      <c r="B42" s="45"/>
      <c r="C42" s="44" t="s">
        <v>8</v>
      </c>
      <c r="D42" s="7" t="s">
        <v>9</v>
      </c>
      <c r="E42" s="7">
        <f t="shared" ref="E42:E50" si="7">F42+G42</f>
        <v>1193044</v>
      </c>
      <c r="F42" s="7">
        <v>447676</v>
      </c>
      <c r="G42" s="7">
        <v>745368</v>
      </c>
      <c r="H42" s="7">
        <v>64</v>
      </c>
      <c r="I42" s="7">
        <v>117</v>
      </c>
    </row>
    <row r="43" spans="2:16" x14ac:dyDescent="0.15">
      <c r="B43" s="45"/>
      <c r="C43" s="45"/>
      <c r="D43" s="9" t="s">
        <v>10</v>
      </c>
      <c r="E43" s="7">
        <f t="shared" si="7"/>
        <v>1194062</v>
      </c>
      <c r="F43" s="7">
        <v>450176</v>
      </c>
      <c r="G43" s="7">
        <v>743886</v>
      </c>
      <c r="H43" s="7">
        <v>64</v>
      </c>
      <c r="I43" s="7">
        <v>117</v>
      </c>
    </row>
    <row r="44" spans="2:16" ht="12" thickBot="1" x14ac:dyDescent="0.2">
      <c r="B44" s="45"/>
      <c r="C44" s="47"/>
      <c r="D44" s="13" t="s">
        <v>11</v>
      </c>
      <c r="E44" s="8">
        <f t="shared" si="7"/>
        <v>1189520</v>
      </c>
      <c r="F44" s="8">
        <v>441729</v>
      </c>
      <c r="G44" s="8">
        <v>747791</v>
      </c>
      <c r="H44" s="8">
        <v>64</v>
      </c>
      <c r="I44" s="8">
        <v>117</v>
      </c>
    </row>
    <row r="45" spans="2:16" x14ac:dyDescent="0.15">
      <c r="B45" s="45"/>
      <c r="C45" s="44" t="s">
        <v>4</v>
      </c>
      <c r="D45" s="7" t="s">
        <v>9</v>
      </c>
      <c r="E45" s="7">
        <f t="shared" si="7"/>
        <v>731864</v>
      </c>
      <c r="F45" s="7">
        <v>450026</v>
      </c>
      <c r="G45" s="7">
        <v>281838</v>
      </c>
      <c r="H45" s="7">
        <v>64</v>
      </c>
      <c r="I45" s="7">
        <v>117</v>
      </c>
    </row>
    <row r="46" spans="2:16" x14ac:dyDescent="0.15">
      <c r="B46" s="45"/>
      <c r="C46" s="45"/>
      <c r="D46" s="9" t="s">
        <v>10</v>
      </c>
      <c r="E46" s="7">
        <f t="shared" si="7"/>
        <v>742170</v>
      </c>
      <c r="F46" s="7">
        <v>439633</v>
      </c>
      <c r="G46" s="7">
        <v>302537</v>
      </c>
      <c r="H46" s="7">
        <v>64</v>
      </c>
      <c r="I46" s="7">
        <v>117</v>
      </c>
    </row>
    <row r="47" spans="2:16" ht="12" thickBot="1" x14ac:dyDescent="0.2">
      <c r="B47" s="45"/>
      <c r="C47" s="47"/>
      <c r="D47" s="13" t="s">
        <v>11</v>
      </c>
      <c r="E47" s="8">
        <f t="shared" si="7"/>
        <v>739394</v>
      </c>
      <c r="F47" s="8">
        <v>460122</v>
      </c>
      <c r="G47" s="8">
        <v>279272</v>
      </c>
      <c r="H47" s="8">
        <v>64</v>
      </c>
      <c r="I47" s="8">
        <v>117</v>
      </c>
    </row>
    <row r="48" spans="2:16" x14ac:dyDescent="0.15">
      <c r="B48" s="45"/>
      <c r="C48" s="44" t="s">
        <v>5</v>
      </c>
      <c r="D48" s="7" t="s">
        <v>9</v>
      </c>
      <c r="E48" s="7">
        <f t="shared" si="7"/>
        <v>744500</v>
      </c>
      <c r="F48" s="7">
        <v>443293</v>
      </c>
      <c r="G48" s="7">
        <v>301207</v>
      </c>
      <c r="H48" s="7">
        <v>64</v>
      </c>
      <c r="I48" s="7">
        <v>117</v>
      </c>
    </row>
    <row r="49" spans="2:9" x14ac:dyDescent="0.15">
      <c r="B49" s="45"/>
      <c r="C49" s="45"/>
      <c r="D49" s="9" t="s">
        <v>10</v>
      </c>
      <c r="E49" s="7">
        <f t="shared" si="7"/>
        <v>731673</v>
      </c>
      <c r="F49" s="7">
        <v>446358</v>
      </c>
      <c r="G49" s="7">
        <v>285315</v>
      </c>
      <c r="H49" s="7">
        <v>64</v>
      </c>
      <c r="I49" s="7">
        <v>117</v>
      </c>
    </row>
    <row r="50" spans="2:9" ht="12" thickBot="1" x14ac:dyDescent="0.2">
      <c r="B50" s="46"/>
      <c r="C50" s="46"/>
      <c r="D50" s="14" t="s">
        <v>11</v>
      </c>
      <c r="E50" s="2">
        <f t="shared" si="7"/>
        <v>818830</v>
      </c>
      <c r="F50" s="2">
        <v>457112</v>
      </c>
      <c r="G50" s="2">
        <v>361718</v>
      </c>
      <c r="H50" s="2">
        <v>64</v>
      </c>
      <c r="I50" s="2">
        <v>117</v>
      </c>
    </row>
    <row r="51" spans="2:9" ht="12" thickTop="1" x14ac:dyDescent="0.15">
      <c r="B51" s="44" t="s">
        <v>26</v>
      </c>
      <c r="C51" s="44" t="s">
        <v>28</v>
      </c>
      <c r="D51" s="7" t="s">
        <v>9</v>
      </c>
      <c r="E51" s="42" t="s">
        <v>27</v>
      </c>
      <c r="F51" s="10"/>
      <c r="G51" s="10"/>
      <c r="H51" s="10"/>
      <c r="I51" s="10"/>
    </row>
    <row r="52" spans="2:9" x14ac:dyDescent="0.15">
      <c r="B52" s="45"/>
      <c r="C52" s="45"/>
      <c r="D52" s="9" t="s">
        <v>10</v>
      </c>
      <c r="E52" s="42"/>
      <c r="F52" s="10"/>
      <c r="G52" s="10"/>
      <c r="H52" s="10"/>
      <c r="I52" s="10"/>
    </row>
    <row r="53" spans="2:9" ht="12" thickBot="1" x14ac:dyDescent="0.2">
      <c r="B53" s="45"/>
      <c r="C53" s="47"/>
      <c r="D53" s="13" t="s">
        <v>11</v>
      </c>
      <c r="E53" s="43"/>
      <c r="F53" s="11"/>
      <c r="G53" s="11"/>
      <c r="H53" s="11"/>
      <c r="I53" s="11"/>
    </row>
    <row r="54" spans="2:9" x14ac:dyDescent="0.15">
      <c r="B54" s="45"/>
      <c r="C54" s="44" t="s">
        <v>8</v>
      </c>
      <c r="D54" s="7" t="s">
        <v>9</v>
      </c>
      <c r="E54" s="42" t="s">
        <v>27</v>
      </c>
      <c r="F54" s="10"/>
      <c r="G54" s="10"/>
      <c r="H54" s="10"/>
      <c r="I54" s="10"/>
    </row>
    <row r="55" spans="2:9" x14ac:dyDescent="0.15">
      <c r="B55" s="45"/>
      <c r="C55" s="45"/>
      <c r="D55" s="9" t="s">
        <v>10</v>
      </c>
      <c r="E55" s="42"/>
      <c r="F55" s="10"/>
      <c r="G55" s="10"/>
      <c r="H55" s="10"/>
      <c r="I55" s="10"/>
    </row>
    <row r="56" spans="2:9" ht="12" thickBot="1" x14ac:dyDescent="0.2">
      <c r="B56" s="45"/>
      <c r="C56" s="47"/>
      <c r="D56" s="13" t="s">
        <v>11</v>
      </c>
      <c r="E56" s="43"/>
      <c r="F56" s="11"/>
      <c r="G56" s="11"/>
      <c r="H56" s="11"/>
      <c r="I56" s="11"/>
    </row>
    <row r="57" spans="2:9" x14ac:dyDescent="0.15">
      <c r="B57" s="45"/>
      <c r="C57" s="44" t="s">
        <v>4</v>
      </c>
      <c r="D57" s="7" t="s">
        <v>9</v>
      </c>
      <c r="E57" s="7">
        <f t="shared" ref="E57:E62" si="8">F57+G57</f>
        <v>4713044</v>
      </c>
      <c r="F57" s="16">
        <v>1515476</v>
      </c>
      <c r="G57" s="16">
        <v>3197568</v>
      </c>
      <c r="H57" s="16">
        <v>78</v>
      </c>
      <c r="I57" s="16">
        <v>143</v>
      </c>
    </row>
    <row r="58" spans="2:9" x14ac:dyDescent="0.15">
      <c r="B58" s="45"/>
      <c r="C58" s="45"/>
      <c r="D58" s="9" t="s">
        <v>10</v>
      </c>
      <c r="E58" s="7">
        <f t="shared" si="8"/>
        <v>4619801</v>
      </c>
      <c r="F58" s="17">
        <v>1526990</v>
      </c>
      <c r="G58" s="17">
        <v>3092811</v>
      </c>
      <c r="H58" s="17">
        <v>78</v>
      </c>
      <c r="I58" s="17">
        <v>143</v>
      </c>
    </row>
    <row r="59" spans="2:9" ht="12" thickBot="1" x14ac:dyDescent="0.2">
      <c r="B59" s="45"/>
      <c r="C59" s="47"/>
      <c r="D59" s="13" t="s">
        <v>11</v>
      </c>
      <c r="E59" s="8">
        <f t="shared" si="8"/>
        <v>4564847</v>
      </c>
      <c r="F59" s="8">
        <v>1490462</v>
      </c>
      <c r="G59" s="8">
        <v>3074385</v>
      </c>
      <c r="H59" s="8">
        <v>78</v>
      </c>
      <c r="I59" s="8">
        <v>143</v>
      </c>
    </row>
    <row r="60" spans="2:9" x14ac:dyDescent="0.15">
      <c r="B60" s="45"/>
      <c r="C60" s="44" t="s">
        <v>5</v>
      </c>
      <c r="D60" s="7" t="s">
        <v>9</v>
      </c>
      <c r="E60" s="7">
        <f t="shared" si="8"/>
        <v>2550620</v>
      </c>
      <c r="F60" s="7">
        <v>1501661</v>
      </c>
      <c r="G60" s="7">
        <v>1048959</v>
      </c>
      <c r="H60" s="7">
        <v>78</v>
      </c>
      <c r="I60" s="7">
        <v>143</v>
      </c>
    </row>
    <row r="61" spans="2:9" x14ac:dyDescent="0.15">
      <c r="B61" s="45"/>
      <c r="C61" s="45"/>
      <c r="D61" s="9" t="s">
        <v>10</v>
      </c>
      <c r="E61" s="7">
        <f t="shared" si="8"/>
        <v>3606972</v>
      </c>
      <c r="F61" s="7">
        <v>1509842</v>
      </c>
      <c r="G61" s="7">
        <v>2097130</v>
      </c>
      <c r="H61" s="7">
        <v>78</v>
      </c>
      <c r="I61" s="7">
        <v>143</v>
      </c>
    </row>
    <row r="62" spans="2:9" ht="12" thickBot="1" x14ac:dyDescent="0.2">
      <c r="B62" s="46"/>
      <c r="C62" s="46"/>
      <c r="D62" s="14" t="s">
        <v>11</v>
      </c>
      <c r="E62" s="2">
        <f t="shared" si="8"/>
        <v>2941785</v>
      </c>
      <c r="F62" s="2">
        <v>1514676</v>
      </c>
      <c r="G62" s="2">
        <v>1427109</v>
      </c>
      <c r="H62" s="2">
        <v>78</v>
      </c>
      <c r="I62" s="2">
        <v>143</v>
      </c>
    </row>
    <row r="63" spans="2:9" ht="12" thickTop="1" x14ac:dyDescent="0.15">
      <c r="E63" s="18"/>
    </row>
  </sheetData>
  <mergeCells count="33">
    <mergeCell ref="B3:B14"/>
    <mergeCell ref="C3:C5"/>
    <mergeCell ref="K3:K6"/>
    <mergeCell ref="C6:C8"/>
    <mergeCell ref="K7:K10"/>
    <mergeCell ref="C9:C11"/>
    <mergeCell ref="K11:K14"/>
    <mergeCell ref="C12:C14"/>
    <mergeCell ref="B15:B26"/>
    <mergeCell ref="C15:C17"/>
    <mergeCell ref="K15:K18"/>
    <mergeCell ref="C18:C20"/>
    <mergeCell ref="K19:K22"/>
    <mergeCell ref="C21:C23"/>
    <mergeCell ref="C24:C26"/>
    <mergeCell ref="B27:B38"/>
    <mergeCell ref="C27:C29"/>
    <mergeCell ref="C30:C32"/>
    <mergeCell ref="C33:C35"/>
    <mergeCell ref="C36:C38"/>
    <mergeCell ref="E39:E41"/>
    <mergeCell ref="E51:E53"/>
    <mergeCell ref="E54:E56"/>
    <mergeCell ref="B51:B62"/>
    <mergeCell ref="C51:C53"/>
    <mergeCell ref="C54:C56"/>
    <mergeCell ref="C57:C59"/>
    <mergeCell ref="C60:C62"/>
    <mergeCell ref="B39:B50"/>
    <mergeCell ref="C39:C41"/>
    <mergeCell ref="C42:C44"/>
    <mergeCell ref="C45:C47"/>
    <mergeCell ref="C48:C5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3"/>
  <sheetViews>
    <sheetView tabSelected="1" workbookViewId="0"/>
  </sheetViews>
  <sheetFormatPr baseColWidth="10" defaultRowHeight="11.25" x14ac:dyDescent="0.15"/>
  <cols>
    <col min="1" max="1" width="10.5" style="15" customWidth="1"/>
    <col min="2" max="2" width="9.625" style="15" customWidth="1"/>
    <col min="3" max="3" width="12.625" style="15" customWidth="1"/>
    <col min="4" max="4" width="20.625" style="15" customWidth="1"/>
    <col min="5" max="5" width="17.625" style="15" customWidth="1"/>
    <col min="6" max="6" width="19.625" style="15" customWidth="1"/>
    <col min="7" max="7" width="26.625" style="15" customWidth="1"/>
    <col min="8" max="8" width="10.625" style="15" customWidth="1"/>
    <col min="9" max="9" width="11.625" style="15" customWidth="1"/>
    <col min="10" max="11" width="12.625" style="15" customWidth="1"/>
    <col min="12" max="16384" width="11" style="15"/>
  </cols>
  <sheetData>
    <row r="2" spans="2:10" ht="20.100000000000001" customHeight="1" thickBot="1" x14ac:dyDescent="0.2">
      <c r="B2" s="34" t="s">
        <v>32</v>
      </c>
      <c r="C2" s="34" t="s">
        <v>33</v>
      </c>
      <c r="D2" s="34" t="s">
        <v>34</v>
      </c>
      <c r="E2" s="34" t="s">
        <v>35</v>
      </c>
      <c r="F2" s="34" t="s">
        <v>36</v>
      </c>
      <c r="G2" s="34" t="s">
        <v>37</v>
      </c>
      <c r="H2" s="34" t="s">
        <v>31</v>
      </c>
      <c r="J2" s="1"/>
    </row>
    <row r="3" spans="2:10" ht="15" customHeight="1" thickTop="1" x14ac:dyDescent="0.15">
      <c r="B3" s="49" t="s">
        <v>6</v>
      </c>
      <c r="C3" s="52" t="s">
        <v>28</v>
      </c>
      <c r="D3" s="38">
        <v>4180</v>
      </c>
      <c r="E3" s="38">
        <v>1598</v>
      </c>
      <c r="F3" s="38">
        <f t="shared" ref="F3:F38" si="0">D3+E3</f>
        <v>5778</v>
      </c>
      <c r="G3" s="65">
        <f>AVERAGE(F3:F5)</f>
        <v>5648.333333333333</v>
      </c>
      <c r="H3" s="65">
        <f>STDEVP(F3:F5)</f>
        <v>128.6347110576647</v>
      </c>
      <c r="J3" s="1"/>
    </row>
    <row r="4" spans="2:10" ht="15" customHeight="1" x14ac:dyDescent="0.15">
      <c r="B4" s="50"/>
      <c r="C4" s="53"/>
      <c r="D4" s="38">
        <v>3989</v>
      </c>
      <c r="E4" s="38">
        <v>1484</v>
      </c>
      <c r="F4" s="38">
        <f t="shared" si="0"/>
        <v>5473</v>
      </c>
      <c r="G4" s="66"/>
      <c r="H4" s="66"/>
      <c r="J4" s="1"/>
    </row>
    <row r="5" spans="2:10" ht="15" customHeight="1" thickBot="1" x14ac:dyDescent="0.2">
      <c r="B5" s="50"/>
      <c r="C5" s="54"/>
      <c r="D5" s="39">
        <v>4053</v>
      </c>
      <c r="E5" s="39">
        <v>1641</v>
      </c>
      <c r="F5" s="39">
        <f t="shared" si="0"/>
        <v>5694</v>
      </c>
      <c r="G5" s="67"/>
      <c r="H5" s="67"/>
      <c r="J5" s="1"/>
    </row>
    <row r="6" spans="2:10" ht="15" customHeight="1" x14ac:dyDescent="0.15">
      <c r="B6" s="50"/>
      <c r="C6" s="55" t="s">
        <v>8</v>
      </c>
      <c r="D6" s="38">
        <v>4183</v>
      </c>
      <c r="E6" s="38">
        <v>390</v>
      </c>
      <c r="F6" s="38">
        <f t="shared" si="0"/>
        <v>4573</v>
      </c>
      <c r="G6" s="68">
        <f>AVERAGE(F6:F8)</f>
        <v>4473.333333333333</v>
      </c>
      <c r="H6" s="68">
        <f>STDEVP(F6:F8)</f>
        <v>75.896127847356098</v>
      </c>
      <c r="J6" s="1"/>
    </row>
    <row r="7" spans="2:10" ht="15" customHeight="1" x14ac:dyDescent="0.15">
      <c r="B7" s="50"/>
      <c r="C7" s="53"/>
      <c r="D7" s="38">
        <v>4057</v>
      </c>
      <c r="E7" s="38">
        <v>401</v>
      </c>
      <c r="F7" s="38">
        <f t="shared" si="0"/>
        <v>4458</v>
      </c>
      <c r="G7" s="66"/>
      <c r="H7" s="66"/>
      <c r="J7" s="1"/>
    </row>
    <row r="8" spans="2:10" ht="15" customHeight="1" thickBot="1" x14ac:dyDescent="0.2">
      <c r="B8" s="50"/>
      <c r="C8" s="54"/>
      <c r="D8" s="39">
        <v>4007</v>
      </c>
      <c r="E8" s="39">
        <v>382</v>
      </c>
      <c r="F8" s="39">
        <f t="shared" si="0"/>
        <v>4389</v>
      </c>
      <c r="G8" s="67"/>
      <c r="H8" s="67"/>
      <c r="J8" s="1"/>
    </row>
    <row r="9" spans="2:10" ht="15" customHeight="1" x14ac:dyDescent="0.15">
      <c r="B9" s="50"/>
      <c r="C9" s="55" t="s">
        <v>4</v>
      </c>
      <c r="D9" s="38">
        <v>4220</v>
      </c>
      <c r="E9" s="38">
        <v>3024</v>
      </c>
      <c r="F9" s="38">
        <f t="shared" si="0"/>
        <v>7244</v>
      </c>
      <c r="G9" s="68">
        <f>AVERAGE(F9:F11)</f>
        <v>7097</v>
      </c>
      <c r="H9" s="68">
        <f>STDEVP(F9:F11)</f>
        <v>104.0096149401583</v>
      </c>
      <c r="J9" s="1"/>
    </row>
    <row r="10" spans="2:10" ht="15" customHeight="1" x14ac:dyDescent="0.15">
      <c r="B10" s="50"/>
      <c r="C10" s="53"/>
      <c r="D10" s="38">
        <v>3991</v>
      </c>
      <c r="E10" s="38">
        <v>3028</v>
      </c>
      <c r="F10" s="38">
        <f t="shared" si="0"/>
        <v>7019</v>
      </c>
      <c r="G10" s="66"/>
      <c r="H10" s="66"/>
      <c r="J10" s="1"/>
    </row>
    <row r="11" spans="2:10" ht="15" customHeight="1" thickBot="1" x14ac:dyDescent="0.2">
      <c r="B11" s="50"/>
      <c r="C11" s="54"/>
      <c r="D11" s="39">
        <v>4069</v>
      </c>
      <c r="E11" s="39">
        <v>2959</v>
      </c>
      <c r="F11" s="39">
        <f t="shared" si="0"/>
        <v>7028</v>
      </c>
      <c r="G11" s="67"/>
      <c r="H11" s="67"/>
      <c r="J11" s="1"/>
    </row>
    <row r="12" spans="2:10" ht="15" customHeight="1" x14ac:dyDescent="0.15">
      <c r="B12" s="50"/>
      <c r="C12" s="55" t="s">
        <v>5</v>
      </c>
      <c r="D12" s="38">
        <v>3937</v>
      </c>
      <c r="E12" s="38">
        <v>4987</v>
      </c>
      <c r="F12" s="38">
        <f t="shared" si="0"/>
        <v>8924</v>
      </c>
      <c r="G12" s="68">
        <f>AVERAGE(F12:F14)</f>
        <v>8306.6666666666661</v>
      </c>
      <c r="H12" s="68">
        <f>STDEVP(F12:F14)</f>
        <v>493.14388254229505</v>
      </c>
      <c r="J12" s="1"/>
    </row>
    <row r="13" spans="2:10" ht="15" customHeight="1" x14ac:dyDescent="0.15">
      <c r="B13" s="50"/>
      <c r="C13" s="53"/>
      <c r="D13" s="38">
        <v>3950</v>
      </c>
      <c r="E13" s="38">
        <v>3767</v>
      </c>
      <c r="F13" s="38">
        <f t="shared" si="0"/>
        <v>7717</v>
      </c>
      <c r="G13" s="66"/>
      <c r="H13" s="66"/>
      <c r="J13" s="1"/>
    </row>
    <row r="14" spans="2:10" ht="15" customHeight="1" thickBot="1" x14ac:dyDescent="0.2">
      <c r="B14" s="51"/>
      <c r="C14" s="56"/>
      <c r="D14" s="40">
        <v>4037</v>
      </c>
      <c r="E14" s="40">
        <v>4242</v>
      </c>
      <c r="F14" s="40">
        <f t="shared" si="0"/>
        <v>8279</v>
      </c>
      <c r="G14" s="73"/>
      <c r="H14" s="73"/>
      <c r="J14" s="1"/>
    </row>
    <row r="15" spans="2:10" ht="15" customHeight="1" thickTop="1" x14ac:dyDescent="0.15">
      <c r="B15" s="57" t="s">
        <v>12</v>
      </c>
      <c r="C15" s="60" t="s">
        <v>28</v>
      </c>
      <c r="D15" s="35">
        <v>25207</v>
      </c>
      <c r="E15" s="35">
        <v>33601</v>
      </c>
      <c r="F15" s="35">
        <f t="shared" si="0"/>
        <v>58808</v>
      </c>
      <c r="G15" s="72">
        <f>AVERAGE(F15:F17)</f>
        <v>59076.333333333336</v>
      </c>
      <c r="H15" s="72">
        <f>STDEVP(F15:F17)</f>
        <v>515.85419990105299</v>
      </c>
      <c r="J15" s="1"/>
    </row>
    <row r="16" spans="2:10" ht="15" customHeight="1" x14ac:dyDescent="0.15">
      <c r="B16" s="58"/>
      <c r="C16" s="61"/>
      <c r="D16" s="35">
        <v>26841</v>
      </c>
      <c r="E16" s="35">
        <v>32957</v>
      </c>
      <c r="F16" s="35">
        <f t="shared" si="0"/>
        <v>59798</v>
      </c>
      <c r="G16" s="70"/>
      <c r="H16" s="70"/>
      <c r="J16" s="1"/>
    </row>
    <row r="17" spans="2:11" ht="15" customHeight="1" thickBot="1" x14ac:dyDescent="0.2">
      <c r="B17" s="58"/>
      <c r="C17" s="62"/>
      <c r="D17" s="36">
        <v>25580</v>
      </c>
      <c r="E17" s="36">
        <v>33043</v>
      </c>
      <c r="F17" s="36">
        <f t="shared" si="0"/>
        <v>58623</v>
      </c>
      <c r="G17" s="71"/>
      <c r="H17" s="71"/>
      <c r="J17" s="1"/>
    </row>
    <row r="18" spans="2:11" ht="15" customHeight="1" x14ac:dyDescent="0.15">
      <c r="B18" s="58"/>
      <c r="C18" s="63" t="s">
        <v>8</v>
      </c>
      <c r="D18" s="35">
        <v>26082</v>
      </c>
      <c r="E18" s="35">
        <v>5733</v>
      </c>
      <c r="F18" s="35">
        <f t="shared" si="0"/>
        <v>31815</v>
      </c>
      <c r="G18" s="69">
        <f>AVERAGE(F18:F20)</f>
        <v>31820.333333333332</v>
      </c>
      <c r="H18" s="69">
        <f>STDEVP(F18:F20)</f>
        <v>54.835106354313652</v>
      </c>
      <c r="J18" s="1"/>
    </row>
    <row r="19" spans="2:11" ht="15" customHeight="1" x14ac:dyDescent="0.15">
      <c r="B19" s="58"/>
      <c r="C19" s="61"/>
      <c r="D19" s="35">
        <v>26086</v>
      </c>
      <c r="E19" s="35">
        <v>5670</v>
      </c>
      <c r="F19" s="35">
        <f t="shared" si="0"/>
        <v>31756</v>
      </c>
      <c r="G19" s="70"/>
      <c r="H19" s="70"/>
      <c r="J19" s="1"/>
    </row>
    <row r="20" spans="2:11" ht="15" customHeight="1" thickBot="1" x14ac:dyDescent="0.2">
      <c r="B20" s="58"/>
      <c r="C20" s="62"/>
      <c r="D20" s="36">
        <v>26197</v>
      </c>
      <c r="E20" s="36">
        <v>5693</v>
      </c>
      <c r="F20" s="36">
        <f t="shared" si="0"/>
        <v>31890</v>
      </c>
      <c r="G20" s="71"/>
      <c r="H20" s="71"/>
      <c r="J20" s="1"/>
    </row>
    <row r="21" spans="2:11" ht="15" customHeight="1" x14ac:dyDescent="0.15">
      <c r="B21" s="58"/>
      <c r="C21" s="63" t="s">
        <v>4</v>
      </c>
      <c r="D21" s="35">
        <v>25998</v>
      </c>
      <c r="E21" s="35">
        <v>12776</v>
      </c>
      <c r="F21" s="35">
        <f t="shared" si="0"/>
        <v>38774</v>
      </c>
      <c r="G21" s="69">
        <f>AVERAGE(F21:F23)</f>
        <v>39232.333333333336</v>
      </c>
      <c r="H21" s="69">
        <f>STDEVP(F21:F23)</f>
        <v>539.01659426114975</v>
      </c>
      <c r="J21" s="1"/>
    </row>
    <row r="22" spans="2:11" ht="15" customHeight="1" x14ac:dyDescent="0.15">
      <c r="B22" s="58"/>
      <c r="C22" s="61"/>
      <c r="D22" s="35">
        <v>26144</v>
      </c>
      <c r="E22" s="35">
        <v>12790</v>
      </c>
      <c r="F22" s="35">
        <f t="shared" si="0"/>
        <v>38934</v>
      </c>
      <c r="G22" s="70"/>
      <c r="H22" s="70"/>
      <c r="J22" s="1"/>
    </row>
    <row r="23" spans="2:11" ht="15" customHeight="1" thickBot="1" x14ac:dyDescent="0.2">
      <c r="B23" s="58"/>
      <c r="C23" s="62"/>
      <c r="D23" s="36">
        <v>27254</v>
      </c>
      <c r="E23" s="36">
        <v>12735</v>
      </c>
      <c r="F23" s="36">
        <f t="shared" si="0"/>
        <v>39989</v>
      </c>
      <c r="G23" s="71"/>
      <c r="H23" s="71"/>
      <c r="K23" s="28"/>
    </row>
    <row r="24" spans="2:11" ht="15" customHeight="1" x14ac:dyDescent="0.15">
      <c r="B24" s="58"/>
      <c r="C24" s="63" t="s">
        <v>5</v>
      </c>
      <c r="D24" s="35">
        <v>25042</v>
      </c>
      <c r="E24" s="35">
        <v>22388</v>
      </c>
      <c r="F24" s="35">
        <f t="shared" si="0"/>
        <v>47430</v>
      </c>
      <c r="G24" s="69">
        <f>AVERAGE(F24:F26)</f>
        <v>47999</v>
      </c>
      <c r="H24" s="69">
        <f>STDEVP(F24:F26)</f>
        <v>912.80994736034734</v>
      </c>
      <c r="I24" s="1"/>
      <c r="J24" s="1"/>
      <c r="K24" s="28"/>
    </row>
    <row r="25" spans="2:11" ht="15" customHeight="1" x14ac:dyDescent="0.15">
      <c r="B25" s="58"/>
      <c r="C25" s="61"/>
      <c r="D25" s="35">
        <v>26577</v>
      </c>
      <c r="E25" s="35">
        <v>22710</v>
      </c>
      <c r="F25" s="35">
        <f t="shared" si="0"/>
        <v>49287</v>
      </c>
      <c r="G25" s="70"/>
      <c r="H25" s="70"/>
      <c r="I25" s="1"/>
      <c r="J25" s="1"/>
    </row>
    <row r="26" spans="2:11" ht="15" customHeight="1" thickBot="1" x14ac:dyDescent="0.2">
      <c r="B26" s="59"/>
      <c r="C26" s="64"/>
      <c r="D26" s="37">
        <v>25971</v>
      </c>
      <c r="E26" s="37">
        <v>21309</v>
      </c>
      <c r="F26" s="37">
        <f t="shared" si="0"/>
        <v>47280</v>
      </c>
      <c r="G26" s="74"/>
      <c r="H26" s="74"/>
      <c r="I26" s="1"/>
      <c r="J26" s="1"/>
    </row>
    <row r="27" spans="2:11" ht="15" customHeight="1" thickTop="1" x14ac:dyDescent="0.15">
      <c r="B27" s="49" t="s">
        <v>7</v>
      </c>
      <c r="C27" s="52" t="s">
        <v>28</v>
      </c>
      <c r="D27" s="38">
        <v>129240</v>
      </c>
      <c r="E27" s="38">
        <v>2780229</v>
      </c>
      <c r="F27" s="38">
        <f t="shared" si="0"/>
        <v>2909469</v>
      </c>
      <c r="G27" s="65">
        <f>AVERAGE(F27:F29)</f>
        <v>2930117.3333333335</v>
      </c>
      <c r="H27" s="65">
        <f>STDEVP(F27:F29)</f>
        <v>18658.607742510932</v>
      </c>
      <c r="I27" s="1"/>
      <c r="J27" s="1"/>
    </row>
    <row r="28" spans="2:11" ht="15" customHeight="1" x14ac:dyDescent="0.15">
      <c r="B28" s="50"/>
      <c r="C28" s="53"/>
      <c r="D28" s="38">
        <v>131712</v>
      </c>
      <c r="E28" s="38">
        <v>2794501</v>
      </c>
      <c r="F28" s="38">
        <f t="shared" si="0"/>
        <v>2926213</v>
      </c>
      <c r="G28" s="66"/>
      <c r="H28" s="66"/>
      <c r="I28" s="1"/>
      <c r="J28" s="1"/>
    </row>
    <row r="29" spans="2:11" ht="15" customHeight="1" thickBot="1" x14ac:dyDescent="0.2">
      <c r="B29" s="50"/>
      <c r="C29" s="54"/>
      <c r="D29" s="39">
        <v>133413</v>
      </c>
      <c r="E29" s="39">
        <v>2821257</v>
      </c>
      <c r="F29" s="39">
        <f t="shared" si="0"/>
        <v>2954670</v>
      </c>
      <c r="G29" s="67"/>
      <c r="H29" s="67"/>
      <c r="I29" s="1"/>
      <c r="J29" s="1"/>
    </row>
    <row r="30" spans="2:11" ht="15" customHeight="1" x14ac:dyDescent="0.15">
      <c r="B30" s="50"/>
      <c r="C30" s="55" t="s">
        <v>8</v>
      </c>
      <c r="D30" s="38">
        <v>134232</v>
      </c>
      <c r="E30" s="38">
        <v>86693</v>
      </c>
      <c r="F30" s="38">
        <f t="shared" si="0"/>
        <v>220925</v>
      </c>
      <c r="G30" s="68">
        <f>AVERAGE(F30:F32)</f>
        <v>219365.33333333334</v>
      </c>
      <c r="H30" s="68">
        <f>STDEVP(F30:F32)</f>
        <v>1962.7450731621318</v>
      </c>
      <c r="I30" s="1"/>
      <c r="J30" s="1"/>
    </row>
    <row r="31" spans="2:11" ht="15" customHeight="1" x14ac:dyDescent="0.15">
      <c r="B31" s="50"/>
      <c r="C31" s="53"/>
      <c r="D31" s="38">
        <v>129058</v>
      </c>
      <c r="E31" s="38">
        <v>87539</v>
      </c>
      <c r="F31" s="38">
        <f t="shared" si="0"/>
        <v>216597</v>
      </c>
      <c r="G31" s="66"/>
      <c r="H31" s="66"/>
      <c r="I31" s="1"/>
      <c r="J31" s="1"/>
    </row>
    <row r="32" spans="2:11" ht="15" customHeight="1" thickBot="1" x14ac:dyDescent="0.2">
      <c r="B32" s="50"/>
      <c r="C32" s="54"/>
      <c r="D32" s="39">
        <v>131630</v>
      </c>
      <c r="E32" s="39">
        <v>88944</v>
      </c>
      <c r="F32" s="39">
        <f t="shared" si="0"/>
        <v>220574</v>
      </c>
      <c r="G32" s="67"/>
      <c r="H32" s="67"/>
      <c r="I32" s="1"/>
      <c r="J32" s="1"/>
    </row>
    <row r="33" spans="2:10" ht="15" customHeight="1" x14ac:dyDescent="0.15">
      <c r="B33" s="50"/>
      <c r="C33" s="55" t="s">
        <v>4</v>
      </c>
      <c r="D33" s="38">
        <v>130923</v>
      </c>
      <c r="E33" s="38">
        <v>52804</v>
      </c>
      <c r="F33" s="38">
        <f t="shared" si="0"/>
        <v>183727</v>
      </c>
      <c r="G33" s="68">
        <f>AVERAGE(F33:F35)</f>
        <v>184217.33333333334</v>
      </c>
      <c r="H33" s="68">
        <f>STDEVP(F33:F35)</f>
        <v>1234.0368263908856</v>
      </c>
      <c r="I33" s="1"/>
      <c r="J33" s="1"/>
    </row>
    <row r="34" spans="2:10" ht="15" customHeight="1" x14ac:dyDescent="0.15">
      <c r="B34" s="50"/>
      <c r="C34" s="53"/>
      <c r="D34" s="38">
        <v>128900</v>
      </c>
      <c r="E34" s="38">
        <v>57013</v>
      </c>
      <c r="F34" s="38">
        <f t="shared" si="0"/>
        <v>185913</v>
      </c>
      <c r="G34" s="66"/>
      <c r="H34" s="66"/>
      <c r="I34" s="1"/>
      <c r="J34" s="1"/>
    </row>
    <row r="35" spans="2:10" ht="15" customHeight="1" thickBot="1" x14ac:dyDescent="0.2">
      <c r="B35" s="50"/>
      <c r="C35" s="54"/>
      <c r="D35" s="39">
        <v>131327</v>
      </c>
      <c r="E35" s="39">
        <v>51685</v>
      </c>
      <c r="F35" s="39">
        <f t="shared" si="0"/>
        <v>183012</v>
      </c>
      <c r="G35" s="67"/>
      <c r="H35" s="67"/>
      <c r="I35" s="1"/>
      <c r="J35" s="1"/>
    </row>
    <row r="36" spans="2:10" ht="15" customHeight="1" x14ac:dyDescent="0.15">
      <c r="B36" s="50"/>
      <c r="C36" s="55" t="s">
        <v>5</v>
      </c>
      <c r="D36" s="38">
        <v>129809</v>
      </c>
      <c r="E36" s="38">
        <v>79346</v>
      </c>
      <c r="F36" s="38">
        <f t="shared" si="0"/>
        <v>209155</v>
      </c>
      <c r="G36" s="68">
        <f>AVERAGE(F36:F38)</f>
        <v>204200.33333333334</v>
      </c>
      <c r="H36" s="68">
        <f>STDEVP(F36:F38)</f>
        <v>7564.4811381144245</v>
      </c>
    </row>
    <row r="37" spans="2:10" ht="15" customHeight="1" x14ac:dyDescent="0.15">
      <c r="B37" s="50"/>
      <c r="C37" s="53"/>
      <c r="D37" s="38">
        <v>131145</v>
      </c>
      <c r="E37" s="38">
        <v>78789</v>
      </c>
      <c r="F37" s="38">
        <f t="shared" si="0"/>
        <v>209934</v>
      </c>
      <c r="G37" s="66"/>
      <c r="H37" s="66"/>
    </row>
    <row r="38" spans="2:10" ht="15" customHeight="1" thickBot="1" x14ac:dyDescent="0.2">
      <c r="B38" s="51"/>
      <c r="C38" s="56"/>
      <c r="D38" s="40">
        <v>132275</v>
      </c>
      <c r="E38" s="40">
        <v>61237</v>
      </c>
      <c r="F38" s="40">
        <f t="shared" si="0"/>
        <v>193512</v>
      </c>
      <c r="G38" s="73"/>
      <c r="H38" s="73"/>
    </row>
    <row r="39" spans="2:10" ht="5.0999999999999996" customHeight="1" thickTop="1" x14ac:dyDescent="0.15">
      <c r="B39" s="57" t="s">
        <v>25</v>
      </c>
      <c r="C39" s="60" t="s">
        <v>28</v>
      </c>
      <c r="D39" s="75"/>
      <c r="E39" s="75"/>
      <c r="F39" s="72" t="s">
        <v>38</v>
      </c>
      <c r="G39" s="75"/>
      <c r="H39" s="75"/>
    </row>
    <row r="40" spans="2:10" ht="5.0999999999999996" customHeight="1" x14ac:dyDescent="0.15">
      <c r="B40" s="58"/>
      <c r="C40" s="61"/>
      <c r="D40" s="76"/>
      <c r="E40" s="76"/>
      <c r="F40" s="70"/>
      <c r="G40" s="76"/>
      <c r="H40" s="76"/>
    </row>
    <row r="41" spans="2:10" ht="5.0999999999999996" customHeight="1" thickBot="1" x14ac:dyDescent="0.2">
      <c r="B41" s="58"/>
      <c r="C41" s="62"/>
      <c r="D41" s="77"/>
      <c r="E41" s="77"/>
      <c r="F41" s="71"/>
      <c r="G41" s="77"/>
      <c r="H41" s="77"/>
    </row>
    <row r="42" spans="2:10" ht="15" customHeight="1" x14ac:dyDescent="0.15">
      <c r="B42" s="58"/>
      <c r="C42" s="63" t="s">
        <v>8</v>
      </c>
      <c r="D42" s="35">
        <v>447676</v>
      </c>
      <c r="E42" s="35">
        <v>745368</v>
      </c>
      <c r="F42" s="35">
        <f t="shared" ref="F42:F50" si="1">D42+E42</f>
        <v>1193044</v>
      </c>
      <c r="G42" s="69">
        <f>AVERAGE(F42:F44)</f>
        <v>1192208.6666666667</v>
      </c>
      <c r="H42" s="69">
        <f>STDEVP(F42:F44)</f>
        <v>1946.0690863607308</v>
      </c>
    </row>
    <row r="43" spans="2:10" ht="15" customHeight="1" x14ac:dyDescent="0.15">
      <c r="B43" s="58"/>
      <c r="C43" s="61"/>
      <c r="D43" s="35">
        <v>450176</v>
      </c>
      <c r="E43" s="35">
        <v>743886</v>
      </c>
      <c r="F43" s="35">
        <f t="shared" si="1"/>
        <v>1194062</v>
      </c>
      <c r="G43" s="70"/>
      <c r="H43" s="70"/>
    </row>
    <row r="44" spans="2:10" ht="15" customHeight="1" thickBot="1" x14ac:dyDescent="0.2">
      <c r="B44" s="58"/>
      <c r="C44" s="62"/>
      <c r="D44" s="36">
        <v>441729</v>
      </c>
      <c r="E44" s="36">
        <v>747791</v>
      </c>
      <c r="F44" s="36">
        <f t="shared" si="1"/>
        <v>1189520</v>
      </c>
      <c r="G44" s="71"/>
      <c r="H44" s="71"/>
    </row>
    <row r="45" spans="2:10" ht="15" customHeight="1" x14ac:dyDescent="0.15">
      <c r="B45" s="58"/>
      <c r="C45" s="63" t="s">
        <v>4</v>
      </c>
      <c r="D45" s="35">
        <v>450026</v>
      </c>
      <c r="E45" s="35">
        <v>281838</v>
      </c>
      <c r="F45" s="35">
        <f t="shared" si="1"/>
        <v>731864</v>
      </c>
      <c r="G45" s="69">
        <f>AVERAGE(F45:F47)</f>
        <v>737809.33333333337</v>
      </c>
      <c r="H45" s="69">
        <f>STDEVP(F45:F47)</f>
        <v>4354.0621135772617</v>
      </c>
    </row>
    <row r="46" spans="2:10" ht="15" customHeight="1" x14ac:dyDescent="0.15">
      <c r="B46" s="58"/>
      <c r="C46" s="61"/>
      <c r="D46" s="35">
        <v>439633</v>
      </c>
      <c r="E46" s="35">
        <v>302537</v>
      </c>
      <c r="F46" s="35">
        <f t="shared" si="1"/>
        <v>742170</v>
      </c>
      <c r="G46" s="70"/>
      <c r="H46" s="70"/>
    </row>
    <row r="47" spans="2:10" ht="15" customHeight="1" thickBot="1" x14ac:dyDescent="0.2">
      <c r="B47" s="58"/>
      <c r="C47" s="62"/>
      <c r="D47" s="36">
        <v>460122</v>
      </c>
      <c r="E47" s="36">
        <v>279272</v>
      </c>
      <c r="F47" s="36">
        <f t="shared" si="1"/>
        <v>739394</v>
      </c>
      <c r="G47" s="71"/>
      <c r="H47" s="71"/>
    </row>
    <row r="48" spans="2:10" ht="15" customHeight="1" x14ac:dyDescent="0.15">
      <c r="B48" s="58"/>
      <c r="C48" s="63" t="s">
        <v>5</v>
      </c>
      <c r="D48" s="35">
        <v>443293</v>
      </c>
      <c r="E48" s="35">
        <v>301207</v>
      </c>
      <c r="F48" s="35">
        <f t="shared" si="1"/>
        <v>744500</v>
      </c>
      <c r="G48" s="69">
        <f>AVERAGE(F48:F50)</f>
        <v>765001</v>
      </c>
      <c r="H48" s="69">
        <f>STDEVP(F48:F50)</f>
        <v>38421.382180586203</v>
      </c>
    </row>
    <row r="49" spans="2:8" ht="15" customHeight="1" x14ac:dyDescent="0.15">
      <c r="B49" s="58"/>
      <c r="C49" s="61"/>
      <c r="D49" s="35">
        <v>446358</v>
      </c>
      <c r="E49" s="35">
        <v>285315</v>
      </c>
      <c r="F49" s="35">
        <f t="shared" si="1"/>
        <v>731673</v>
      </c>
      <c r="G49" s="70"/>
      <c r="H49" s="70"/>
    </row>
    <row r="50" spans="2:8" ht="15" customHeight="1" thickBot="1" x14ac:dyDescent="0.2">
      <c r="B50" s="59"/>
      <c r="C50" s="64"/>
      <c r="D50" s="37">
        <v>457112</v>
      </c>
      <c r="E50" s="37">
        <v>361718</v>
      </c>
      <c r="F50" s="37">
        <f t="shared" si="1"/>
        <v>818830</v>
      </c>
      <c r="G50" s="74"/>
      <c r="H50" s="74"/>
    </row>
    <row r="51" spans="2:8" ht="5.0999999999999996" customHeight="1" thickTop="1" x14ac:dyDescent="0.15">
      <c r="B51" s="49" t="s">
        <v>26</v>
      </c>
      <c r="C51" s="52" t="s">
        <v>28</v>
      </c>
      <c r="D51" s="81"/>
      <c r="E51" s="81"/>
      <c r="F51" s="65" t="s">
        <v>38</v>
      </c>
      <c r="G51" s="81"/>
      <c r="H51" s="81"/>
    </row>
    <row r="52" spans="2:8" ht="5.0999999999999996" customHeight="1" x14ac:dyDescent="0.15">
      <c r="B52" s="50"/>
      <c r="C52" s="53"/>
      <c r="D52" s="79"/>
      <c r="E52" s="79"/>
      <c r="F52" s="66"/>
      <c r="G52" s="79"/>
      <c r="H52" s="79"/>
    </row>
    <row r="53" spans="2:8" ht="5.0999999999999996" customHeight="1" thickBot="1" x14ac:dyDescent="0.2">
      <c r="B53" s="50"/>
      <c r="C53" s="54"/>
      <c r="D53" s="80"/>
      <c r="E53" s="80"/>
      <c r="F53" s="67"/>
      <c r="G53" s="80"/>
      <c r="H53" s="80"/>
    </row>
    <row r="54" spans="2:8" ht="5.0999999999999996" customHeight="1" x14ac:dyDescent="0.15">
      <c r="B54" s="50"/>
      <c r="C54" s="55" t="s">
        <v>8</v>
      </c>
      <c r="D54" s="78"/>
      <c r="E54" s="78"/>
      <c r="F54" s="68" t="s">
        <v>38</v>
      </c>
      <c r="G54" s="78"/>
      <c r="H54" s="78"/>
    </row>
    <row r="55" spans="2:8" ht="5.0999999999999996" customHeight="1" x14ac:dyDescent="0.15">
      <c r="B55" s="50"/>
      <c r="C55" s="53"/>
      <c r="D55" s="79"/>
      <c r="E55" s="79"/>
      <c r="F55" s="66"/>
      <c r="G55" s="79"/>
      <c r="H55" s="79"/>
    </row>
    <row r="56" spans="2:8" ht="5.0999999999999996" customHeight="1" thickBot="1" x14ac:dyDescent="0.2">
      <c r="B56" s="50"/>
      <c r="C56" s="54"/>
      <c r="D56" s="80"/>
      <c r="E56" s="80"/>
      <c r="F56" s="67"/>
      <c r="G56" s="80"/>
      <c r="H56" s="80"/>
    </row>
    <row r="57" spans="2:8" ht="15" customHeight="1" x14ac:dyDescent="0.15">
      <c r="B57" s="50"/>
      <c r="C57" s="55" t="s">
        <v>4</v>
      </c>
      <c r="D57" s="38">
        <v>1515476</v>
      </c>
      <c r="E57" s="38">
        <v>3197568</v>
      </c>
      <c r="F57" s="38">
        <f t="shared" ref="F57:F62" si="2">D57+E57</f>
        <v>4713044</v>
      </c>
      <c r="G57" s="68">
        <f>AVERAGE(F57:F59)</f>
        <v>4632564</v>
      </c>
      <c r="H57" s="68">
        <f>STDEVP(F57:F59)</f>
        <v>61170.572058793106</v>
      </c>
    </row>
    <row r="58" spans="2:8" ht="15" customHeight="1" x14ac:dyDescent="0.15">
      <c r="B58" s="50"/>
      <c r="C58" s="53"/>
      <c r="D58" s="41">
        <v>1526990</v>
      </c>
      <c r="E58" s="41">
        <v>3092811</v>
      </c>
      <c r="F58" s="38">
        <f t="shared" si="2"/>
        <v>4619801</v>
      </c>
      <c r="G58" s="66"/>
      <c r="H58" s="66"/>
    </row>
    <row r="59" spans="2:8" ht="15" customHeight="1" thickBot="1" x14ac:dyDescent="0.2">
      <c r="B59" s="50"/>
      <c r="C59" s="54"/>
      <c r="D59" s="39">
        <v>1490462</v>
      </c>
      <c r="E59" s="39">
        <v>3074385</v>
      </c>
      <c r="F59" s="39">
        <f t="shared" si="2"/>
        <v>4564847</v>
      </c>
      <c r="G59" s="67"/>
      <c r="H59" s="67"/>
    </row>
    <row r="60" spans="2:8" ht="15" customHeight="1" x14ac:dyDescent="0.15">
      <c r="B60" s="50"/>
      <c r="C60" s="55" t="s">
        <v>5</v>
      </c>
      <c r="D60" s="38">
        <v>1501661</v>
      </c>
      <c r="E60" s="38">
        <v>1048959</v>
      </c>
      <c r="F60" s="38">
        <f t="shared" si="2"/>
        <v>2550620</v>
      </c>
      <c r="G60" s="68">
        <f>AVERAGE(F60:F62)</f>
        <v>3033125.6666666665</v>
      </c>
      <c r="H60" s="68">
        <f>STDEVP(F60:F62)</f>
        <v>436063.62304625026</v>
      </c>
    </row>
    <row r="61" spans="2:8" ht="15" customHeight="1" x14ac:dyDescent="0.15">
      <c r="B61" s="50"/>
      <c r="C61" s="53"/>
      <c r="D61" s="38">
        <v>1509842</v>
      </c>
      <c r="E61" s="38">
        <v>2097130</v>
      </c>
      <c r="F61" s="38">
        <f t="shared" si="2"/>
        <v>3606972</v>
      </c>
      <c r="G61" s="66"/>
      <c r="H61" s="66"/>
    </row>
    <row r="62" spans="2:8" ht="15" customHeight="1" thickBot="1" x14ac:dyDescent="0.2">
      <c r="B62" s="51"/>
      <c r="C62" s="56"/>
      <c r="D62" s="40">
        <v>1514676</v>
      </c>
      <c r="E62" s="40">
        <v>1427109</v>
      </c>
      <c r="F62" s="40">
        <f t="shared" si="2"/>
        <v>2941785</v>
      </c>
      <c r="G62" s="73"/>
      <c r="H62" s="73"/>
    </row>
    <row r="63" spans="2:8" ht="12" thickTop="1" x14ac:dyDescent="0.15"/>
  </sheetData>
  <mergeCells count="74">
    <mergeCell ref="G39:G41"/>
    <mergeCell ref="E39:E41"/>
    <mergeCell ref="D39:D41"/>
    <mergeCell ref="G42:G44"/>
    <mergeCell ref="D54:D56"/>
    <mergeCell ref="E54:E56"/>
    <mergeCell ref="G54:G56"/>
    <mergeCell ref="H60:H62"/>
    <mergeCell ref="H54:H56"/>
    <mergeCell ref="H51:H53"/>
    <mergeCell ref="G51:G53"/>
    <mergeCell ref="E51:E53"/>
    <mergeCell ref="H21:H23"/>
    <mergeCell ref="H24:H26"/>
    <mergeCell ref="H27:H29"/>
    <mergeCell ref="H30:H32"/>
    <mergeCell ref="H57:H59"/>
    <mergeCell ref="H42:H44"/>
    <mergeCell ref="H39:H41"/>
    <mergeCell ref="H33:H35"/>
    <mergeCell ref="H36:H38"/>
    <mergeCell ref="H48:H50"/>
    <mergeCell ref="H45:H47"/>
    <mergeCell ref="G18:G20"/>
    <mergeCell ref="G15:G17"/>
    <mergeCell ref="G12:G14"/>
    <mergeCell ref="G9:G11"/>
    <mergeCell ref="H3:H5"/>
    <mergeCell ref="H6:H8"/>
    <mergeCell ref="H9:H11"/>
    <mergeCell ref="H12:H14"/>
    <mergeCell ref="H15:H17"/>
    <mergeCell ref="H18:H20"/>
    <mergeCell ref="G6:G8"/>
    <mergeCell ref="G3:G5"/>
    <mergeCell ref="G21:G23"/>
    <mergeCell ref="C60:C62"/>
    <mergeCell ref="F39:F41"/>
    <mergeCell ref="C42:C44"/>
    <mergeCell ref="C45:C47"/>
    <mergeCell ref="C48:C50"/>
    <mergeCell ref="G36:G38"/>
    <mergeCell ref="G33:G35"/>
    <mergeCell ref="G30:G32"/>
    <mergeCell ref="G27:G29"/>
    <mergeCell ref="G24:G26"/>
    <mergeCell ref="G60:G62"/>
    <mergeCell ref="G57:G59"/>
    <mergeCell ref="G45:G47"/>
    <mergeCell ref="G48:G50"/>
    <mergeCell ref="D51:D53"/>
    <mergeCell ref="B51:B62"/>
    <mergeCell ref="C51:C53"/>
    <mergeCell ref="F51:F53"/>
    <mergeCell ref="C54:C56"/>
    <mergeCell ref="F54:F56"/>
    <mergeCell ref="C57:C59"/>
    <mergeCell ref="B39:B50"/>
    <mergeCell ref="C39:C41"/>
    <mergeCell ref="B15:B26"/>
    <mergeCell ref="C15:C17"/>
    <mergeCell ref="C18:C20"/>
    <mergeCell ref="C21:C23"/>
    <mergeCell ref="C24:C26"/>
    <mergeCell ref="B27:B38"/>
    <mergeCell ref="C27:C29"/>
    <mergeCell ref="C30:C32"/>
    <mergeCell ref="C33:C35"/>
    <mergeCell ref="C36:C38"/>
    <mergeCell ref="B3:B14"/>
    <mergeCell ref="C3:C5"/>
    <mergeCell ref="C6:C8"/>
    <mergeCell ref="C9:C11"/>
    <mergeCell ref="C12:C14"/>
  </mergeCells>
  <pageMargins left="0.7" right="0.7" top="0.78740157499999996" bottom="0.78740157499999996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Testfälle</vt:lpstr>
      <vt:lpstr>Messwerte</vt:lpstr>
      <vt:lpstr>Messwerte (format.)</vt:lpstr>
      <vt:lpstr>Diagramm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2017-02-22T20:07:51Z</dcterms:created>
  <dcterms:modified xsi:type="dcterms:W3CDTF">2017-02-22T20:08:00Z</dcterms:modified>
</cp:coreProperties>
</file>