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.bahr/Desktop/"/>
    </mc:Choice>
  </mc:AlternateContent>
  <xr:revisionPtr revIDLastSave="0" documentId="13_ncr:1_{E3D3C03C-AE1F-164B-BB43-B9504C2A79BB}" xr6:coauthVersionLast="47" xr6:coauthVersionMax="47" xr10:uidLastSave="{00000000-0000-0000-0000-000000000000}"/>
  <bookViews>
    <workbookView xWindow="360" yWindow="1320" windowWidth="29040" windowHeight="15720" xr2:uid="{00000000-000D-0000-FFFF-FFFF00000000}"/>
  </bookViews>
  <sheets>
    <sheet name="V1" sheetId="4" r:id="rId1"/>
    <sheet name="TimetableMaker" sheetId="6" r:id="rId2"/>
    <sheet name="M24.3" sheetId="7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9" i="4" l="1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C37" i="4"/>
  <c r="B60" i="4"/>
  <c r="B61" i="4"/>
  <c r="B62" i="4"/>
  <c r="B38" i="4" l="1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37" i="4"/>
  <c r="K5" i="6" l="1"/>
  <c r="E7" i="6"/>
  <c r="E9" i="6"/>
  <c r="C6" i="6"/>
  <c r="H6" i="6"/>
  <c r="G7" i="6"/>
  <c r="C8" i="6"/>
  <c r="H8" i="6"/>
  <c r="G9" i="6"/>
  <c r="C10" i="6"/>
  <c r="G6" i="6"/>
  <c r="G8" i="6"/>
  <c r="K9" i="6"/>
  <c r="D6" i="6"/>
  <c r="C7" i="6"/>
  <c r="H7" i="6"/>
  <c r="D8" i="6"/>
  <c r="C9" i="6"/>
  <c r="H9" i="6"/>
  <c r="D10" i="6"/>
  <c r="K7" i="6"/>
  <c r="G10" i="6"/>
  <c r="H14" i="6" s="1"/>
  <c r="E6" i="6"/>
  <c r="D7" i="6"/>
  <c r="J7" i="6"/>
  <c r="E8" i="6"/>
  <c r="D9" i="6"/>
  <c r="J9" i="6"/>
  <c r="H5" i="6"/>
  <c r="E10" i="6"/>
  <c r="G5" i="6"/>
  <c r="D5" i="6"/>
  <c r="J5" i="6"/>
  <c r="E5" i="6"/>
  <c r="C5" i="6"/>
  <c r="J19" i="6" l="1"/>
  <c r="J18" i="6"/>
  <c r="J17" i="6"/>
  <c r="G14" i="6"/>
  <c r="I14" i="6" s="1"/>
  <c r="C14" i="6"/>
  <c r="K14" i="6" l="1"/>
  <c r="M7" i="6" s="1"/>
  <c r="M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Bahr, Robert - REB</author>
  </authors>
  <commentList>
    <comment ref="G2" authorId="0" shapeId="0" xr:uid="{9C726140-6019-6A4B-ADF6-731175D052D2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a,b,c,e
</t>
        </r>
      </text>
    </comment>
    <comment ref="H2" authorId="0" shapeId="0" xr:uid="{2E1582A5-0EBC-0E47-891E-1460CC8012A4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 SPHERE
</t>
        </r>
        <r>
          <rPr>
            <sz val="10"/>
            <color rgb="FF000000"/>
            <rFont val="Tahoma"/>
            <family val="2"/>
          </rPr>
          <t>school f</t>
        </r>
      </text>
    </comment>
    <comment ref="G3" authorId="0" shapeId="0" xr:uid="{91383B48-57EA-7144-8E7F-0924A6018AD2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d,f,g</t>
        </r>
      </text>
    </comment>
    <comment ref="H3" authorId="0" shapeId="0" xr:uid="{A12E3482-8729-5D45-B5C2-6A35A6B562CE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 SPHERE
</t>
        </r>
        <r>
          <rPr>
            <sz val="10"/>
            <color rgb="FF000000"/>
            <rFont val="Tahoma"/>
            <family val="2"/>
          </rPr>
          <t>school a</t>
        </r>
      </text>
    </comment>
    <comment ref="F6" authorId="0" shapeId="0" xr:uid="{8C667108-5D16-9041-B1B3-AEE7A9F9948C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 SPHERE
</t>
        </r>
        <r>
          <rPr>
            <sz val="10"/>
            <color rgb="FF000000"/>
            <rFont val="Tahoma"/>
            <family val="2"/>
          </rPr>
          <t xml:space="preserve">school h
</t>
        </r>
        <r>
          <rPr>
            <sz val="10"/>
            <color rgb="FF000000"/>
            <rFont val="Tahoma"/>
            <family val="2"/>
          </rPr>
          <t>Thurs 5th</t>
        </r>
      </text>
    </comment>
    <comment ref="F7" authorId="0" shapeId="0" xr:uid="{A9F4712E-87BA-F545-A667-8A495AAB5895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 SPHERE
</t>
        </r>
        <r>
          <rPr>
            <sz val="10"/>
            <color rgb="FF000000"/>
            <rFont val="Tahoma"/>
            <family val="2"/>
          </rPr>
          <t xml:space="preserve">school h
</t>
        </r>
        <r>
          <rPr>
            <sz val="10"/>
            <color rgb="FF000000"/>
            <rFont val="Tahoma"/>
            <family val="2"/>
          </rPr>
          <t>Thurs 5</t>
        </r>
      </text>
    </comment>
    <comment ref="E11" authorId="0" shapeId="0" xr:uid="{82EEDE63-7B86-F446-BFEB-43C4CF937CE2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</t>
        </r>
      </text>
    </comment>
    <comment ref="E12" authorId="0" shapeId="0" xr:uid="{BE6DC93E-F62A-B34D-B858-8D833705458D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Macro</t>
        </r>
      </text>
    </comment>
    <comment ref="I12" authorId="0" shapeId="0" xr:uid="{33F7A5A7-3CC5-1F44-9F64-02711E120DF8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 SPHERE
</t>
        </r>
        <r>
          <rPr>
            <sz val="10"/>
            <color rgb="FF000000"/>
            <rFont val="Tahoma"/>
            <family val="2"/>
          </rPr>
          <t xml:space="preserve">school q
</t>
        </r>
        <r>
          <rPr>
            <sz val="10"/>
            <color rgb="FF000000"/>
            <rFont val="Tahoma"/>
            <family val="2"/>
          </rPr>
          <t>Wed 2nd</t>
        </r>
      </text>
    </comment>
    <comment ref="D17" authorId="0" shapeId="0" xr:uid="{69F507B4-DD83-6B4F-A7CD-45890DE970DC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a'b'vw</t>
        </r>
      </text>
    </comment>
    <comment ref="E17" authorId="0" shapeId="0" xr:uid="{A2187655-A90B-CE48-BB52-3B1FFCCEC9C1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a',v,x,y</t>
        </r>
      </text>
    </comment>
    <comment ref="F17" authorId="0" shapeId="0" xr:uid="{0041F752-2221-8D4A-B3B1-F602C9436914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</t>
        </r>
      </text>
    </comment>
    <comment ref="I17" authorId="0" shapeId="0" xr:uid="{05200496-A909-7849-8C33-7F15C4743029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 Option
</t>
        </r>
        <r>
          <rPr>
            <sz val="10"/>
            <color rgb="FF000000"/>
            <rFont val="Tahoma"/>
            <family val="2"/>
          </rPr>
          <t xml:space="preserve">x and y
</t>
        </r>
        <r>
          <rPr>
            <sz val="10"/>
            <color rgb="FF000000"/>
            <rFont val="Tahoma"/>
            <family val="2"/>
          </rPr>
          <t xml:space="preserve">Thurs 2nd and 3rd (double)
</t>
        </r>
        <r>
          <rPr>
            <sz val="10"/>
            <color rgb="FF000000"/>
            <rFont val="Tahoma"/>
            <family val="2"/>
          </rPr>
          <t xml:space="preserve">E5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18" authorId="0" shapeId="0" xr:uid="{8C790856-6C78-474E-BC39-36A69BB38176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nxyz
</t>
        </r>
        <r>
          <rPr>
            <sz val="10"/>
            <color rgb="FF000000"/>
            <rFont val="Tahoma"/>
            <family val="2"/>
          </rPr>
          <t xml:space="preserve">double xy
</t>
        </r>
        <r>
          <rPr>
            <sz val="10"/>
            <color rgb="FF000000"/>
            <rFont val="Tahoma"/>
            <family val="2"/>
          </rPr>
          <t xml:space="preserve">E8
</t>
        </r>
      </text>
    </comment>
    <comment ref="E18" authorId="0" shapeId="0" xr:uid="{2787E0A3-130F-3F49-BE4A-2B4FB4B955DE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w,n,b',g'</t>
        </r>
      </text>
    </comment>
    <comment ref="F18" authorId="0" shapeId="0" xr:uid="{565A427B-7299-EC45-BEBF-13E009E69C7F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Macro
</t>
        </r>
      </text>
    </comment>
    <comment ref="I18" authorId="0" shapeId="0" xr:uid="{2BB93A8E-F364-2D40-B107-FBDCEDD6C960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 SPHERE
</t>
        </r>
        <r>
          <rPr>
            <sz val="10"/>
            <color rgb="FF000000"/>
            <rFont val="Tahoma"/>
            <family val="2"/>
          </rPr>
          <t xml:space="preserve">school w
</t>
        </r>
        <r>
          <rPr>
            <sz val="10"/>
            <color rgb="FF000000"/>
            <rFont val="Tahoma"/>
            <family val="2"/>
          </rPr>
          <t>M5</t>
        </r>
      </text>
    </comment>
    <comment ref="D21" authorId="0" shapeId="0" xr:uid="{364BF16D-53C5-654C-8D7E-8FB74D14A0C0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f'd'h'i'</t>
        </r>
      </text>
    </comment>
    <comment ref="E21" authorId="0" shapeId="0" xr:uid="{CDD4108E-9B37-C442-9069-92FFEA744B80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h'c'd'i'
</t>
        </r>
        <r>
          <rPr>
            <sz val="10"/>
            <color rgb="FF000000"/>
            <rFont val="Tahoma"/>
            <family val="2"/>
          </rPr>
          <t xml:space="preserve">double h'c'
</t>
        </r>
        <r>
          <rPr>
            <sz val="10"/>
            <color rgb="FF000000"/>
            <rFont val="Tahoma"/>
            <family val="2"/>
          </rPr>
          <t>E7</t>
        </r>
      </text>
    </comment>
    <comment ref="F21" authorId="0" shapeId="0" xr:uid="{D70EC3A1-CE7F-ED4F-9AC7-4232510ACBB2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e'f'd'z</t>
        </r>
      </text>
    </comment>
    <comment ref="D22" authorId="0" shapeId="0" xr:uid="{266CA9A6-C728-7A4F-A9EC-409C9764EC76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c'ze'</t>
        </r>
      </text>
    </comment>
    <comment ref="E22" authorId="0" shapeId="0" xr:uid="{D988C240-B067-1947-93A1-A66D36B073A8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f'ze'
</t>
        </r>
      </text>
    </comment>
    <comment ref="F22" authorId="0" shapeId="0" xr:uid="{A6F36B30-51D7-9745-A706-CDD001FB804A}">
      <text>
        <r>
          <rPr>
            <b/>
            <sz val="10"/>
            <color rgb="FF000000"/>
            <rFont val="Tahoma"/>
            <family val="2"/>
          </rPr>
          <t>Bahr, Robert - REB: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h'c'i'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double h'c'</t>
        </r>
      </text>
    </comment>
  </commentList>
</comments>
</file>

<file path=xl/sharedStrings.xml><?xml version="1.0" encoding="utf-8"?>
<sst xmlns="http://schemas.openxmlformats.org/spreadsheetml/2006/main" count="659" uniqueCount="265">
  <si>
    <t>W3</t>
  </si>
  <si>
    <t>W4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</si>
  <si>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</si>
  <si>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</si>
  <si>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</si>
  <si>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</si>
  <si>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</si>
  <si>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</si>
  <si>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</si>
  <si>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</si>
  <si>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</si>
  <si>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</si>
  <si>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</si>
  <si>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</si>
  <si>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</si>
  <si>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</si>
  <si>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</si>
  <si>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</si>
  <si>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</si>
  <si>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</si>
  <si>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</si>
  <si>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</si>
  <si>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</si>
  <si>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</si>
  <si>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</si>
  <si>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</si>
  <si>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</si>
  <si>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</si>
  <si>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a'</t>
  </si>
  <si>
    <t>b'</t>
  </si>
  <si>
    <t>c'</t>
  </si>
  <si>
    <t>d'</t>
  </si>
  <si>
    <t>e'</t>
  </si>
  <si>
    <t>f'</t>
  </si>
  <si>
    <t>g'</t>
  </si>
  <si>
    <t>h'</t>
  </si>
  <si>
    <t>i'</t>
  </si>
  <si>
    <t>M1</t>
  </si>
  <si>
    <t>M2</t>
  </si>
  <si>
    <t>M3</t>
  </si>
  <si>
    <t>M4</t>
  </si>
  <si>
    <t>M5</t>
  </si>
  <si>
    <t>MA4</t>
  </si>
  <si>
    <t>MA5</t>
  </si>
  <si>
    <t>T1</t>
  </si>
  <si>
    <t>T2</t>
  </si>
  <si>
    <t>T3</t>
  </si>
  <si>
    <t>T4</t>
  </si>
  <si>
    <t>T5</t>
  </si>
  <si>
    <t>W1</t>
  </si>
  <si>
    <t>W2</t>
  </si>
  <si>
    <t>W5</t>
  </si>
  <si>
    <t>WA4</t>
  </si>
  <si>
    <t>WA5</t>
  </si>
  <si>
    <t>TH1</t>
  </si>
  <si>
    <t>TH2</t>
  </si>
  <si>
    <t>TH3</t>
  </si>
  <si>
    <t>TH4</t>
  </si>
  <si>
    <t>TH5</t>
  </si>
  <si>
    <t>F1</t>
  </si>
  <si>
    <t>F2</t>
  </si>
  <si>
    <t>F3</t>
  </si>
  <si>
    <t>F4</t>
  </si>
  <si>
    <t>F5</t>
  </si>
  <si>
    <t>FA4</t>
  </si>
  <si>
    <t>FA5</t>
  </si>
  <si>
    <t>S1</t>
  </si>
  <si>
    <t>S2</t>
  </si>
  <si>
    <t>S3</t>
  </si>
  <si>
    <t>S4</t>
  </si>
  <si>
    <t>M</t>
  </si>
  <si>
    <t>I</t>
  </si>
  <si>
    <t>A</t>
  </si>
  <si>
    <t>E</t>
  </si>
  <si>
    <t>L</t>
  </si>
  <si>
    <t>T</t>
  </si>
  <si>
    <t>B</t>
  </si>
  <si>
    <t>V1</t>
  </si>
  <si>
    <t>V2</t>
  </si>
  <si>
    <t>X5</t>
  </si>
  <si>
    <t>X6</t>
  </si>
  <si>
    <t>Y7</t>
  </si>
  <si>
    <t>Y8</t>
  </si>
  <si>
    <t>Z9</t>
  </si>
  <si>
    <t>Z10</t>
  </si>
  <si>
    <t>Th1</t>
  </si>
  <si>
    <t>Th5</t>
  </si>
  <si>
    <t>Th4</t>
  </si>
  <si>
    <t>Th2</t>
  </si>
  <si>
    <t>Th3</t>
  </si>
  <si>
    <t>Type masters' initials below to see their timetable:</t>
  </si>
  <si>
    <r>
      <rPr>
        <b/>
        <sz val="12"/>
        <rFont val="Garamond"/>
        <family val="1"/>
      </rPr>
      <t>1st</t>
    </r>
    <r>
      <rPr>
        <b/>
        <sz val="10"/>
        <rFont val="Garamond"/>
        <family val="1"/>
      </rPr>
      <t xml:space="preserve">
</t>
    </r>
    <r>
      <rPr>
        <sz val="10"/>
        <rFont val="Garamond"/>
        <family val="1"/>
      </rPr>
      <t>(9:00-9:40)</t>
    </r>
  </si>
  <si>
    <r>
      <rPr>
        <b/>
        <sz val="12"/>
        <rFont val="Garamond"/>
        <family val="1"/>
      </rPr>
      <t>2nd</t>
    </r>
    <r>
      <rPr>
        <b/>
        <sz val="10"/>
        <rFont val="Garamond"/>
        <family val="1"/>
      </rPr>
      <t xml:space="preserve">
</t>
    </r>
    <r>
      <rPr>
        <sz val="10"/>
        <rFont val="Garamond"/>
        <family val="1"/>
      </rPr>
      <t>(9:50-10:30)</t>
    </r>
  </si>
  <si>
    <r>
      <rPr>
        <b/>
        <sz val="12"/>
        <rFont val="Garamond"/>
        <family val="1"/>
      </rPr>
      <t>3rd</t>
    </r>
    <r>
      <rPr>
        <b/>
        <sz val="10"/>
        <rFont val="Garamond"/>
        <family val="1"/>
      </rPr>
      <t xml:space="preserve">
</t>
    </r>
    <r>
      <rPr>
        <sz val="10"/>
        <rFont val="Garamond"/>
        <family val="1"/>
      </rPr>
      <t>(10:40-11:20)</t>
    </r>
  </si>
  <si>
    <t>Chambers</t>
  </si>
  <si>
    <r>
      <rPr>
        <b/>
        <sz val="12"/>
        <rFont val="Garamond"/>
        <family val="1"/>
      </rPr>
      <t>4th</t>
    </r>
    <r>
      <rPr>
        <b/>
        <sz val="10"/>
        <rFont val="Garamond"/>
        <family val="1"/>
      </rPr>
      <t xml:space="preserve">
</t>
    </r>
    <r>
      <rPr>
        <sz val="10"/>
        <rFont val="Garamond"/>
        <family val="1"/>
      </rPr>
      <t>(11:45-12:25)</t>
    </r>
  </si>
  <si>
    <r>
      <rPr>
        <b/>
        <sz val="12"/>
        <rFont val="Garamond"/>
        <family val="1"/>
      </rPr>
      <t>5th</t>
    </r>
    <r>
      <rPr>
        <b/>
        <sz val="10"/>
        <rFont val="Garamond"/>
        <family val="1"/>
      </rPr>
      <t xml:space="preserve">
</t>
    </r>
    <r>
      <rPr>
        <sz val="10"/>
        <rFont val="Garamond"/>
        <family val="1"/>
      </rPr>
      <t>(12:35-13:15)</t>
    </r>
  </si>
  <si>
    <t>Lunch</t>
  </si>
  <si>
    <r>
      <rPr>
        <b/>
        <sz val="12"/>
        <rFont val="Garamond"/>
        <family val="1"/>
      </rPr>
      <t>After 4</t>
    </r>
    <r>
      <rPr>
        <b/>
        <sz val="10"/>
        <rFont val="Garamond"/>
        <family val="1"/>
      </rPr>
      <t xml:space="preserve">
</t>
    </r>
    <r>
      <rPr>
        <sz val="10"/>
        <rFont val="Garamond"/>
        <family val="1"/>
      </rPr>
      <t>(16:30-17:10)</t>
    </r>
  </si>
  <si>
    <r>
      <rPr>
        <b/>
        <sz val="12"/>
        <rFont val="Garamond"/>
        <family val="1"/>
      </rPr>
      <t>After 5</t>
    </r>
    <r>
      <rPr>
        <b/>
        <sz val="10"/>
        <rFont val="Garamond"/>
        <family val="1"/>
      </rPr>
      <t xml:space="preserve">
</t>
    </r>
    <r>
      <rPr>
        <sz val="10"/>
        <rFont val="Garamond"/>
        <family val="1"/>
      </rPr>
      <t>(17:20-18:00)</t>
    </r>
  </si>
  <si>
    <t>LESSONS</t>
  </si>
  <si>
    <r>
      <t xml:space="preserve">Monday
</t>
    </r>
    <r>
      <rPr>
        <i/>
        <sz val="10"/>
        <rFont val="Garamond"/>
        <family val="1"/>
      </rPr>
      <t>8:35 Chapel</t>
    </r>
  </si>
  <si>
    <r>
      <t xml:space="preserve">Tuesday
</t>
    </r>
    <r>
      <rPr>
        <i/>
        <sz val="10"/>
        <rFont val="Garamond"/>
        <family val="1"/>
      </rPr>
      <t>8:35 Assembly</t>
    </r>
  </si>
  <si>
    <t>FREES</t>
  </si>
  <si>
    <r>
      <t xml:space="preserve">Wednesday
</t>
    </r>
    <r>
      <rPr>
        <i/>
        <sz val="10"/>
        <rFont val="Garamond"/>
        <family val="1"/>
      </rPr>
      <t>8:35 Chapel</t>
    </r>
  </si>
  <si>
    <r>
      <t xml:space="preserve">Thursday
</t>
    </r>
    <r>
      <rPr>
        <i/>
        <sz val="10"/>
        <rFont val="Garamond"/>
        <family val="1"/>
      </rPr>
      <t>8:35 Tutors</t>
    </r>
  </si>
  <si>
    <r>
      <t xml:space="preserve">Friday
</t>
    </r>
    <r>
      <rPr>
        <i/>
        <sz val="10"/>
        <rFont val="Garamond"/>
        <family val="1"/>
      </rPr>
      <t>8:35 Chapel</t>
    </r>
  </si>
  <si>
    <r>
      <t xml:space="preserve">Saturday
</t>
    </r>
    <r>
      <rPr>
        <i/>
        <sz val="10"/>
        <rFont val="Garamond"/>
        <family val="1"/>
      </rPr>
      <t>8:35 Chapel</t>
    </r>
  </si>
  <si>
    <t>Sunday</t>
  </si>
  <si>
    <t>Chapel 10:30
(A &amp; C Sundays)</t>
  </si>
  <si>
    <t>Chapel 19:00
(B Sundays)</t>
  </si>
  <si>
    <t>FREE</t>
  </si>
  <si>
    <t>Column1</t>
  </si>
  <si>
    <t>B.Op</t>
  </si>
  <si>
    <t>C.Op</t>
  </si>
  <si>
    <t>-</t>
  </si>
  <si>
    <t>BV</t>
  </si>
  <si>
    <t>BX</t>
  </si>
  <si>
    <t>BZ</t>
  </si>
  <si>
    <t>BY</t>
  </si>
  <si>
    <t>HIJ</t>
  </si>
  <si>
    <t>KLM</t>
  </si>
  <si>
    <t>NOP</t>
  </si>
  <si>
    <t>QRS</t>
  </si>
  <si>
    <t>TUV</t>
  </si>
  <si>
    <t>WXY</t>
  </si>
  <si>
    <t>ZAB</t>
  </si>
  <si>
    <t>CDE</t>
  </si>
  <si>
    <t>FGH</t>
  </si>
  <si>
    <t>IJK</t>
  </si>
  <si>
    <t>LMN</t>
  </si>
  <si>
    <t>OPQ</t>
  </si>
  <si>
    <t>RST</t>
  </si>
  <si>
    <t>UVW</t>
  </si>
  <si>
    <t>XYZ</t>
  </si>
  <si>
    <t>C.Spr</t>
  </si>
  <si>
    <t>B.Spr</t>
  </si>
  <si>
    <t>REB</t>
  </si>
  <si>
    <t>CecoV-1</t>
  </si>
  <si>
    <t>Oxb</t>
  </si>
  <si>
    <t>BecoX-3</t>
  </si>
  <si>
    <t>CecoX-2</t>
  </si>
  <si>
    <t>C SPHERE</t>
  </si>
  <si>
    <t>BecoY-5</t>
  </si>
  <si>
    <t>MH</t>
  </si>
  <si>
    <t>CecoV-4</t>
  </si>
  <si>
    <t>D SPHERE</t>
  </si>
  <si>
    <t>B SPHERE</t>
  </si>
  <si>
    <t>BecoX-2</t>
  </si>
  <si>
    <t>BecoX-1</t>
  </si>
  <si>
    <t>BecoY-2</t>
  </si>
  <si>
    <t>CecoZ-2</t>
  </si>
  <si>
    <t>TGS</t>
  </si>
  <si>
    <t>F SPHERE</t>
  </si>
  <si>
    <t>BecoY-3</t>
  </si>
  <si>
    <t>BecoY-4</t>
  </si>
  <si>
    <t>CecoZ-4</t>
  </si>
  <si>
    <t>AAB</t>
  </si>
  <si>
    <t>CecoV-3</t>
  </si>
  <si>
    <t>CecoV-2</t>
  </si>
  <si>
    <t>CecoX-1</t>
  </si>
  <si>
    <t>PRKB</t>
  </si>
  <si>
    <t>BecoY-1</t>
  </si>
  <si>
    <t>CecoZ-1</t>
  </si>
  <si>
    <t>AUI</t>
  </si>
  <si>
    <t>C Opt</t>
  </si>
  <si>
    <t>RGC</t>
  </si>
  <si>
    <t>CecoW-1</t>
  </si>
  <si>
    <t>CecoZ-3</t>
  </si>
  <si>
    <t>DJF</t>
  </si>
  <si>
    <t>LJP</t>
  </si>
  <si>
    <t>CC</t>
  </si>
  <si>
    <t>V Hours</t>
  </si>
  <si>
    <t>SPHERE</t>
  </si>
  <si>
    <t>Room</t>
  </si>
  <si>
    <t>defg</t>
  </si>
  <si>
    <t>Ma</t>
  </si>
  <si>
    <t>C  block</t>
  </si>
  <si>
    <t>B Block</t>
  </si>
  <si>
    <t>abc(i)</t>
  </si>
  <si>
    <t>Mi</t>
  </si>
  <si>
    <t>Micro</t>
  </si>
  <si>
    <t>Macro</t>
  </si>
  <si>
    <t>Spw</t>
  </si>
  <si>
    <t>Opt</t>
  </si>
  <si>
    <t>Ox</t>
  </si>
  <si>
    <t>Total</t>
  </si>
  <si>
    <t>W hours</t>
  </si>
  <si>
    <t>B Opt</t>
  </si>
  <si>
    <t>knmh</t>
  </si>
  <si>
    <t>7,9</t>
  </si>
  <si>
    <t>lji</t>
  </si>
  <si>
    <t>X hours</t>
  </si>
  <si>
    <t>rstu</t>
  </si>
  <si>
    <t>opq(j)</t>
  </si>
  <si>
    <t>19 divs</t>
  </si>
  <si>
    <t>Totals</t>
  </si>
  <si>
    <t>Y hours</t>
  </si>
  <si>
    <t>SPHERE/Opt</t>
  </si>
  <si>
    <t>Beak</t>
  </si>
  <si>
    <t>a'b'yz</t>
  </si>
  <si>
    <t>vwx(n)</t>
  </si>
  <si>
    <t>Z hours</t>
  </si>
  <si>
    <t>f'g'h'i'</t>
  </si>
  <si>
    <t>c'd'e'(l)</t>
  </si>
  <si>
    <t>News Briefing</t>
  </si>
  <si>
    <t>C Options - Y hours</t>
  </si>
  <si>
    <t>C SPHERE - w (Monday 5th) - Y hours</t>
  </si>
  <si>
    <t>Chance for Options and/or SPHERE</t>
  </si>
  <si>
    <t>v - Wednesday After 5</t>
  </si>
  <si>
    <t>CC covers TGS</t>
  </si>
  <si>
    <t>x - Thursday 2nd school</t>
  </si>
  <si>
    <t>Does Free Trade Cause Unemployment</t>
  </si>
  <si>
    <t>F SPHERE - a (W5), q (W2), v (W7) and d’ (W6).</t>
  </si>
  <si>
    <t>REB doubles up TGSs CV-1 during paternity</t>
  </si>
  <si>
    <t>y - Thursday 3rd school</t>
  </si>
  <si>
    <t>z - Saturday 1st school </t>
  </si>
  <si>
    <t>kmh(2/3)</t>
  </si>
  <si>
    <t>M/L</t>
  </si>
  <si>
    <t>RGC better balance B/C</t>
  </si>
  <si>
    <t>a' - Monday 4th school</t>
  </si>
  <si>
    <t>b' - Friday 1st school</t>
  </si>
  <si>
    <t>kmh</t>
  </si>
  <si>
    <t>AAB unbalanced B/C</t>
  </si>
  <si>
    <t>Columbia's Cocaine War</t>
  </si>
  <si>
    <t>How much does the columbian cocain market contribute to the economy?</t>
  </si>
  <si>
    <t>Economics Department loadings</t>
  </si>
  <si>
    <t>Masters (schools per week)</t>
  </si>
  <si>
    <t>Master</t>
  </si>
  <si>
    <t>Target load</t>
  </si>
  <si>
    <t>Reason if below 24</t>
  </si>
  <si>
    <t>Actual</t>
  </si>
  <si>
    <t>F</t>
  </si>
  <si>
    <t>D</t>
  </si>
  <si>
    <t>C</t>
  </si>
  <si>
    <t>Options</t>
  </si>
  <si>
    <t>Oxbrge</t>
  </si>
  <si>
    <t>HoD</t>
  </si>
  <si>
    <t>Part time</t>
  </si>
  <si>
    <t>Total available</t>
  </si>
  <si>
    <t>Teaching</t>
  </si>
  <si>
    <t>Department load</t>
  </si>
  <si>
    <t>Oxbrdg</t>
  </si>
  <si>
    <t>Number of divisions</t>
  </si>
  <si>
    <t>Schools per week per division</t>
  </si>
  <si>
    <t xml:space="preserve">Total schools per week </t>
  </si>
  <si>
    <t>Spare capacity</t>
  </si>
  <si>
    <t>Target Loads:</t>
  </si>
  <si>
    <t>notes:</t>
  </si>
  <si>
    <t>(16-18)</t>
  </si>
  <si>
    <t>HsM</t>
  </si>
  <si>
    <t>(12-14)</t>
  </si>
  <si>
    <t>ECT</t>
  </si>
  <si>
    <t>(10% reduction from 24)</t>
  </si>
  <si>
    <t>New master</t>
  </si>
  <si>
    <t>(only if realtively new to teaching)</t>
  </si>
  <si>
    <t>LT/directors/chaplains will be know to you but ask if unsure</t>
  </si>
  <si>
    <t>2nds in dept get no reduction</t>
  </si>
  <si>
    <t>HoB</t>
  </si>
  <si>
    <t>2id, Teaching Champ</t>
  </si>
  <si>
    <t>Agreed</t>
  </si>
  <si>
    <t xml:space="preserve">2id </t>
  </si>
  <si>
    <t xml:space="preserve">Politics </t>
  </si>
  <si>
    <t>SRM</t>
  </si>
  <si>
    <t>prkb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</si>
</sst>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Arial"/>
    </font>
    <font>
      <sz val="10"/>
      <name val="Arial"/>
      <family val="2"/>
    </font>
    <font>
      <b/>
      <sz val="10"/>
      <name val="Garamond"/>
      <family val="1"/>
    </font>
    <font>
      <sz val="10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i/>
      <sz val="10"/>
      <name val="Garamond"/>
      <family val="1"/>
    </font>
    <font>
      <b/>
      <sz val="10"/>
      <color theme="0"/>
      <name val="Garamond"/>
      <family val="1"/>
    </font>
    <font>
      <sz val="10"/>
      <color theme="0"/>
      <name val="Arial"/>
      <family val="2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1"/>
      <color theme="0"/>
      <name val="Calibri"/>
      <family val="2"/>
      <scheme val="minor"/>
    </font>
    <font>
      <b/>
      <sz val="26"/>
      <color rgb="FFFFFFFF"/>
      <name val="Helvetica"/>
      <family val="2"/>
    </font>
    <font>
      <sz val="9"/>
      <color theme="1"/>
      <name val="Calibri"/>
      <family val="2"/>
      <scheme val="minor"/>
    </font>
    <font>
      <b/>
      <sz val="18"/>
      <color rgb="FFA7C5A3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rgb="FF80808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808080"/>
      <name val="Helvetica"/>
      <family val="2"/>
    </font>
    <font>
      <sz val="16"/>
      <color rgb="FFFFFFFF"/>
      <name val="Helvetic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99FF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ashed">
        <color indexed="64"/>
      </right>
      <top style="double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ashed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78">
    <xf numFmtId="0" fontId="0" fillId="0" borderId="0" xfId="0"/>
    <xf numFmtId="49" fontId="1" fillId="3" borderId="10" xfId="0" applyNumberFormat="1" applyFont="1" applyFill="1" applyBorder="1"/>
    <xf numFmtId="0" fontId="0" fillId="0" borderId="11" xfId="0" applyBorder="1"/>
    <xf numFmtId="0" fontId="4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6" xfId="0" applyBorder="1"/>
    <xf numFmtId="0" fontId="5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5" borderId="30" xfId="0" applyFont="1" applyFill="1" applyBorder="1" applyAlignment="1">
      <alignment vertical="center"/>
    </xf>
    <xf numFmtId="0" fontId="4" fillId="5" borderId="31" xfId="0" applyFont="1" applyFill="1" applyBorder="1" applyAlignment="1">
      <alignment vertical="center"/>
    </xf>
    <xf numFmtId="0" fontId="4" fillId="5" borderId="32" xfId="0" applyFont="1" applyFill="1" applyBorder="1" applyAlignment="1">
      <alignment vertical="center"/>
    </xf>
    <xf numFmtId="0" fontId="5" fillId="0" borderId="33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0" borderId="43" xfId="0" applyFont="1" applyBorder="1"/>
    <xf numFmtId="0" fontId="12" fillId="0" borderId="43" xfId="0" applyFont="1" applyBorder="1"/>
    <xf numFmtId="0" fontId="12" fillId="0" borderId="0" xfId="0" applyFont="1"/>
    <xf numFmtId="0" fontId="9" fillId="0" borderId="0" xfId="0" applyFont="1" applyAlignment="1">
      <alignment horizontal="center"/>
    </xf>
    <xf numFmtId="0" fontId="13" fillId="6" borderId="37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39" xfId="0" applyFont="1" applyFill="1" applyBorder="1" applyAlignment="1">
      <alignment horizontal="center"/>
    </xf>
    <xf numFmtId="0" fontId="13" fillId="9" borderId="38" xfId="0" applyFont="1" applyFill="1" applyBorder="1" applyAlignment="1">
      <alignment horizontal="center"/>
    </xf>
    <xf numFmtId="0" fontId="13" fillId="6" borderId="38" xfId="0" applyFont="1" applyFill="1" applyBorder="1" applyAlignment="1">
      <alignment horizontal="center"/>
    </xf>
    <xf numFmtId="0" fontId="13" fillId="9" borderId="39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3" fillId="6" borderId="39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5" borderId="37" xfId="0" applyFont="1" applyFill="1" applyBorder="1" applyAlignment="1">
      <alignment horizontal="center" vertical="center"/>
    </xf>
    <xf numFmtId="0" fontId="12" fillId="5" borderId="38" xfId="0" applyFont="1" applyFill="1" applyBorder="1" applyAlignment="1">
      <alignment horizontal="center" vertical="center"/>
    </xf>
    <xf numFmtId="0" fontId="12" fillId="5" borderId="39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4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9" borderId="41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5" borderId="47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48" xfId="0" applyFont="1" applyFill="1" applyBorder="1" applyAlignment="1">
      <alignment horizontal="center" vertical="center"/>
    </xf>
    <xf numFmtId="0" fontId="12" fillId="6" borderId="47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48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9" borderId="48" xfId="0" applyFont="1" applyFill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48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center" vertical="center" shrinkToFit="1"/>
      <protection locked="0"/>
    </xf>
    <xf numFmtId="0" fontId="15" fillId="7" borderId="50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5" fillId="7" borderId="51" xfId="0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5" fillId="2" borderId="42" xfId="0" applyFont="1" applyFill="1" applyBorder="1" applyAlignment="1" applyProtection="1">
      <alignment horizontal="center" vertical="center" shrinkToFit="1"/>
      <protection locked="0"/>
    </xf>
    <xf numFmtId="0" fontId="15" fillId="7" borderId="5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shrinkToFit="1"/>
    </xf>
    <xf numFmtId="0" fontId="9" fillId="0" borderId="1" xfId="0" applyFont="1" applyBorder="1"/>
    <xf numFmtId="0" fontId="12" fillId="0" borderId="1" xfId="0" applyFont="1" applyBorder="1" applyAlignment="1">
      <alignment horizontal="center"/>
    </xf>
    <xf numFmtId="0" fontId="9" fillId="0" borderId="8" xfId="0" applyFont="1" applyBorder="1"/>
    <xf numFmtId="0" fontId="9" fillId="0" borderId="3" xfId="0" applyFont="1" applyBorder="1" applyAlignment="1">
      <alignment horizontal="right"/>
    </xf>
    <xf numFmtId="0" fontId="9" fillId="0" borderId="1" xfId="0" applyFont="1" applyBorder="1" applyAlignment="1">
      <alignment horizontal="center" shrinkToFit="1"/>
    </xf>
    <xf numFmtId="0" fontId="15" fillId="2" borderId="40" xfId="0" applyFont="1" applyFill="1" applyBorder="1" applyAlignment="1" applyProtection="1">
      <alignment horizontal="center" vertical="center" shrinkToFit="1"/>
      <protection locked="0"/>
    </xf>
    <xf numFmtId="0" fontId="15" fillId="2" borderId="41" xfId="0" applyFont="1" applyFill="1" applyBorder="1" applyAlignment="1" applyProtection="1">
      <alignment horizontal="center" vertical="center" shrinkToFit="1"/>
      <protection locked="0"/>
    </xf>
    <xf numFmtId="0" fontId="15" fillId="2" borderId="53" xfId="0" applyFont="1" applyFill="1" applyBorder="1" applyAlignment="1" applyProtection="1">
      <alignment horizontal="center" vertical="center" shrinkToFit="1"/>
      <protection locked="0"/>
    </xf>
    <xf numFmtId="0" fontId="15" fillId="2" borderId="54" xfId="0" applyFont="1" applyFill="1" applyBorder="1" applyAlignment="1" applyProtection="1">
      <alignment horizontal="center" vertical="center" shrinkToFit="1"/>
      <protection locked="0"/>
    </xf>
    <xf numFmtId="0" fontId="15" fillId="4" borderId="40" xfId="0" applyFont="1" applyFill="1" applyBorder="1" applyAlignment="1" applyProtection="1">
      <alignment horizontal="center" vertical="center" shrinkToFit="1"/>
      <protection locked="0"/>
    </xf>
    <xf numFmtId="0" fontId="15" fillId="4" borderId="1" xfId="0" applyFont="1" applyFill="1" applyBorder="1" applyAlignment="1" applyProtection="1">
      <alignment horizontal="center" vertical="center" shrinkToFit="1"/>
      <protection locked="0"/>
    </xf>
    <xf numFmtId="0" fontId="15" fillId="4" borderId="41" xfId="0" applyFont="1" applyFill="1" applyBorder="1" applyAlignment="1" applyProtection="1">
      <alignment horizontal="center" vertical="center" shrinkToFit="1"/>
      <protection locked="0"/>
    </xf>
    <xf numFmtId="0" fontId="15" fillId="4" borderId="53" xfId="0" applyFont="1" applyFill="1" applyBorder="1" applyAlignment="1" applyProtection="1">
      <alignment horizontal="center" vertical="center" shrinkToFit="1"/>
      <protection locked="0"/>
    </xf>
    <xf numFmtId="0" fontId="15" fillId="4" borderId="42" xfId="0" applyFont="1" applyFill="1" applyBorder="1" applyAlignment="1" applyProtection="1">
      <alignment horizontal="center" vertical="center" shrinkToFit="1"/>
      <protection locked="0"/>
    </xf>
    <xf numFmtId="0" fontId="15" fillId="4" borderId="54" xfId="0" applyFont="1" applyFill="1" applyBorder="1" applyAlignment="1" applyProtection="1">
      <alignment horizontal="center" vertical="center" shrinkToFit="1"/>
      <protection locked="0"/>
    </xf>
    <xf numFmtId="0" fontId="16" fillId="4" borderId="1" xfId="0" applyFont="1" applyFill="1" applyBorder="1" applyAlignment="1" applyProtection="1">
      <alignment horizontal="center" vertical="center" shrinkToFit="1"/>
      <protection locked="0"/>
    </xf>
    <xf numFmtId="0" fontId="13" fillId="8" borderId="3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 vertical="center"/>
    </xf>
    <xf numFmtId="0" fontId="12" fillId="8" borderId="53" xfId="0" applyFont="1" applyFill="1" applyBorder="1" applyAlignment="1">
      <alignment horizontal="center" vertical="center"/>
    </xf>
    <xf numFmtId="0" fontId="12" fillId="6" borderId="54" xfId="0" applyFont="1" applyFill="1" applyBorder="1" applyAlignment="1">
      <alignment horizontal="center" vertical="center"/>
    </xf>
    <xf numFmtId="0" fontId="12" fillId="8" borderId="47" xfId="0" applyFont="1" applyFill="1" applyBorder="1" applyAlignment="1">
      <alignment horizontal="center" vertical="center"/>
    </xf>
    <xf numFmtId="0" fontId="0" fillId="11" borderId="55" xfId="0" applyFill="1" applyBorder="1"/>
    <xf numFmtId="0" fontId="17" fillId="0" borderId="0" xfId="0" applyFont="1"/>
    <xf numFmtId="0" fontId="0" fillId="4" borderId="1" xfId="0" applyFill="1" applyBorder="1"/>
    <xf numFmtId="0" fontId="0" fillId="0" borderId="1" xfId="0" applyBorder="1"/>
    <xf numFmtId="0" fontId="0" fillId="4" borderId="0" xfId="0" applyFill="1"/>
    <xf numFmtId="0" fontId="1" fillId="4" borderId="0" xfId="0" applyFont="1" applyFill="1"/>
    <xf numFmtId="0" fontId="0" fillId="12" borderId="55" xfId="0" applyFill="1" applyBorder="1"/>
    <xf numFmtId="0" fontId="9" fillId="4" borderId="0" xfId="0" applyFont="1" applyFill="1"/>
    <xf numFmtId="0" fontId="17" fillId="4" borderId="1" xfId="0" applyFont="1" applyFill="1" applyBorder="1"/>
    <xf numFmtId="0" fontId="18" fillId="13" borderId="55" xfId="0" applyFont="1" applyFill="1" applyBorder="1"/>
    <xf numFmtId="0" fontId="17" fillId="0" borderId="1" xfId="0" applyFont="1" applyBorder="1"/>
    <xf numFmtId="0" fontId="17" fillId="4" borderId="0" xfId="0" applyFont="1" applyFill="1"/>
    <xf numFmtId="0" fontId="18" fillId="14" borderId="0" xfId="0" applyFont="1" applyFill="1"/>
    <xf numFmtId="0" fontId="0" fillId="15" borderId="55" xfId="0" applyFill="1" applyBorder="1"/>
    <xf numFmtId="0" fontId="9" fillId="4" borderId="1" xfId="0" applyFont="1" applyFill="1" applyBorder="1"/>
    <xf numFmtId="0" fontId="0" fillId="16" borderId="55" xfId="0" applyFill="1" applyBorder="1"/>
    <xf numFmtId="0" fontId="0" fillId="17" borderId="55" xfId="0" applyFill="1" applyBorder="1"/>
    <xf numFmtId="0" fontId="18" fillId="18" borderId="55" xfId="0" applyFont="1" applyFill="1" applyBorder="1"/>
    <xf numFmtId="0" fontId="18" fillId="19" borderId="55" xfId="0" applyFont="1" applyFill="1" applyBorder="1"/>
    <xf numFmtId="0" fontId="1" fillId="20" borderId="55" xfId="0" applyFont="1" applyFill="1" applyBorder="1"/>
    <xf numFmtId="0" fontId="1" fillId="0" borderId="0" xfId="1"/>
    <xf numFmtId="0" fontId="17" fillId="0" borderId="0" xfId="1" applyFont="1"/>
    <xf numFmtId="0" fontId="19" fillId="0" borderId="0" xfId="1" applyFont="1"/>
    <xf numFmtId="0" fontId="18" fillId="13" borderId="1" xfId="1" applyFont="1" applyFill="1" applyBorder="1"/>
    <xf numFmtId="0" fontId="18" fillId="14" borderId="0" xfId="1" applyFont="1" applyFill="1"/>
    <xf numFmtId="0" fontId="1" fillId="16" borderId="0" xfId="1" applyFill="1"/>
    <xf numFmtId="0" fontId="20" fillId="12" borderId="0" xfId="1" applyFont="1" applyFill="1"/>
    <xf numFmtId="0" fontId="20" fillId="11" borderId="0" xfId="1" applyFont="1" applyFill="1"/>
    <xf numFmtId="0" fontId="1" fillId="0" borderId="1" xfId="1" applyBorder="1"/>
    <xf numFmtId="0" fontId="20" fillId="17" borderId="0" xfId="1" applyFont="1" applyFill="1"/>
    <xf numFmtId="0" fontId="21" fillId="21" borderId="0" xfId="1" applyFont="1" applyFill="1"/>
    <xf numFmtId="0" fontId="1" fillId="20" borderId="1" xfId="1" applyFill="1" applyBorder="1"/>
    <xf numFmtId="0" fontId="1" fillId="11" borderId="1" xfId="1" applyFill="1" applyBorder="1"/>
    <xf numFmtId="0" fontId="1" fillId="22" borderId="1" xfId="1" applyFill="1" applyBorder="1"/>
    <xf numFmtId="0" fontId="1" fillId="12" borderId="1" xfId="1" applyFill="1" applyBorder="1"/>
    <xf numFmtId="0" fontId="22" fillId="18" borderId="0" xfId="1" applyFont="1" applyFill="1"/>
    <xf numFmtId="16" fontId="1" fillId="0" borderId="0" xfId="1" applyNumberFormat="1" applyAlignment="1">
      <alignment horizontal="right"/>
    </xf>
    <xf numFmtId="0" fontId="1" fillId="0" borderId="1" xfId="1" applyBorder="1" applyAlignment="1">
      <alignment horizontal="right"/>
    </xf>
    <xf numFmtId="0" fontId="18" fillId="0" borderId="0" xfId="1" applyFont="1"/>
    <xf numFmtId="0" fontId="20" fillId="15" borderId="0" xfId="1" applyFont="1" applyFill="1"/>
    <xf numFmtId="0" fontId="1" fillId="0" borderId="0" xfId="1" applyAlignment="1">
      <alignment horizontal="right"/>
    </xf>
    <xf numFmtId="0" fontId="1" fillId="15" borderId="1" xfId="1" applyFill="1" applyBorder="1"/>
    <xf numFmtId="0" fontId="1" fillId="16" borderId="1" xfId="1" applyFill="1" applyBorder="1"/>
    <xf numFmtId="0" fontId="1" fillId="17" borderId="1" xfId="1" applyFill="1" applyBorder="1"/>
    <xf numFmtId="0" fontId="22" fillId="19" borderId="0" xfId="1" applyFont="1" applyFill="1"/>
    <xf numFmtId="0" fontId="18" fillId="18" borderId="1" xfId="1" applyFont="1" applyFill="1" applyBorder="1"/>
    <xf numFmtId="0" fontId="20" fillId="0" borderId="0" xfId="1" applyFont="1"/>
    <xf numFmtId="0" fontId="18" fillId="19" borderId="1" xfId="1" applyFont="1" applyFill="1" applyBorder="1"/>
    <xf numFmtId="0" fontId="20" fillId="11" borderId="1" xfId="1" applyFont="1" applyFill="1" applyBorder="1"/>
    <xf numFmtId="0" fontId="20" fillId="12" borderId="1" xfId="1" applyFont="1" applyFill="1" applyBorder="1"/>
    <xf numFmtId="0" fontId="20" fillId="15" borderId="1" xfId="1" applyFont="1" applyFill="1" applyBorder="1"/>
    <xf numFmtId="0" fontId="1" fillId="23" borderId="1" xfId="1" applyFill="1" applyBorder="1"/>
    <xf numFmtId="0" fontId="23" fillId="0" borderId="0" xfId="1" applyFont="1"/>
    <xf numFmtId="0" fontId="24" fillId="0" borderId="0" xfId="1" applyFont="1"/>
    <xf numFmtId="0" fontId="25" fillId="0" borderId="0" xfId="1" applyFont="1"/>
    <xf numFmtId="0" fontId="22" fillId="18" borderId="1" xfId="1" applyFont="1" applyFill="1" applyBorder="1"/>
    <xf numFmtId="0" fontId="26" fillId="0" borderId="0" xfId="1" applyFont="1"/>
    <xf numFmtId="0" fontId="27" fillId="0" borderId="0" xfId="1" applyFont="1"/>
    <xf numFmtId="0" fontId="28" fillId="0" borderId="0" xfId="1" applyFont="1"/>
    <xf numFmtId="0" fontId="29" fillId="0" borderId="0" xfId="1" applyFont="1"/>
    <xf numFmtId="0" fontId="30" fillId="0" borderId="0" xfId="1" applyFont="1"/>
    <xf numFmtId="0" fontId="34" fillId="0" borderId="0" xfId="0" applyFont="1"/>
    <xf numFmtId="0" fontId="34" fillId="25" borderId="56" xfId="0" applyFont="1" applyFill="1" applyBorder="1"/>
    <xf numFmtId="0" fontId="34" fillId="25" borderId="57" xfId="0" applyFont="1" applyFill="1" applyBorder="1"/>
    <xf numFmtId="0" fontId="34" fillId="25" borderId="58" xfId="0" applyFont="1" applyFill="1" applyBorder="1"/>
    <xf numFmtId="0" fontId="34" fillId="25" borderId="59" xfId="0" applyFont="1" applyFill="1" applyBorder="1"/>
    <xf numFmtId="0" fontId="34" fillId="25" borderId="57" xfId="0" applyFont="1" applyFill="1" applyBorder="1" applyAlignment="1">
      <alignment horizontal="center"/>
    </xf>
    <xf numFmtId="0" fontId="34" fillId="25" borderId="60" xfId="0" applyFont="1" applyFill="1" applyBorder="1" applyAlignment="1">
      <alignment horizontal="center"/>
    </xf>
    <xf numFmtId="0" fontId="34" fillId="25" borderId="61" xfId="0" applyFont="1" applyFill="1" applyBorder="1" applyAlignment="1">
      <alignment horizontal="center"/>
    </xf>
    <xf numFmtId="0" fontId="34" fillId="25" borderId="62" xfId="0" applyFont="1" applyFill="1" applyBorder="1" applyAlignment="1">
      <alignment horizontal="center"/>
    </xf>
    <xf numFmtId="0" fontId="34" fillId="25" borderId="63" xfId="0" applyFont="1" applyFill="1" applyBorder="1" applyAlignment="1">
      <alignment horizontal="center"/>
    </xf>
    <xf numFmtId="0" fontId="35" fillId="26" borderId="1" xfId="0" applyFont="1" applyFill="1" applyBorder="1"/>
    <xf numFmtId="0" fontId="34" fillId="27" borderId="64" xfId="0" applyFont="1" applyFill="1" applyBorder="1" applyAlignment="1">
      <alignment horizontal="center" vertical="center"/>
    </xf>
    <xf numFmtId="0" fontId="34" fillId="27" borderId="65" xfId="0" applyFont="1" applyFill="1" applyBorder="1"/>
    <xf numFmtId="0" fontId="34" fillId="28" borderId="66" xfId="0" applyFont="1" applyFill="1" applyBorder="1" applyAlignment="1">
      <alignment horizontal="center"/>
    </xf>
    <xf numFmtId="0" fontId="34" fillId="28" borderId="64" xfId="0" applyFont="1" applyFill="1" applyBorder="1" applyAlignment="1">
      <alignment horizontal="center"/>
    </xf>
    <xf numFmtId="0" fontId="34" fillId="28" borderId="67" xfId="0" applyFont="1" applyFill="1" applyBorder="1" applyAlignment="1">
      <alignment horizontal="center"/>
    </xf>
    <xf numFmtId="0" fontId="34" fillId="28" borderId="67" xfId="0" applyFont="1" applyFill="1" applyBorder="1"/>
    <xf numFmtId="0" fontId="34" fillId="28" borderId="68" xfId="0" applyFont="1" applyFill="1" applyBorder="1"/>
    <xf numFmtId="0" fontId="34" fillId="28" borderId="68" xfId="0" applyFont="1" applyFill="1" applyBorder="1" applyAlignment="1">
      <alignment horizontal="center"/>
    </xf>
    <xf numFmtId="0" fontId="34" fillId="28" borderId="69" xfId="0" applyFont="1" applyFill="1" applyBorder="1"/>
    <xf numFmtId="0" fontId="34" fillId="28" borderId="70" xfId="0" applyFont="1" applyFill="1" applyBorder="1"/>
    <xf numFmtId="0" fontId="35" fillId="24" borderId="18" xfId="0" applyFont="1" applyFill="1" applyBorder="1"/>
    <xf numFmtId="0" fontId="34" fillId="27" borderId="71" xfId="0" applyFont="1" applyFill="1" applyBorder="1" applyAlignment="1">
      <alignment horizontal="center" vertical="center"/>
    </xf>
    <xf numFmtId="0" fontId="34" fillId="27" borderId="72" xfId="0" applyFont="1" applyFill="1" applyBorder="1"/>
    <xf numFmtId="0" fontId="34" fillId="28" borderId="71" xfId="0" applyFont="1" applyFill="1" applyBorder="1" applyAlignment="1">
      <alignment horizontal="center"/>
    </xf>
    <xf numFmtId="0" fontId="34" fillId="28" borderId="73" xfId="0" applyFont="1" applyFill="1" applyBorder="1" applyAlignment="1">
      <alignment horizontal="center"/>
    </xf>
    <xf numFmtId="0" fontId="34" fillId="28" borderId="74" xfId="0" applyFont="1" applyFill="1" applyBorder="1"/>
    <xf numFmtId="0" fontId="34" fillId="28" borderId="75" xfId="0" applyFont="1" applyFill="1" applyBorder="1"/>
    <xf numFmtId="0" fontId="34" fillId="28" borderId="76" xfId="0" applyFont="1" applyFill="1" applyBorder="1" applyAlignment="1">
      <alignment horizontal="center"/>
    </xf>
    <xf numFmtId="0" fontId="34" fillId="28" borderId="77" xfId="0" applyFont="1" applyFill="1" applyBorder="1"/>
    <xf numFmtId="0" fontId="34" fillId="28" borderId="78" xfId="0" applyFont="1" applyFill="1" applyBorder="1"/>
    <xf numFmtId="0" fontId="21" fillId="29" borderId="18" xfId="0" applyFont="1" applyFill="1" applyBorder="1"/>
    <xf numFmtId="0" fontId="21" fillId="21" borderId="0" xfId="0" applyFont="1" applyFill="1"/>
    <xf numFmtId="0" fontId="35" fillId="30" borderId="1" xfId="0" applyFont="1" applyFill="1" applyBorder="1"/>
    <xf numFmtId="0" fontId="34" fillId="31" borderId="18" xfId="0" applyFont="1" applyFill="1" applyBorder="1"/>
    <xf numFmtId="0" fontId="35" fillId="32" borderId="0" xfId="0" applyFont="1" applyFill="1"/>
    <xf numFmtId="0" fontId="36" fillId="33" borderId="1" xfId="0" applyFont="1" applyFill="1" applyBorder="1"/>
    <xf numFmtId="0" fontId="36" fillId="34" borderId="18" xfId="0" applyFont="1" applyFill="1" applyBorder="1"/>
    <xf numFmtId="0" fontId="34" fillId="23" borderId="18" xfId="0" applyFont="1" applyFill="1" applyBorder="1"/>
    <xf numFmtId="0" fontId="34" fillId="27" borderId="79" xfId="0" applyFont="1" applyFill="1" applyBorder="1"/>
    <xf numFmtId="0" fontId="34" fillId="28" borderId="80" xfId="0" applyFont="1" applyFill="1" applyBorder="1" applyAlignment="1">
      <alignment horizontal="center"/>
    </xf>
    <xf numFmtId="0" fontId="34" fillId="28" borderId="81" xfId="0" applyFont="1" applyFill="1" applyBorder="1"/>
    <xf numFmtId="0" fontId="34" fillId="0" borderId="62" xfId="0" applyFont="1" applyBorder="1"/>
    <xf numFmtId="0" fontId="34" fillId="35" borderId="60" xfId="0" applyFont="1" applyFill="1" applyBorder="1" applyAlignment="1">
      <alignment horizontal="center" vertical="center"/>
    </xf>
    <xf numFmtId="0" fontId="34" fillId="35" borderId="95" xfId="0" applyFont="1" applyFill="1" applyBorder="1" applyAlignment="1">
      <alignment horizontal="center" vertical="center"/>
    </xf>
    <xf numFmtId="0" fontId="34" fillId="35" borderId="61" xfId="0" applyFont="1" applyFill="1" applyBorder="1" applyAlignment="1">
      <alignment horizontal="center" vertical="center"/>
    </xf>
    <xf numFmtId="0" fontId="34" fillId="36" borderId="67" xfId="0" applyFont="1" applyFill="1" applyBorder="1" applyAlignment="1">
      <alignment horizontal="center"/>
    </xf>
    <xf numFmtId="0" fontId="34" fillId="36" borderId="97" xfId="0" applyFont="1" applyFill="1" applyBorder="1" applyAlignment="1">
      <alignment horizontal="center"/>
    </xf>
    <xf numFmtId="0" fontId="34" fillId="36" borderId="98" xfId="0" applyFont="1" applyFill="1" applyBorder="1" applyAlignment="1">
      <alignment horizontal="center"/>
    </xf>
    <xf numFmtId="0" fontId="34" fillId="36" borderId="73" xfId="0" applyFont="1" applyFill="1" applyBorder="1" applyAlignment="1">
      <alignment horizontal="center"/>
    </xf>
    <xf numFmtId="0" fontId="34" fillId="36" borderId="101" xfId="0" applyFont="1" applyFill="1" applyBorder="1" applyAlignment="1">
      <alignment horizontal="center"/>
    </xf>
    <xf numFmtId="0" fontId="34" fillId="36" borderId="102" xfId="0" applyFont="1" applyFill="1" applyBorder="1" applyAlignment="1">
      <alignment horizontal="center"/>
    </xf>
    <xf numFmtId="0" fontId="34" fillId="36" borderId="103" xfId="0" applyFont="1" applyFill="1" applyBorder="1" applyAlignment="1">
      <alignment horizontal="center"/>
    </xf>
    <xf numFmtId="0" fontId="34" fillId="36" borderId="104" xfId="0" applyFont="1" applyFill="1" applyBorder="1" applyAlignment="1">
      <alignment horizontal="center"/>
    </xf>
    <xf numFmtId="0" fontId="34" fillId="37" borderId="106" xfId="0" applyFont="1" applyFill="1" applyBorder="1"/>
    <xf numFmtId="0" fontId="35" fillId="0" borderId="0" xfId="0" applyFont="1"/>
    <xf numFmtId="0" fontId="2" fillId="4" borderId="14" xfId="0" applyFont="1" applyFill="1" applyBorder="1" applyAlignment="1">
      <alignment horizontal="center" vertical="center" textRotation="90" wrapText="1"/>
    </xf>
    <xf numFmtId="0" fontId="2" fillId="4" borderId="14" xfId="0" applyFont="1" applyFill="1" applyBorder="1" applyAlignment="1">
      <alignment horizontal="center" vertical="center" textRotation="90"/>
    </xf>
    <xf numFmtId="0" fontId="2" fillId="4" borderId="22" xfId="0" applyFont="1" applyFill="1" applyBorder="1" applyAlignment="1">
      <alignment horizontal="center" vertical="center" textRotation="90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wrapText="1"/>
    </xf>
    <xf numFmtId="0" fontId="4" fillId="5" borderId="35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0" fontId="34" fillId="35" borderId="96" xfId="0" applyFont="1" applyFill="1" applyBorder="1" applyAlignment="1">
      <alignment horizontal="left"/>
    </xf>
    <xf numFmtId="0" fontId="34" fillId="35" borderId="70" xfId="0" applyFont="1" applyFill="1" applyBorder="1" applyAlignment="1">
      <alignment horizontal="left"/>
    </xf>
    <xf numFmtId="0" fontId="34" fillId="35" borderId="99" xfId="0" applyFont="1" applyFill="1" applyBorder="1" applyAlignment="1">
      <alignment horizontal="left"/>
    </xf>
    <xf numFmtId="0" fontId="34" fillId="35" borderId="100" xfId="0" applyFont="1" applyFill="1" applyBorder="1" applyAlignment="1">
      <alignment horizontal="left"/>
    </xf>
    <xf numFmtId="0" fontId="34" fillId="35" borderId="109" xfId="0" applyFont="1" applyFill="1" applyBorder="1" applyAlignment="1">
      <alignment horizontal="left"/>
    </xf>
    <xf numFmtId="0" fontId="34" fillId="35" borderId="110" xfId="0" applyFont="1" applyFill="1" applyBorder="1" applyAlignment="1">
      <alignment horizontal="left"/>
    </xf>
    <xf numFmtId="0" fontId="33" fillId="37" borderId="105" xfId="0" applyFont="1" applyFill="1" applyBorder="1" applyAlignment="1">
      <alignment horizontal="center"/>
    </xf>
    <xf numFmtId="0" fontId="33" fillId="37" borderId="111" xfId="0" applyFont="1" applyFill="1" applyBorder="1" applyAlignment="1">
      <alignment horizontal="center"/>
    </xf>
    <xf numFmtId="0" fontId="34" fillId="28" borderId="90" xfId="0" applyFont="1" applyFill="1" applyBorder="1" applyAlignment="1">
      <alignment horizontal="center" vertical="center"/>
    </xf>
    <xf numFmtId="0" fontId="34" fillId="28" borderId="91" xfId="0" applyFont="1" applyFill="1" applyBorder="1" applyAlignment="1">
      <alignment horizontal="center" vertical="center"/>
    </xf>
    <xf numFmtId="0" fontId="34" fillId="28" borderId="81" xfId="0" applyFont="1" applyFill="1" applyBorder="1" applyAlignment="1">
      <alignment horizontal="center" vertical="center"/>
    </xf>
    <xf numFmtId="0" fontId="34" fillId="28" borderId="108" xfId="0" applyFont="1" applyFill="1" applyBorder="1" applyAlignment="1">
      <alignment horizontal="center" vertical="center"/>
    </xf>
    <xf numFmtId="0" fontId="34" fillId="28" borderId="92" xfId="0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34" fillId="35" borderId="93" xfId="0" applyFont="1" applyFill="1" applyBorder="1" applyAlignment="1">
      <alignment horizontal="center"/>
    </xf>
    <xf numFmtId="0" fontId="34" fillId="35" borderId="94" xfId="0" applyFont="1" applyFill="1" applyBorder="1" applyAlignment="1">
      <alignment horizontal="center"/>
    </xf>
    <xf numFmtId="0" fontId="33" fillId="24" borderId="0" xfId="0" applyFont="1" applyFill="1" applyAlignment="1">
      <alignment horizontal="center"/>
    </xf>
    <xf numFmtId="0" fontId="33" fillId="0" borderId="0" xfId="0" applyFont="1" applyAlignment="1">
      <alignment horizontal="left"/>
    </xf>
    <xf numFmtId="0" fontId="34" fillId="27" borderId="107" xfId="0" applyFont="1" applyFill="1" applyBorder="1" applyAlignment="1">
      <alignment horizontal="center" vertical="center"/>
    </xf>
    <xf numFmtId="0" fontId="34" fillId="27" borderId="82" xfId="0" applyFont="1" applyFill="1" applyBorder="1" applyAlignment="1">
      <alignment horizontal="center" vertical="center"/>
    </xf>
    <xf numFmtId="0" fontId="34" fillId="27" borderId="83" xfId="0" applyFont="1" applyFill="1" applyBorder="1" applyAlignment="1">
      <alignment horizontal="center" vertical="center"/>
    </xf>
    <xf numFmtId="0" fontId="34" fillId="27" borderId="84" xfId="0" applyFont="1" applyFill="1" applyBorder="1" applyAlignment="1">
      <alignment horizontal="center" vertical="center"/>
    </xf>
    <xf numFmtId="0" fontId="34" fillId="27" borderId="85" xfId="0" applyFont="1" applyFill="1" applyBorder="1" applyAlignment="1">
      <alignment horizontal="center" vertical="center"/>
    </xf>
    <xf numFmtId="0" fontId="34" fillId="27" borderId="86" xfId="0" applyFont="1" applyFill="1" applyBorder="1" applyAlignment="1">
      <alignment horizontal="center" vertical="center"/>
    </xf>
    <xf numFmtId="0" fontId="34" fillId="28" borderId="49" xfId="0" applyFont="1" applyFill="1" applyBorder="1" applyAlignment="1">
      <alignment horizontal="center" vertical="center"/>
    </xf>
    <xf numFmtId="0" fontId="34" fillId="28" borderId="87" xfId="0" applyFont="1" applyFill="1" applyBorder="1" applyAlignment="1">
      <alignment horizontal="center" vertical="center"/>
    </xf>
    <xf numFmtId="0" fontId="34" fillId="28" borderId="83" xfId="0" applyFont="1" applyFill="1" applyBorder="1" applyAlignment="1">
      <alignment horizontal="center" vertical="center"/>
    </xf>
    <xf numFmtId="0" fontId="34" fillId="28" borderId="84" xfId="0" applyFont="1" applyFill="1" applyBorder="1" applyAlignment="1">
      <alignment horizontal="center" vertical="center"/>
    </xf>
    <xf numFmtId="0" fontId="34" fillId="28" borderId="88" xfId="0" applyFont="1" applyFill="1" applyBorder="1" applyAlignment="1">
      <alignment horizontal="center" vertical="center"/>
    </xf>
    <xf numFmtId="0" fontId="34" fillId="28" borderId="89" xfId="0" applyFont="1" applyFill="1" applyBorder="1" applyAlignment="1">
      <alignment horizontal="center" vertical="center"/>
    </xf>
    <xf numFmtId="0" fontId="9" fillId="38" borderId="45" xfId="0" applyFont="1" applyFill="1" applyBorder="1" applyAlignment="1">
      <alignment horizontal="center" vertical="center"/>
    </xf>
    <xf numFmtId="0" fontId="1" fillId="12" borderId="0" xfId="0" applyFont="1" applyFill="1"/>
  </cellXfs>
  <cellStyles count="2">
    <cellStyle name="Normal" xfId="0" builtinId="0"/>
    <cellStyle name="Normal 2" xfId="1" xr:uid="{BDF813DD-B0DC-9747-BC9E-F63CCB926B7C}"/>
  </cellStyles>
  <dxfs count="43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99FF"/>
      <color rgb="FFFFFF99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ptTT" displayName="DeptTT" ref="B36:AK62" totalsRowShown="0" headerRowDxfId="42" dataDxfId="40" headerRowBorderDxfId="41" tableBorderDxfId="39" totalsRowBorderDxfId="38">
  <tableColumns count="36">
    <tableColumn id="1" xr3:uid="{00000000-0010-0000-0000-000001000000}" name="Column1" dataDxfId="37">
      <calculatedColumnFormula>B8</calculatedColumnFormula>
    </tableColumn>
    <tableColumn id="2" xr3:uid="{00000000-0010-0000-0000-000002000000}" name="i'" dataDxfId="36">
      <calculatedColumnFormula>IF(HLOOKUP(C$36,$C$7:$AK$33,$A37,FALSE)="","",HLOOKUP(C$36,$C$7:$AK$33,$A37,FALSE))</calculatedColumnFormula>
    </tableColumn>
    <tableColumn id="3" xr3:uid="{00000000-0010-0000-0000-000003000000}" name="c" dataDxfId="35">
      <calculatedColumnFormula>IF(HLOOKUP(D$36,$C$7:$AK$33,$A37,FALSE)="","",HLOOKUP(D$36,$C$7:$AK$33,$A37,FALSE))</calculatedColumnFormula>
    </tableColumn>
    <tableColumn id="4" xr3:uid="{00000000-0010-0000-0000-000004000000}" name="d" dataDxfId="34">
      <calculatedColumnFormula>IF(HLOOKUP(E$36,$C$7:$AK$33,$A37,FALSE)="","",HLOOKUP(E$36,$C$7:$AK$33,$A37,FALSE))</calculatedColumnFormula>
    </tableColumn>
    <tableColumn id="5" xr3:uid="{00000000-0010-0000-0000-000005000000}" name="a'" dataDxfId="33">
      <calculatedColumnFormula>IF(HLOOKUP(F$36,$C$7:$AK$33,$A37,FALSE)="","",HLOOKUP(F$36,$C$7:$AK$33,$A37,FALSE))</calculatedColumnFormula>
    </tableColumn>
    <tableColumn id="6" xr3:uid="{00000000-0010-0000-0000-000006000000}" name="w" dataDxfId="32">
      <calculatedColumnFormula>IF(HLOOKUP(G$36,$C$7:$AK$33,$A37,FALSE)="","",HLOOKUP(G$36,$C$7:$AK$33,$A37,FALSE))</calculatedColumnFormula>
    </tableColumn>
    <tableColumn id="7" xr3:uid="{00000000-0010-0000-0000-000007000000}" name="l" dataDxfId="31">
      <calculatedColumnFormula>IF(HLOOKUP(H$36,$C$7:$AK$33,$A37,FALSE)="","",HLOOKUP(H$36,$C$7:$AK$33,$A37,FALSE))</calculatedColumnFormula>
    </tableColumn>
    <tableColumn id="8" xr3:uid="{00000000-0010-0000-0000-000008000000}" name="s" dataDxfId="30">
      <calculatedColumnFormula>IF(HLOOKUP(I$36,$C$7:$AK$33,$A37,FALSE)="","",HLOOKUP(I$36,$C$7:$AK$33,$A37,FALSE))</calculatedColumnFormula>
    </tableColumn>
    <tableColumn id="9" xr3:uid="{00000000-0010-0000-0000-000009000000}" name="u" dataDxfId="29">
      <calculatedColumnFormula>IF(HLOOKUP(J$36,$C$7:$AK$33,$A37,FALSE)="","",HLOOKUP(J$36,$C$7:$AK$33,$A37,FALSE))</calculatedColumnFormula>
    </tableColumn>
    <tableColumn id="10" xr3:uid="{00000000-0010-0000-0000-00000A000000}" name="j" dataDxfId="28">
      <calculatedColumnFormula>IF(HLOOKUP(K$36,$C$7:$AK$33,$A37,FALSE)="","",HLOOKUP(K$36,$C$7:$AK$33,$A37,FALSE))</calculatedColumnFormula>
    </tableColumn>
    <tableColumn id="11" xr3:uid="{00000000-0010-0000-0000-00000B000000}" name="k" dataDxfId="27">
      <calculatedColumnFormula>IF(HLOOKUP(L$36,$C$7:$AK$33,$A37,FALSE)="","",HLOOKUP(L$36,$C$7:$AK$33,$A37,FALSE))</calculatedColumnFormula>
    </tableColumn>
    <tableColumn id="12" xr3:uid="{00000000-0010-0000-0000-00000C000000}" name="h'" dataDxfId="26">
      <calculatedColumnFormula>IF(HLOOKUP(M$36,$C$7:$AK$33,$A37,FALSE)="","",HLOOKUP(M$36,$C$7:$AK$33,$A37,FALSE))</calculatedColumnFormula>
    </tableColumn>
    <tableColumn id="13" xr3:uid="{00000000-0010-0000-0000-00000D000000}" name="c'" dataDxfId="25">
      <calculatedColumnFormula>IF(HLOOKUP(N$36,$C$7:$AK$33,$A37,FALSE)="","",HLOOKUP(N$36,$C$7:$AK$33,$A37,FALSE))</calculatedColumnFormula>
    </tableColumn>
    <tableColumn id="14" xr3:uid="{00000000-0010-0000-0000-00000E000000}" name="n" dataDxfId="24">
      <calculatedColumnFormula>IF(HLOOKUP(O$36,$C$7:$AK$33,$A37,FALSE)="","",HLOOKUP(O$36,$C$7:$AK$33,$A37,FALSE))</calculatedColumnFormula>
    </tableColumn>
    <tableColumn id="15" xr3:uid="{00000000-0010-0000-0000-00000F000000}" name="q" dataDxfId="23">
      <calculatedColumnFormula>IF(HLOOKUP(P$36,$C$7:$AK$33,$A37,FALSE)="","",HLOOKUP(P$36,$C$7:$AK$33,$A37,FALSE))</calculatedColumnFormula>
    </tableColumn>
    <tableColumn id="16" xr3:uid="{00000000-0010-0000-0000-000010000000}" name="r" dataDxfId="22">
      <calculatedColumnFormula>IF(HLOOKUP(Q$36,$C$7:$AK$33,$A37,FALSE)="","",HLOOKUP(Q$36,$C$7:$AK$33,$A37,FALSE))</calculatedColumnFormula>
    </tableColumn>
    <tableColumn id="17" xr3:uid="{00000000-0010-0000-0000-000011000000}" name="f" dataDxfId="21">
      <calculatedColumnFormula>IF(HLOOKUP(R$36,$C$7:$AK$33,$A37,FALSE)="","",HLOOKUP(R$36,$C$7:$AK$33,$A37,FALSE))</calculatedColumnFormula>
    </tableColumn>
    <tableColumn id="18" xr3:uid="{00000000-0010-0000-0000-000012000000}" name="a" dataDxfId="20">
      <calculatedColumnFormula>IF(HLOOKUP(S$36,$C$7:$AK$33,$A37,FALSE)="","",HLOOKUP(S$36,$C$7:$AK$33,$A37,FALSE))</calculatedColumnFormula>
    </tableColumn>
    <tableColumn id="19" xr3:uid="{00000000-0010-0000-0000-000013000000}" name="d'" dataDxfId="19">
      <calculatedColumnFormula>IF(HLOOKUP(T$36,$C$7:$AK$33,$A37,FALSE)="","",HLOOKUP(T$36,$C$7:$AK$33,$A37,FALSE))</calculatedColumnFormula>
    </tableColumn>
    <tableColumn id="20" xr3:uid="{00000000-0010-0000-0000-000014000000}" name="v" dataDxfId="18">
      <calculatedColumnFormula>IF(HLOOKUP(U$36,$C$7:$AK$33,$A37,FALSE)="","",HLOOKUP(U$36,$C$7:$AK$33,$A37,FALSE))</calculatedColumnFormula>
    </tableColumn>
    <tableColumn id="21" xr3:uid="{00000000-0010-0000-0000-000015000000}" name="g" dataDxfId="17">
      <calculatedColumnFormula>IF(HLOOKUP(V$36,$C$7:$AK$33,$A37,FALSE)="","",HLOOKUP(V$36,$C$7:$AK$33,$A37,FALSE))</calculatedColumnFormula>
    </tableColumn>
    <tableColumn id="22" xr3:uid="{00000000-0010-0000-0000-000016000000}" name="x" dataDxfId="16">
      <calculatedColumnFormula>IF(HLOOKUP(W$36,$C$7:$AK$33,$A37,FALSE)="","",HLOOKUP(W$36,$C$7:$AK$33,$A37,FALSE))</calculatedColumnFormula>
    </tableColumn>
    <tableColumn id="23" xr3:uid="{00000000-0010-0000-0000-000017000000}" name="y" dataDxfId="15">
      <calculatedColumnFormula>IF(HLOOKUP(X$36,$C$7:$AK$33,$A37,FALSE)="","",HLOOKUP(X$36,$C$7:$AK$33,$A37,FALSE))</calculatedColumnFormula>
    </tableColumn>
    <tableColumn id="24" xr3:uid="{00000000-0010-0000-0000-000018000000}" name="m" dataDxfId="14">
      <calculatedColumnFormula>IF(HLOOKUP(Y$36,$C$7:$AK$33,$A37,FALSE)="","",HLOOKUP(Y$36,$C$7:$AK$33,$A37,FALSE))</calculatedColumnFormula>
    </tableColumn>
    <tableColumn id="25" xr3:uid="{00000000-0010-0000-0000-000019000000}" name="h" dataDxfId="13">
      <calculatedColumnFormula>IF(HLOOKUP(Z$36,$C$7:$AK$33,$A37,FALSE)="","",HLOOKUP(Z$36,$C$7:$AK$33,$A37,FALSE))</calculatedColumnFormula>
    </tableColumn>
    <tableColumn id="26" xr3:uid="{00000000-0010-0000-0000-00001A000000}" name="b'" dataDxfId="12">
      <calculatedColumnFormula>IF(HLOOKUP(AA$36,$C$7:$AK$33,$A37,FALSE)="","",HLOOKUP(AA$36,$C$7:$AK$33,$A37,FALSE))</calculatedColumnFormula>
    </tableColumn>
    <tableColumn id="27" xr3:uid="{00000000-0010-0000-0000-00001B000000}" name="e'" dataDxfId="11">
      <calculatedColumnFormula>IF(HLOOKUP(AB$36,$C$7:$AK$33,$A37,FALSE)="","",HLOOKUP(AB$36,$C$7:$AK$33,$A37,FALSE))</calculatedColumnFormula>
    </tableColumn>
    <tableColumn id="28" xr3:uid="{00000000-0010-0000-0000-00001C000000}" name="f'" dataDxfId="10">
      <calculatedColumnFormula>IF(HLOOKUP(AC$36,$C$7:$AK$33,$A37,FALSE)="","",HLOOKUP(AC$36,$C$7:$AK$33,$A37,FALSE))</calculatedColumnFormula>
    </tableColumn>
    <tableColumn id="29" xr3:uid="{00000000-0010-0000-0000-00001D000000}" name="t" dataDxfId="9">
      <calculatedColumnFormula>IF(HLOOKUP(AD$36,$C$7:$AK$33,$A37,FALSE)="","",HLOOKUP(AD$36,$C$7:$AK$33,$A37,FALSE))</calculatedColumnFormula>
    </tableColumn>
    <tableColumn id="30" xr3:uid="{00000000-0010-0000-0000-00001E000000}" name="o" dataDxfId="8">
      <calculatedColumnFormula>IF(HLOOKUP(AE$36,$C$7:$AK$33,$A37,FALSE)="","",HLOOKUP(AE$36,$C$7:$AK$33,$A37,FALSE))</calculatedColumnFormula>
    </tableColumn>
    <tableColumn id="31" xr3:uid="{00000000-0010-0000-0000-00001F000000}" name="i" dataDxfId="7">
      <calculatedColumnFormula>IF(HLOOKUP(AF$36,$C$7:$AK$33,$A37,FALSE)="","",HLOOKUP(AF$36,$C$7:$AK$33,$A37,FALSE))</calculatedColumnFormula>
    </tableColumn>
    <tableColumn id="32" xr3:uid="{00000000-0010-0000-0000-000020000000}" name="e" dataDxfId="6">
      <calculatedColumnFormula>IF(HLOOKUP(AG$36,$C$7:$AK$33,$A37,FALSE)="","",HLOOKUP(AG$36,$C$7:$AK$33,$A37,FALSE))</calculatedColumnFormula>
    </tableColumn>
    <tableColumn id="33" xr3:uid="{00000000-0010-0000-0000-000021000000}" name="z" dataDxfId="5">
      <calculatedColumnFormula>IF(HLOOKUP(AH$36,$C$7:$AK$33,$A37,FALSE)="","",HLOOKUP(AH$36,$C$7:$AK$33,$A37,FALSE))</calculatedColumnFormula>
    </tableColumn>
    <tableColumn id="34" xr3:uid="{00000000-0010-0000-0000-000022000000}" name="b" dataDxfId="4">
      <calculatedColumnFormula>IF(HLOOKUP(AI$36,$C$7:$AK$33,$A37,FALSE)="","",HLOOKUP(AI$36,$C$7:$AK$33,$A37,FALSE))</calculatedColumnFormula>
    </tableColumn>
    <tableColumn id="35" xr3:uid="{00000000-0010-0000-0000-000023000000}" name="p" dataDxfId="3">
      <calculatedColumnFormula>IF(HLOOKUP(AJ$36,$C$7:$AK$33,$A37,FALSE)="","",HLOOKUP(AJ$36,$C$7:$AK$33,$A37,FALSE))</calculatedColumnFormula>
    </tableColumn>
    <tableColumn id="36" xr3:uid="{00000000-0010-0000-0000-000024000000}" name="g'" dataDxfId="2">
      <calculatedColumnFormula>IF(HLOOKUP(AK$36,$C$7:$AK$33,$A37,FALSE)="","",HLOOKUP(AK$36,$C$7:$AK$33,$A37,FALSE))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62"/>
  <sheetViews>
    <sheetView tabSelected="1" topLeftCell="A2" zoomScale="130" zoomScaleNormal="130" workbookViewId="0">
      <selection activeCell="C17" sqref="C17"/>
    </sheetView>
  </sheetViews>
  <sheetFormatPr baseColWidth="10" defaultColWidth="9.1640625" defaultRowHeight="14" x14ac:dyDescent="0.2"/>
  <cols>
    <col min="1" max="1" width="3.5" style="33" bestFit="1" customWidth="1"/>
    <col min="2" max="2" width="9.5" style="33" customWidth="1"/>
    <col min="3" max="37" width="4.5" style="33" customWidth="1"/>
    <col min="38" max="38" width="4" style="33" bestFit="1" customWidth="1"/>
    <col min="39" max="16384" width="9.1640625" style="33"/>
  </cols>
  <sheetData>
    <row r="1" spans="2:38" ht="7.5" customHeight="1" x14ac:dyDescent="0.2"/>
    <row r="2" spans="2:38" ht="26" x14ac:dyDescent="0.2">
      <c r="D2" s="34" t="s">
        <v>75</v>
      </c>
      <c r="E2" s="34"/>
      <c r="F2" s="34" t="s">
        <v>71</v>
      </c>
      <c r="G2" s="34"/>
      <c r="H2" s="34" t="s">
        <v>70</v>
      </c>
      <c r="I2" s="34"/>
      <c r="J2" s="34" t="s">
        <v>73</v>
      </c>
      <c r="K2" s="34"/>
      <c r="L2" s="34" t="s">
        <v>75</v>
      </c>
      <c r="M2" s="34"/>
      <c r="N2" s="34" t="s">
        <v>72</v>
      </c>
      <c r="O2" s="34"/>
      <c r="P2" s="34" t="s">
        <v>76</v>
      </c>
      <c r="Q2" s="34"/>
      <c r="R2" s="34" t="s">
        <v>74</v>
      </c>
      <c r="S2" s="34"/>
      <c r="T2" s="34" t="s">
        <v>73</v>
      </c>
      <c r="U2" s="34"/>
      <c r="V2" s="34"/>
      <c r="W2" s="34" t="s">
        <v>115</v>
      </c>
      <c r="X2" s="34"/>
      <c r="Y2" s="34"/>
      <c r="Z2" s="34">
        <v>2</v>
      </c>
      <c r="AA2" s="34"/>
      <c r="AB2" s="34">
        <v>4</v>
      </c>
      <c r="AC2" s="34"/>
      <c r="AD2" s="34"/>
      <c r="AE2" s="34" t="s">
        <v>115</v>
      </c>
      <c r="AF2" s="34"/>
      <c r="AG2" s="34"/>
      <c r="AH2" s="34">
        <v>2</v>
      </c>
      <c r="AI2" s="34"/>
      <c r="AJ2" s="34">
        <v>5</v>
      </c>
    </row>
    <row r="3" spans="2:38" ht="7.5" customHeight="1" thickBot="1" x14ac:dyDescent="0.3"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6"/>
      <c r="AB3" s="37"/>
      <c r="AC3" s="37"/>
      <c r="AD3" s="37"/>
      <c r="AE3" s="38"/>
      <c r="AF3" s="38"/>
    </row>
    <row r="4" spans="2:38" ht="15" thickBot="1" x14ac:dyDescent="0.25">
      <c r="C4" s="39"/>
      <c r="D4" s="39"/>
      <c r="E4" s="39"/>
      <c r="F4" s="39"/>
      <c r="G4" s="39"/>
      <c r="H4" s="39"/>
      <c r="I4" s="39"/>
      <c r="J4" s="114" t="s">
        <v>136</v>
      </c>
      <c r="K4" s="41" t="s">
        <v>116</v>
      </c>
      <c r="L4" s="42" t="s">
        <v>117</v>
      </c>
      <c r="M4" s="40" t="s">
        <v>113</v>
      </c>
      <c r="N4" s="43" t="s">
        <v>118</v>
      </c>
      <c r="O4" s="44" t="s">
        <v>113</v>
      </c>
      <c r="P4" s="45" t="s">
        <v>119</v>
      </c>
      <c r="Q4" s="46"/>
      <c r="R4" s="46"/>
      <c r="S4" s="46"/>
      <c r="T4" s="46"/>
      <c r="U4" s="46"/>
      <c r="V4" s="46"/>
      <c r="W4" s="46"/>
      <c r="X4" s="47"/>
      <c r="Y4" s="114" t="s">
        <v>135</v>
      </c>
      <c r="Z4" s="50" t="s">
        <v>114</v>
      </c>
      <c r="AA4" s="48" t="s">
        <v>114</v>
      </c>
      <c r="AB4" s="49" t="s">
        <v>114</v>
      </c>
      <c r="AC4" s="49" t="s">
        <v>114</v>
      </c>
      <c r="AD4" s="50" t="s">
        <v>114</v>
      </c>
      <c r="AE4" s="51"/>
      <c r="AF4" s="39"/>
      <c r="AG4" s="39"/>
      <c r="AH4" s="39"/>
      <c r="AI4" s="39"/>
      <c r="AJ4" s="39"/>
      <c r="AK4" s="39"/>
    </row>
    <row r="5" spans="2:38" x14ac:dyDescent="0.2">
      <c r="B5" s="52"/>
      <c r="C5" s="53" t="s">
        <v>77</v>
      </c>
      <c r="D5" s="54" t="s">
        <v>77</v>
      </c>
      <c r="E5" s="55" t="s">
        <v>77</v>
      </c>
      <c r="F5" s="56" t="s">
        <v>78</v>
      </c>
      <c r="G5" s="57" t="s">
        <v>78</v>
      </c>
      <c r="H5" s="57" t="s">
        <v>78</v>
      </c>
      <c r="I5" s="58" t="s">
        <v>78</v>
      </c>
      <c r="J5" s="115" t="s">
        <v>0</v>
      </c>
      <c r="K5" s="60" t="s">
        <v>0</v>
      </c>
      <c r="L5" s="61" t="s">
        <v>0</v>
      </c>
      <c r="M5" s="59" t="s">
        <v>1</v>
      </c>
      <c r="N5" s="62" t="s">
        <v>1</v>
      </c>
      <c r="O5" s="63" t="s">
        <v>1</v>
      </c>
      <c r="P5" s="64" t="s">
        <v>1</v>
      </c>
      <c r="Q5" s="53" t="s">
        <v>79</v>
      </c>
      <c r="R5" s="54" t="s">
        <v>79</v>
      </c>
      <c r="S5" s="55" t="s">
        <v>79</v>
      </c>
      <c r="T5" s="56" t="s">
        <v>80</v>
      </c>
      <c r="U5" s="57" t="s">
        <v>80</v>
      </c>
      <c r="V5" s="57" t="s">
        <v>80</v>
      </c>
      <c r="W5" s="58" t="s">
        <v>80</v>
      </c>
      <c r="X5" s="65" t="s">
        <v>81</v>
      </c>
      <c r="Y5" s="115" t="s">
        <v>81</v>
      </c>
      <c r="Z5" s="67" t="s">
        <v>81</v>
      </c>
      <c r="AA5" s="66" t="s">
        <v>82</v>
      </c>
      <c r="AB5" s="63" t="s">
        <v>82</v>
      </c>
      <c r="AC5" s="63" t="s">
        <v>82</v>
      </c>
      <c r="AD5" s="67" t="s">
        <v>82</v>
      </c>
      <c r="AE5" s="53" t="s">
        <v>83</v>
      </c>
      <c r="AF5" s="54" t="s">
        <v>83</v>
      </c>
      <c r="AG5" s="55" t="s">
        <v>83</v>
      </c>
      <c r="AH5" s="56" t="s">
        <v>84</v>
      </c>
      <c r="AI5" s="57" t="s">
        <v>84</v>
      </c>
      <c r="AJ5" s="57" t="s">
        <v>84</v>
      </c>
      <c r="AK5" s="58" t="s">
        <v>84</v>
      </c>
      <c r="AL5" s="52"/>
    </row>
    <row r="6" spans="2:38" x14ac:dyDescent="0.2">
      <c r="B6" s="52"/>
      <c r="C6" s="68" t="s">
        <v>51</v>
      </c>
      <c r="D6" s="69" t="s">
        <v>67</v>
      </c>
      <c r="E6" s="70" t="s">
        <v>38</v>
      </c>
      <c r="F6" s="71" t="s">
        <v>39</v>
      </c>
      <c r="G6" s="72" t="s">
        <v>65</v>
      </c>
      <c r="H6" s="72" t="s">
        <v>1</v>
      </c>
      <c r="I6" s="73" t="s">
        <v>85</v>
      </c>
      <c r="J6" s="115" t="s">
        <v>86</v>
      </c>
      <c r="K6" s="60" t="s">
        <v>64</v>
      </c>
      <c r="L6" s="61" t="s">
        <v>45</v>
      </c>
      <c r="M6" s="59" t="s">
        <v>46</v>
      </c>
      <c r="N6" s="62" t="s">
        <v>42</v>
      </c>
      <c r="O6" s="63" t="s">
        <v>87</v>
      </c>
      <c r="P6" s="64" t="s">
        <v>49</v>
      </c>
      <c r="Q6" s="68" t="s">
        <v>63</v>
      </c>
      <c r="R6" s="69" t="s">
        <v>68</v>
      </c>
      <c r="S6" s="70" t="s">
        <v>50</v>
      </c>
      <c r="T6" s="71" t="s">
        <v>0</v>
      </c>
      <c r="U6" s="72" t="s">
        <v>43</v>
      </c>
      <c r="V6" s="72" t="s">
        <v>62</v>
      </c>
      <c r="W6" s="73" t="s">
        <v>44</v>
      </c>
      <c r="X6" s="74" t="s">
        <v>53</v>
      </c>
      <c r="Y6" s="115" t="s">
        <v>41</v>
      </c>
      <c r="Z6" s="67" t="s">
        <v>88</v>
      </c>
      <c r="AA6" s="66" t="s">
        <v>89</v>
      </c>
      <c r="AB6" s="63" t="s">
        <v>66</v>
      </c>
      <c r="AC6" s="63" t="s">
        <v>40</v>
      </c>
      <c r="AD6" s="67" t="s">
        <v>59</v>
      </c>
      <c r="AE6" s="68" t="s">
        <v>48</v>
      </c>
      <c r="AF6" s="69" t="s">
        <v>52</v>
      </c>
      <c r="AG6" s="70" t="s">
        <v>60</v>
      </c>
      <c r="AH6" s="71" t="s">
        <v>61</v>
      </c>
      <c r="AI6" s="72" t="s">
        <v>69</v>
      </c>
      <c r="AJ6" s="72" t="s">
        <v>47</v>
      </c>
      <c r="AK6" s="73" t="s">
        <v>37</v>
      </c>
      <c r="AL6" s="52"/>
    </row>
    <row r="7" spans="2:38" ht="15" thickBot="1" x14ac:dyDescent="0.25">
      <c r="B7" s="52"/>
      <c r="C7" s="75" t="s">
        <v>2</v>
      </c>
      <c r="D7" s="76" t="s">
        <v>3</v>
      </c>
      <c r="E7" s="77" t="s">
        <v>4</v>
      </c>
      <c r="F7" s="78" t="s">
        <v>5</v>
      </c>
      <c r="G7" s="79" t="s">
        <v>6</v>
      </c>
      <c r="H7" s="79" t="s">
        <v>7</v>
      </c>
      <c r="I7" s="80" t="s">
        <v>8</v>
      </c>
      <c r="J7" s="118" t="s">
        <v>9</v>
      </c>
      <c r="K7" s="82" t="s">
        <v>10</v>
      </c>
      <c r="L7" s="83" t="s">
        <v>11</v>
      </c>
      <c r="M7" s="81" t="s">
        <v>12</v>
      </c>
      <c r="N7" s="84" t="s">
        <v>13</v>
      </c>
      <c r="O7" s="85" t="s">
        <v>14</v>
      </c>
      <c r="P7" s="86" t="s">
        <v>15</v>
      </c>
      <c r="Q7" s="75" t="s">
        <v>16</v>
      </c>
      <c r="R7" s="76" t="s">
        <v>17</v>
      </c>
      <c r="S7" s="77" t="s">
        <v>18</v>
      </c>
      <c r="T7" s="78" t="s">
        <v>19</v>
      </c>
      <c r="U7" s="79" t="s">
        <v>20</v>
      </c>
      <c r="V7" s="79" t="s">
        <v>21</v>
      </c>
      <c r="W7" s="80" t="s">
        <v>22</v>
      </c>
      <c r="X7" s="87" t="s">
        <v>23</v>
      </c>
      <c r="Y7" s="116" t="s">
        <v>24</v>
      </c>
      <c r="Z7" s="117" t="s">
        <v>25</v>
      </c>
      <c r="AA7" s="88" t="s">
        <v>26</v>
      </c>
      <c r="AB7" s="85" t="s">
        <v>27</v>
      </c>
      <c r="AC7" s="85" t="s">
        <v>28</v>
      </c>
      <c r="AD7" s="89" t="s">
        <v>29</v>
      </c>
      <c r="AE7" s="75" t="s">
        <v>30</v>
      </c>
      <c r="AF7" s="76" t="s">
        <v>31</v>
      </c>
      <c r="AG7" s="77" t="s">
        <v>32</v>
      </c>
      <c r="AH7" s="78" t="s">
        <v>33</v>
      </c>
      <c r="AI7" s="79" t="s">
        <v>34</v>
      </c>
      <c r="AJ7" s="79" t="s">
        <v>35</v>
      </c>
      <c r="AK7" s="80" t="s">
        <v>36</v>
      </c>
      <c r="AL7" s="52"/>
    </row>
    <row r="8" spans="2:38" ht="13.5" customHeight="1" x14ac:dyDescent="0.2">
      <c r="B8" s="119" t="s">
        <v>137</v>
      </c>
      <c r="C8" s="120" t="s">
        <v>138</v>
      </c>
      <c r="D8" s="120" t="s">
        <v>138</v>
      </c>
      <c r="E8" s="120" t="s">
        <v>138</v>
      </c>
      <c r="F8" s="130" t="s">
        <v>138</v>
      </c>
      <c r="G8" s="130" t="s">
        <v>138</v>
      </c>
      <c r="H8" s="130" t="s">
        <v>138</v>
      </c>
      <c r="I8" s="130" t="s">
        <v>138</v>
      </c>
      <c r="J8" s="90"/>
      <c r="K8" s="122"/>
      <c r="L8" t="s">
        <v>140</v>
      </c>
      <c r="M8" s="113" t="s">
        <v>139</v>
      </c>
      <c r="N8" s="108"/>
      <c r="O8" s="113" t="s">
        <v>139</v>
      </c>
      <c r="P8" s="108"/>
      <c r="Q8" t="s">
        <v>140</v>
      </c>
      <c r="R8" t="s">
        <v>140</v>
      </c>
      <c r="S8" t="s">
        <v>140</v>
      </c>
      <c r="T8" s="123" t="s">
        <v>141</v>
      </c>
      <c r="U8" s="123" t="s">
        <v>141</v>
      </c>
      <c r="V8" s="123" t="s">
        <v>141</v>
      </c>
      <c r="W8" s="123" t="s">
        <v>141</v>
      </c>
      <c r="X8" s="90"/>
      <c r="Y8" s="90" t="s">
        <v>142</v>
      </c>
      <c r="Z8" s="90"/>
      <c r="AA8" s="124" t="s">
        <v>143</v>
      </c>
      <c r="AB8" s="124" t="s">
        <v>143</v>
      </c>
      <c r="AC8" s="124" t="s">
        <v>143</v>
      </c>
      <c r="AD8" s="124" t="s">
        <v>143</v>
      </c>
      <c r="AE8" s="90"/>
      <c r="AF8" s="90"/>
      <c r="AG8" s="90"/>
      <c r="AH8" s="108"/>
      <c r="AI8" s="108"/>
      <c r="AL8" s="91">
        <f>COUNTIF(C8:AK8,"*")</f>
        <v>22</v>
      </c>
    </row>
    <row r="9" spans="2:38" ht="13.5" customHeight="1" x14ac:dyDescent="0.2">
      <c r="B9" s="125" t="s">
        <v>144</v>
      </c>
      <c r="C9" t="s">
        <v>145</v>
      </c>
      <c r="D9" t="s">
        <v>145</v>
      </c>
      <c r="E9" t="s">
        <v>145</v>
      </c>
      <c r="F9" s="126"/>
      <c r="G9" s="123" t="s">
        <v>145</v>
      </c>
      <c r="H9" s="127" t="s">
        <v>146</v>
      </c>
      <c r="I9" s="123"/>
      <c r="J9" s="108" t="s">
        <v>147</v>
      </c>
      <c r="K9" s="122"/>
      <c r="L9" t="s">
        <v>148</v>
      </c>
      <c r="M9" s="33" t="s">
        <v>139</v>
      </c>
      <c r="N9" s="108"/>
      <c r="O9" s="108"/>
      <c r="P9" s="108"/>
      <c r="Q9" t="s">
        <v>148</v>
      </c>
      <c r="R9" t="s">
        <v>148</v>
      </c>
      <c r="S9" t="s">
        <v>148</v>
      </c>
      <c r="T9" s="124" t="s">
        <v>149</v>
      </c>
      <c r="U9" s="123" t="s">
        <v>149</v>
      </c>
      <c r="V9" s="123" t="s">
        <v>149</v>
      </c>
      <c r="W9" s="123" t="s">
        <v>149</v>
      </c>
      <c r="X9" s="123" t="s">
        <v>150</v>
      </c>
      <c r="Y9" s="90"/>
      <c r="Z9" s="123" t="s">
        <v>150</v>
      </c>
      <c r="AA9" s="124" t="s">
        <v>150</v>
      </c>
      <c r="AB9" s="123"/>
      <c r="AC9" s="123" t="s">
        <v>150</v>
      </c>
      <c r="AD9" s="123"/>
      <c r="AE9" s="90"/>
      <c r="AF9" s="90"/>
      <c r="AG9" t="s">
        <v>151</v>
      </c>
      <c r="AH9" s="123" t="s">
        <v>151</v>
      </c>
      <c r="AI9" s="123" t="s">
        <v>151</v>
      </c>
      <c r="AJ9" s="108"/>
      <c r="AK9" s="108"/>
      <c r="AL9" s="93">
        <f t="shared" ref="AL9:AL33" si="0">COUNTIF(C9:AK9,"*")</f>
        <v>22</v>
      </c>
    </row>
    <row r="10" spans="2:38" ht="13.5" customHeight="1" x14ac:dyDescent="0.2">
      <c r="B10" s="128" t="s">
        <v>152</v>
      </c>
      <c r="D10" s="129"/>
      <c r="E10" s="129"/>
      <c r="J10" s="90" t="s">
        <v>139</v>
      </c>
      <c r="K10" s="90"/>
      <c r="L10" s="90"/>
      <c r="M10" s="108" t="s">
        <v>139</v>
      </c>
      <c r="N10" s="121"/>
      <c r="O10" s="108"/>
      <c r="Q10" s="90"/>
      <c r="R10" s="90"/>
      <c r="S10" s="90"/>
      <c r="AE10" s="122"/>
      <c r="AF10" s="129" t="s">
        <v>153</v>
      </c>
      <c r="AG10" s="122"/>
      <c r="AL10" s="93">
        <f>COUNTIF(D10:AK10,"*")</f>
        <v>3</v>
      </c>
    </row>
    <row r="11" spans="2:38" ht="13.5" customHeight="1" x14ac:dyDescent="0.2">
      <c r="B11" s="131" t="s">
        <v>157</v>
      </c>
      <c r="C11" t="s">
        <v>158</v>
      </c>
      <c r="D11" t="s">
        <v>158</v>
      </c>
      <c r="E11" t="s">
        <v>158</v>
      </c>
      <c r="F11" s="130" t="s">
        <v>159</v>
      </c>
      <c r="G11" s="130" t="s">
        <v>159</v>
      </c>
      <c r="H11" s="130" t="s">
        <v>159</v>
      </c>
      <c r="I11" s="130" t="s">
        <v>159</v>
      </c>
      <c r="J11" s="90"/>
      <c r="K11" s="90"/>
      <c r="L11" s="90"/>
      <c r="M11" s="108" t="s">
        <v>139</v>
      </c>
      <c r="N11" s="108"/>
      <c r="O11" s="108"/>
      <c r="P11" s="123" t="s">
        <v>150</v>
      </c>
      <c r="Q11" t="s">
        <v>141</v>
      </c>
      <c r="R11" t="s">
        <v>141</v>
      </c>
      <c r="S11" t="s">
        <v>141</v>
      </c>
      <c r="T11" s="123" t="s">
        <v>160</v>
      </c>
      <c r="U11" s="123" t="s">
        <v>160</v>
      </c>
      <c r="V11" s="123" t="s">
        <v>160</v>
      </c>
      <c r="W11" s="123" t="s">
        <v>160</v>
      </c>
      <c r="X11"/>
      <c r="Y11" t="s">
        <v>150</v>
      </c>
      <c r="Z11"/>
      <c r="AA11" s="108"/>
      <c r="AB11" s="123" t="s">
        <v>150</v>
      </c>
      <c r="AC11" s="108"/>
      <c r="AD11" s="123" t="s">
        <v>150</v>
      </c>
      <c r="AE11" s="30" t="s">
        <v>156</v>
      </c>
      <c r="AF11" s="30" t="s">
        <v>156</v>
      </c>
      <c r="AG11" s="30" t="s">
        <v>156</v>
      </c>
      <c r="AH11" s="121"/>
      <c r="AI11" s="121"/>
      <c r="AJ11" s="277" t="s">
        <v>156</v>
      </c>
      <c r="AK11" s="277" t="s">
        <v>156</v>
      </c>
      <c r="AL11" s="93">
        <f>COUNTIF(C11:AK11,"*")</f>
        <v>24</v>
      </c>
    </row>
    <row r="12" spans="2:38" ht="13.5" customHeight="1" x14ac:dyDescent="0.2">
      <c r="B12" s="132" t="s">
        <v>161</v>
      </c>
      <c r="C12" s="90"/>
      <c r="D12" s="90"/>
      <c r="E12" s="90"/>
      <c r="F12" s="108"/>
      <c r="G12" s="108"/>
      <c r="H12" s="108"/>
      <c r="I12" s="108"/>
      <c r="J12" s="90" t="s">
        <v>139</v>
      </c>
      <c r="K12" s="90"/>
      <c r="L12" t="s">
        <v>149</v>
      </c>
      <c r="M12" s="108" t="s">
        <v>139</v>
      </c>
      <c r="N12" s="108"/>
      <c r="O12" s="108"/>
      <c r="P12" s="123" t="s">
        <v>162</v>
      </c>
      <c r="Q12" t="s">
        <v>149</v>
      </c>
      <c r="R12" t="s">
        <v>149</v>
      </c>
      <c r="S12" t="s">
        <v>149</v>
      </c>
      <c r="T12" s="108"/>
      <c r="U12" s="108"/>
      <c r="V12" s="108"/>
      <c r="W12" s="133"/>
      <c r="X12" s="90"/>
      <c r="Y12" s="90"/>
      <c r="Z12" t="s">
        <v>162</v>
      </c>
      <c r="AA12" s="123" t="s">
        <v>162</v>
      </c>
      <c r="AB12" s="123" t="s">
        <v>162</v>
      </c>
      <c r="AC12" s="108"/>
      <c r="AD12" s="108"/>
      <c r="AE12" t="s">
        <v>163</v>
      </c>
      <c r="AF12" t="s">
        <v>163</v>
      </c>
      <c r="AH12" s="108"/>
      <c r="AI12" s="123" t="s">
        <v>163</v>
      </c>
      <c r="AJ12" s="108"/>
      <c r="AK12" s="108"/>
      <c r="AL12" s="93">
        <f t="shared" si="0"/>
        <v>13</v>
      </c>
    </row>
    <row r="13" spans="2:38" ht="13.5" customHeight="1" x14ac:dyDescent="0.2">
      <c r="B13" s="134" t="s">
        <v>164</v>
      </c>
      <c r="C13" s="90"/>
      <c r="D13" s="90"/>
      <c r="E13" s="90"/>
      <c r="F13" t="s">
        <v>158</v>
      </c>
      <c r="G13" t="s">
        <v>158</v>
      </c>
      <c r="H13" t="s">
        <v>158</v>
      </c>
      <c r="I13" t="s">
        <v>158</v>
      </c>
      <c r="J13" s="90" t="s">
        <v>147</v>
      </c>
      <c r="K13" s="90"/>
      <c r="L13" s="90"/>
      <c r="M13" s="108"/>
      <c r="N13" s="108"/>
      <c r="O13" s="108"/>
      <c r="P13" s="108"/>
      <c r="Q13" s="90"/>
      <c r="R13" s="98"/>
      <c r="T13" s="121"/>
      <c r="U13" s="121"/>
      <c r="V13" s="121"/>
      <c r="W13" s="121"/>
      <c r="X13" t="s">
        <v>162</v>
      </c>
      <c r="Y13" t="s">
        <v>162</v>
      </c>
      <c r="Z13" s="123" t="s">
        <v>165</v>
      </c>
      <c r="AA13" s="90" t="s">
        <v>165</v>
      </c>
      <c r="AC13" t="s">
        <v>162</v>
      </c>
      <c r="AD13" t="s">
        <v>162</v>
      </c>
      <c r="AE13" s="90"/>
      <c r="AF13" s="90" t="s">
        <v>153</v>
      </c>
      <c r="AG13" t="s">
        <v>163</v>
      </c>
      <c r="AH13" t="s">
        <v>163</v>
      </c>
      <c r="AI13" s="108"/>
      <c r="AJ13" t="s">
        <v>163</v>
      </c>
      <c r="AK13" t="s">
        <v>163</v>
      </c>
      <c r="AL13" s="93">
        <f t="shared" si="0"/>
        <v>16</v>
      </c>
    </row>
    <row r="14" spans="2:38" ht="13.5" customHeight="1" x14ac:dyDescent="0.2">
      <c r="B14" s="135" t="s">
        <v>166</v>
      </c>
      <c r="C14" s="120" t="s">
        <v>159</v>
      </c>
      <c r="D14" s="120" t="s">
        <v>159</v>
      </c>
      <c r="E14" s="120" t="s">
        <v>159</v>
      </c>
      <c r="F14" s="108"/>
      <c r="G14" s="108"/>
      <c r="H14" s="108"/>
      <c r="I14" s="108"/>
      <c r="J14" s="90" t="s">
        <v>139</v>
      </c>
      <c r="K14" t="s">
        <v>167</v>
      </c>
      <c r="L14" t="s">
        <v>167</v>
      </c>
      <c r="M14" s="108" t="s">
        <v>139</v>
      </c>
      <c r="N14" t="s">
        <v>167</v>
      </c>
      <c r="O14" s="108"/>
      <c r="P14" s="30" t="s">
        <v>143</v>
      </c>
      <c r="Q14" t="s">
        <v>160</v>
      </c>
      <c r="R14" t="s">
        <v>160</v>
      </c>
      <c r="S14" t="s">
        <v>160</v>
      </c>
      <c r="T14" t="s">
        <v>148</v>
      </c>
      <c r="U14" t="s">
        <v>148</v>
      </c>
      <c r="V14" t="s">
        <v>148</v>
      </c>
      <c r="W14" t="s">
        <v>148</v>
      </c>
      <c r="X14" s="30" t="s">
        <v>143</v>
      </c>
      <c r="Y14" s="30" t="s">
        <v>143</v>
      </c>
      <c r="Z14" s="30" t="s">
        <v>143</v>
      </c>
      <c r="AA14" s="108"/>
      <c r="AB14" s="108"/>
      <c r="AC14" s="121"/>
      <c r="AD14" s="121"/>
      <c r="AE14" s="122"/>
      <c r="AF14" t="s">
        <v>168</v>
      </c>
      <c r="AG14" t="s">
        <v>168</v>
      </c>
      <c r="AH14" t="s">
        <v>168</v>
      </c>
      <c r="AI14" t="s">
        <v>168</v>
      </c>
      <c r="AJ14" s="108"/>
      <c r="AK14"/>
      <c r="AL14" s="93">
        <f t="shared" si="0"/>
        <v>23</v>
      </c>
    </row>
    <row r="15" spans="2:38" ht="13.5" customHeight="1" x14ac:dyDescent="0.2">
      <c r="B15" s="136" t="s">
        <v>169</v>
      </c>
      <c r="C15" s="90"/>
      <c r="D15" s="90"/>
      <c r="E15" s="90"/>
      <c r="F15" s="108"/>
      <c r="G15" s="108"/>
      <c r="H15" s="108"/>
      <c r="I15" s="108"/>
      <c r="K15" s="90"/>
      <c r="L15" s="90"/>
      <c r="N15" s="121"/>
      <c r="Q15" s="90"/>
      <c r="R15" s="90"/>
      <c r="S15" s="90"/>
      <c r="T15" s="108"/>
      <c r="U15" s="108"/>
      <c r="V15" s="108"/>
      <c r="W15" s="108"/>
      <c r="X15" s="90"/>
      <c r="Y15" s="90"/>
      <c r="Z15" s="90"/>
      <c r="AA15" s="108"/>
      <c r="AB15" s="108"/>
      <c r="AC15" s="108"/>
      <c r="AD15" s="108"/>
      <c r="AG15" s="90"/>
      <c r="AH15" s="108"/>
      <c r="AI15" s="108"/>
      <c r="AL15" s="93">
        <f t="shared" si="0"/>
        <v>0</v>
      </c>
    </row>
    <row r="16" spans="2:38" ht="13.5" customHeight="1" x14ac:dyDescent="0.2">
      <c r="B16" s="137" t="s">
        <v>170</v>
      </c>
      <c r="C16" s="90"/>
      <c r="D16" s="90"/>
      <c r="E16" s="90"/>
      <c r="F16" s="108"/>
      <c r="G16" s="108"/>
      <c r="H16" s="108"/>
      <c r="I16" s="108"/>
      <c r="J16" s="90"/>
      <c r="K16" s="90"/>
      <c r="L16" s="90"/>
      <c r="M16" s="113"/>
      <c r="N16" s="121"/>
      <c r="O16" s="113"/>
      <c r="P16" s="30" t="s">
        <v>155</v>
      </c>
      <c r="Q16" s="90"/>
      <c r="R16" s="90"/>
      <c r="S16" s="90"/>
      <c r="T16" s="108"/>
      <c r="U16" s="108"/>
      <c r="V16" s="108"/>
      <c r="W16" s="108"/>
      <c r="X16" s="30" t="s">
        <v>155</v>
      </c>
      <c r="Y16" s="30" t="s">
        <v>155</v>
      </c>
      <c r="Z16" s="30" t="s">
        <v>155</v>
      </c>
      <c r="AA16" s="30" t="s">
        <v>154</v>
      </c>
      <c r="AB16" s="30" t="s">
        <v>154</v>
      </c>
      <c r="AC16" s="30" t="s">
        <v>154</v>
      </c>
      <c r="AD16" s="30" t="s">
        <v>154</v>
      </c>
      <c r="AE16" s="122"/>
      <c r="AF16" s="122"/>
      <c r="AG16" s="122"/>
      <c r="AH16" s="121"/>
      <c r="AI16" s="121"/>
      <c r="AJ16" s="121"/>
      <c r="AK16" s="121"/>
      <c r="AL16" s="93">
        <f t="shared" si="0"/>
        <v>8</v>
      </c>
    </row>
    <row r="17" spans="2:38" ht="13.5" customHeight="1" x14ac:dyDescent="0.2">
      <c r="B17" s="138" t="s">
        <v>171</v>
      </c>
      <c r="E17" s="129"/>
      <c r="F17" t="s">
        <v>145</v>
      </c>
      <c r="G17" s="121"/>
      <c r="H17" s="123" t="s">
        <v>145</v>
      </c>
      <c r="I17" t="s">
        <v>145</v>
      </c>
      <c r="J17" s="113"/>
      <c r="K17" s="122"/>
      <c r="L17" s="122"/>
      <c r="M17" s="113" t="s">
        <v>139</v>
      </c>
      <c r="N17" s="108"/>
      <c r="O17" s="108"/>
      <c r="P17" s="124" t="s">
        <v>154</v>
      </c>
      <c r="Q17" s="90"/>
      <c r="R17" s="122"/>
      <c r="S17" s="90"/>
      <c r="T17" s="124" t="s">
        <v>140</v>
      </c>
      <c r="U17" s="123" t="s">
        <v>140</v>
      </c>
      <c r="V17" s="123" t="s">
        <v>140</v>
      </c>
      <c r="W17" s="123" t="s">
        <v>140</v>
      </c>
      <c r="X17" s="30" t="s">
        <v>154</v>
      </c>
      <c r="Y17" s="30" t="s">
        <v>154</v>
      </c>
      <c r="Z17" s="30" t="s">
        <v>154</v>
      </c>
      <c r="AA17" s="124" t="s">
        <v>155</v>
      </c>
      <c r="AB17" s="124" t="s">
        <v>155</v>
      </c>
      <c r="AC17" s="124" t="s">
        <v>155</v>
      </c>
      <c r="AD17" s="124" t="s">
        <v>155</v>
      </c>
      <c r="AE17" t="s">
        <v>168</v>
      </c>
      <c r="AF17" s="98"/>
      <c r="AG17" s="98"/>
      <c r="AH17" s="124" t="s">
        <v>156</v>
      </c>
      <c r="AI17" s="124" t="s">
        <v>156</v>
      </c>
      <c r="AJ17" s="123" t="s">
        <v>168</v>
      </c>
      <c r="AK17" s="123" t="s">
        <v>168</v>
      </c>
      <c r="AL17" s="93">
        <f t="shared" si="0"/>
        <v>21</v>
      </c>
    </row>
    <row r="18" spans="2:38" ht="13.5" customHeight="1" x14ac:dyDescent="0.2">
      <c r="B18" s="276" t="s">
        <v>263</v>
      </c>
      <c r="C18" s="103"/>
      <c r="D18" s="90"/>
      <c r="E18" s="104"/>
      <c r="F18" s="107"/>
      <c r="G18" s="108"/>
      <c r="H18" s="108"/>
      <c r="I18" s="109"/>
      <c r="J18" t="s">
        <v>167</v>
      </c>
      <c r="K18" s="90"/>
      <c r="L18" s="104"/>
      <c r="M18" t="s">
        <v>167</v>
      </c>
      <c r="N18" s="108"/>
      <c r="O18" t="s">
        <v>167</v>
      </c>
      <c r="P18" t="s">
        <v>167</v>
      </c>
      <c r="Q18" s="103"/>
      <c r="R18" s="90"/>
      <c r="S18" s="104"/>
      <c r="T18" s="107"/>
      <c r="U18" s="108"/>
      <c r="V18" s="108"/>
      <c r="W18" s="109"/>
      <c r="X18" s="103"/>
      <c r="Y18" s="90"/>
      <c r="Z18" s="104"/>
      <c r="AA18" s="107"/>
      <c r="AB18" s="108"/>
      <c r="AC18" s="108"/>
      <c r="AD18" s="109"/>
      <c r="AE18" t="s">
        <v>151</v>
      </c>
      <c r="AF18" t="s">
        <v>151</v>
      </c>
      <c r="AG18" s="104"/>
      <c r="AH18" s="107"/>
      <c r="AI18" s="108"/>
      <c r="AJ18" t="s">
        <v>151</v>
      </c>
      <c r="AK18" t="s">
        <v>151</v>
      </c>
      <c r="AL18" s="93">
        <f>COUNTIF(C18:AK18,"*")</f>
        <v>8</v>
      </c>
    </row>
    <row r="19" spans="2:38" ht="13.5" customHeight="1" x14ac:dyDescent="0.2">
      <c r="B19" s="92" t="s">
        <v>120</v>
      </c>
      <c r="C19" s="103"/>
      <c r="D19" s="90"/>
      <c r="E19" s="104"/>
      <c r="F19" s="107"/>
      <c r="G19" s="108"/>
      <c r="H19" s="108"/>
      <c r="I19" s="109"/>
      <c r="J19" s="103"/>
      <c r="K19" s="90"/>
      <c r="L19" s="104"/>
      <c r="M19" s="107"/>
      <c r="N19" s="108"/>
      <c r="O19" s="108"/>
      <c r="P19" s="109"/>
      <c r="Q19" s="103"/>
      <c r="R19" s="90"/>
      <c r="S19" s="104"/>
      <c r="T19" s="107"/>
      <c r="U19" s="108"/>
      <c r="V19" s="108"/>
      <c r="W19" s="109"/>
      <c r="X19" s="103"/>
      <c r="Y19" s="90"/>
      <c r="Z19" s="104"/>
      <c r="AA19" s="107"/>
      <c r="AB19" s="108"/>
      <c r="AC19" s="108"/>
      <c r="AD19" s="109"/>
      <c r="AE19" s="103"/>
      <c r="AF19" s="90"/>
      <c r="AG19" s="104"/>
      <c r="AH19" s="107"/>
      <c r="AI19" s="108"/>
      <c r="AJ19" s="108"/>
      <c r="AK19" s="109"/>
      <c r="AL19" s="93">
        <f t="shared" si="0"/>
        <v>0</v>
      </c>
    </row>
    <row r="20" spans="2:38" ht="13.5" customHeight="1" x14ac:dyDescent="0.2">
      <c r="B20" s="92" t="s">
        <v>121</v>
      </c>
      <c r="C20" s="103"/>
      <c r="D20" s="90"/>
      <c r="E20" s="104"/>
      <c r="F20" s="107"/>
      <c r="G20" s="108"/>
      <c r="H20" s="108"/>
      <c r="I20" s="109"/>
      <c r="J20" s="103"/>
      <c r="K20" s="90"/>
      <c r="L20" s="104"/>
      <c r="M20" s="107"/>
      <c r="N20" s="108"/>
      <c r="O20" s="108"/>
      <c r="P20" s="109"/>
      <c r="Q20" s="103"/>
      <c r="R20" s="90"/>
      <c r="S20" s="104"/>
      <c r="T20" s="107"/>
      <c r="U20" s="108"/>
      <c r="V20" s="108"/>
      <c r="W20" s="109"/>
      <c r="X20" s="103"/>
      <c r="Y20" s="90"/>
      <c r="Z20" s="104"/>
      <c r="AA20" s="107"/>
      <c r="AB20" s="108"/>
      <c r="AC20" s="108"/>
      <c r="AD20" s="109"/>
      <c r="AE20" s="103"/>
      <c r="AF20" s="90"/>
      <c r="AG20" s="104"/>
      <c r="AH20" s="107"/>
      <c r="AI20" s="108"/>
      <c r="AJ20" s="108"/>
      <c r="AK20" s="109"/>
      <c r="AL20" s="93">
        <f t="shared" si="0"/>
        <v>0</v>
      </c>
    </row>
    <row r="21" spans="2:38" ht="13.5" customHeight="1" x14ac:dyDescent="0.2">
      <c r="B21" s="92" t="s">
        <v>122</v>
      </c>
      <c r="C21" s="103"/>
      <c r="D21" s="90"/>
      <c r="E21" s="104"/>
      <c r="F21" s="107"/>
      <c r="G21" s="108"/>
      <c r="H21" s="108"/>
      <c r="I21" s="109"/>
      <c r="J21" s="103"/>
      <c r="K21" s="90"/>
      <c r="L21" s="104"/>
      <c r="M21" s="107"/>
      <c r="N21" s="108"/>
      <c r="O21" s="108"/>
      <c r="P21" s="109"/>
      <c r="Q21" s="103"/>
      <c r="R21" s="90"/>
      <c r="S21" s="104"/>
      <c r="T21" s="107"/>
      <c r="U21" s="108"/>
      <c r="V21" s="108"/>
      <c r="W21" s="109"/>
      <c r="X21" s="103"/>
      <c r="Y21" s="90"/>
      <c r="Z21" s="104"/>
      <c r="AA21" s="107"/>
      <c r="AB21" s="108"/>
      <c r="AC21" s="108"/>
      <c r="AD21" s="109"/>
      <c r="AE21" s="103"/>
      <c r="AF21" s="90"/>
      <c r="AG21" s="104"/>
      <c r="AH21" s="107"/>
      <c r="AI21" s="108"/>
      <c r="AJ21" s="108"/>
      <c r="AK21" s="109"/>
      <c r="AL21" s="93">
        <f t="shared" si="0"/>
        <v>0</v>
      </c>
    </row>
    <row r="22" spans="2:38" ht="13.5" customHeight="1" x14ac:dyDescent="0.2">
      <c r="B22" s="92" t="s">
        <v>123</v>
      </c>
      <c r="C22" s="103"/>
      <c r="D22" s="90"/>
      <c r="E22" s="104"/>
      <c r="F22" s="107"/>
      <c r="G22" s="108"/>
      <c r="H22" s="108"/>
      <c r="I22" s="109"/>
      <c r="J22" s="103"/>
      <c r="K22" s="90"/>
      <c r="L22" s="104"/>
      <c r="M22" s="107"/>
      <c r="N22" s="108"/>
      <c r="O22" s="108"/>
      <c r="P22" s="109"/>
      <c r="Q22" s="103"/>
      <c r="R22" s="90"/>
      <c r="S22" s="104"/>
      <c r="T22" s="107"/>
      <c r="U22" s="108"/>
      <c r="V22" s="108"/>
      <c r="W22" s="109"/>
      <c r="X22" s="103"/>
      <c r="Y22" s="90"/>
      <c r="Z22" s="104"/>
      <c r="AA22" s="107"/>
      <c r="AB22" s="108"/>
      <c r="AC22" s="108"/>
      <c r="AD22" s="109"/>
      <c r="AE22" s="103"/>
      <c r="AF22" s="90"/>
      <c r="AG22" s="104"/>
      <c r="AH22" s="107"/>
      <c r="AI22" s="108"/>
      <c r="AJ22" s="108"/>
      <c r="AK22" s="109"/>
      <c r="AL22" s="93">
        <f t="shared" si="0"/>
        <v>0</v>
      </c>
    </row>
    <row r="23" spans="2:38" ht="13.5" customHeight="1" x14ac:dyDescent="0.2">
      <c r="B23" s="92" t="s">
        <v>124</v>
      </c>
      <c r="C23" s="103"/>
      <c r="D23" s="90"/>
      <c r="E23" s="104"/>
      <c r="F23" s="107"/>
      <c r="G23" s="108"/>
      <c r="H23" s="108"/>
      <c r="I23" s="109"/>
      <c r="J23" s="103"/>
      <c r="K23" s="90"/>
      <c r="L23" s="104"/>
      <c r="M23" s="107"/>
      <c r="N23" s="108"/>
      <c r="O23" s="108"/>
      <c r="P23" s="109"/>
      <c r="Q23" s="103"/>
      <c r="R23" s="90"/>
      <c r="S23" s="104"/>
      <c r="T23" s="107"/>
      <c r="U23" s="108"/>
      <c r="V23" s="108"/>
      <c r="W23" s="109"/>
      <c r="X23" s="103"/>
      <c r="Y23" s="90"/>
      <c r="Z23" s="104"/>
      <c r="AA23" s="107"/>
      <c r="AB23" s="108"/>
      <c r="AC23" s="108"/>
      <c r="AD23" s="109"/>
      <c r="AE23" s="103"/>
      <c r="AF23" s="90"/>
      <c r="AG23" s="104"/>
      <c r="AH23" s="107"/>
      <c r="AI23" s="108"/>
      <c r="AJ23" s="108"/>
      <c r="AK23" s="109"/>
      <c r="AL23" s="93">
        <f t="shared" si="0"/>
        <v>0</v>
      </c>
    </row>
    <row r="24" spans="2:38" ht="13.5" customHeight="1" x14ac:dyDescent="0.2">
      <c r="B24" s="92" t="s">
        <v>125</v>
      </c>
      <c r="C24" s="103"/>
      <c r="D24" s="90"/>
      <c r="E24" s="104"/>
      <c r="F24" s="107"/>
      <c r="G24" s="108"/>
      <c r="H24" s="108"/>
      <c r="I24" s="109"/>
      <c r="J24" s="103"/>
      <c r="K24" s="90"/>
      <c r="L24" s="104"/>
      <c r="M24" s="107"/>
      <c r="N24" s="108"/>
      <c r="O24" s="108"/>
      <c r="P24" s="109"/>
      <c r="Q24" s="103"/>
      <c r="R24" s="90"/>
      <c r="S24" s="104"/>
      <c r="T24" s="107"/>
      <c r="U24" s="108"/>
      <c r="V24" s="108"/>
      <c r="W24" s="109"/>
      <c r="X24" s="103"/>
      <c r="Y24" s="90"/>
      <c r="Z24" s="104"/>
      <c r="AA24" s="107"/>
      <c r="AB24" s="108"/>
      <c r="AC24" s="108"/>
      <c r="AD24" s="109"/>
      <c r="AE24" s="103"/>
      <c r="AF24" s="90"/>
      <c r="AG24" s="104"/>
      <c r="AH24" s="107"/>
      <c r="AI24" s="108"/>
      <c r="AJ24" s="108"/>
      <c r="AK24" s="109"/>
      <c r="AL24" s="93">
        <f t="shared" si="0"/>
        <v>0</v>
      </c>
    </row>
    <row r="25" spans="2:38" ht="13.5" customHeight="1" x14ac:dyDescent="0.2">
      <c r="B25" s="92" t="s">
        <v>126</v>
      </c>
      <c r="C25" s="103"/>
      <c r="D25" s="90"/>
      <c r="E25" s="104"/>
      <c r="F25" s="107"/>
      <c r="G25" s="108"/>
      <c r="H25" s="108"/>
      <c r="I25" s="109"/>
      <c r="J25" s="103"/>
      <c r="K25" s="90"/>
      <c r="L25" s="104"/>
      <c r="M25" s="107"/>
      <c r="N25" s="108"/>
      <c r="O25" s="108"/>
      <c r="P25" s="109"/>
      <c r="Q25" s="103"/>
      <c r="R25" s="90"/>
      <c r="S25" s="104"/>
      <c r="T25" s="107"/>
      <c r="U25" s="108"/>
      <c r="V25" s="108"/>
      <c r="W25" s="109"/>
      <c r="X25" s="103"/>
      <c r="Y25" s="90"/>
      <c r="Z25" s="104"/>
      <c r="AA25" s="107"/>
      <c r="AB25" s="108"/>
      <c r="AC25" s="108"/>
      <c r="AD25" s="109"/>
      <c r="AE25" s="103"/>
      <c r="AF25" s="90"/>
      <c r="AG25" s="104"/>
      <c r="AH25" s="107"/>
      <c r="AI25" s="108"/>
      <c r="AJ25" s="108"/>
      <c r="AK25" s="109"/>
      <c r="AL25" s="93">
        <f t="shared" si="0"/>
        <v>0</v>
      </c>
    </row>
    <row r="26" spans="2:38" ht="13.5" customHeight="1" x14ac:dyDescent="0.2">
      <c r="B26" s="92" t="s">
        <v>127</v>
      </c>
      <c r="C26" s="103"/>
      <c r="D26" s="90"/>
      <c r="E26" s="104"/>
      <c r="F26" s="107"/>
      <c r="G26" s="108"/>
      <c r="H26" s="108"/>
      <c r="I26" s="109"/>
      <c r="J26" s="103"/>
      <c r="K26" s="90"/>
      <c r="L26" s="104"/>
      <c r="M26" s="107"/>
      <c r="N26" s="108"/>
      <c r="O26" s="108"/>
      <c r="P26" s="109"/>
      <c r="Q26" s="103"/>
      <c r="R26" s="90"/>
      <c r="S26" s="104"/>
      <c r="T26" s="107"/>
      <c r="U26" s="108"/>
      <c r="V26" s="108"/>
      <c r="W26" s="109"/>
      <c r="X26" s="103"/>
      <c r="Y26" s="90"/>
      <c r="Z26" s="104"/>
      <c r="AA26" s="107"/>
      <c r="AB26" s="108"/>
      <c r="AC26" s="108"/>
      <c r="AD26" s="109"/>
      <c r="AE26" s="103"/>
      <c r="AF26" s="90"/>
      <c r="AG26" s="104"/>
      <c r="AH26" s="107"/>
      <c r="AI26" s="108"/>
      <c r="AJ26" s="108"/>
      <c r="AK26" s="109"/>
      <c r="AL26" s="93">
        <f t="shared" si="0"/>
        <v>0</v>
      </c>
    </row>
    <row r="27" spans="2:38" ht="13.5" customHeight="1" x14ac:dyDescent="0.2">
      <c r="B27" s="92" t="s">
        <v>128</v>
      </c>
      <c r="C27" s="103"/>
      <c r="D27" s="90"/>
      <c r="E27" s="104"/>
      <c r="F27" s="107"/>
      <c r="G27" s="108"/>
      <c r="H27" s="108"/>
      <c r="I27" s="109"/>
      <c r="J27" s="103"/>
      <c r="K27" s="90"/>
      <c r="L27" s="104"/>
      <c r="M27" s="107"/>
      <c r="N27" s="108"/>
      <c r="O27" s="108"/>
      <c r="P27" s="109"/>
      <c r="Q27" s="103"/>
      <c r="R27" s="90"/>
      <c r="S27" s="104"/>
      <c r="T27" s="107"/>
      <c r="U27" s="108"/>
      <c r="V27" s="108"/>
      <c r="W27" s="109"/>
      <c r="X27" s="103"/>
      <c r="Y27" s="90"/>
      <c r="Z27" s="104"/>
      <c r="AA27" s="107"/>
      <c r="AB27" s="108"/>
      <c r="AC27" s="108"/>
      <c r="AD27" s="109"/>
      <c r="AE27" s="103"/>
      <c r="AF27" s="90"/>
      <c r="AG27" s="104"/>
      <c r="AH27" s="107"/>
      <c r="AI27" s="108"/>
      <c r="AJ27" s="108"/>
      <c r="AK27" s="109"/>
      <c r="AL27" s="93">
        <f t="shared" si="0"/>
        <v>0</v>
      </c>
    </row>
    <row r="28" spans="2:38" ht="13.5" customHeight="1" x14ac:dyDescent="0.2">
      <c r="B28" s="92" t="s">
        <v>129</v>
      </c>
      <c r="C28" s="103"/>
      <c r="D28" s="90"/>
      <c r="E28" s="104"/>
      <c r="F28" s="107"/>
      <c r="G28" s="108"/>
      <c r="H28" s="108"/>
      <c r="I28" s="109"/>
      <c r="J28" s="103"/>
      <c r="K28" s="90"/>
      <c r="L28" s="104"/>
      <c r="M28" s="107"/>
      <c r="N28" s="108"/>
      <c r="O28" s="108"/>
      <c r="P28" s="109"/>
      <c r="Q28" s="103"/>
      <c r="R28" s="90"/>
      <c r="S28" s="104"/>
      <c r="T28" s="107"/>
      <c r="U28" s="108"/>
      <c r="V28" s="108"/>
      <c r="W28" s="109"/>
      <c r="X28" s="103"/>
      <c r="Y28" s="90"/>
      <c r="Z28" s="104"/>
      <c r="AA28" s="107"/>
      <c r="AB28" s="108"/>
      <c r="AC28" s="108"/>
      <c r="AD28" s="109"/>
      <c r="AE28" s="103"/>
      <c r="AF28" s="90"/>
      <c r="AG28" s="104"/>
      <c r="AH28" s="107"/>
      <c r="AI28" s="108"/>
      <c r="AJ28" s="108"/>
      <c r="AK28" s="109"/>
      <c r="AL28" s="93">
        <f t="shared" si="0"/>
        <v>0</v>
      </c>
    </row>
    <row r="29" spans="2:38" ht="13.5" customHeight="1" x14ac:dyDescent="0.2">
      <c r="B29" s="92" t="s">
        <v>130</v>
      </c>
      <c r="C29" s="103"/>
      <c r="D29" s="90"/>
      <c r="E29" s="104"/>
      <c r="F29" s="107"/>
      <c r="G29" s="108"/>
      <c r="H29" s="108"/>
      <c r="I29" s="109"/>
      <c r="J29" s="103"/>
      <c r="K29" s="90"/>
      <c r="L29" s="104"/>
      <c r="M29" s="107"/>
      <c r="N29" s="108"/>
      <c r="O29" s="108"/>
      <c r="P29" s="109"/>
      <c r="Q29" s="103"/>
      <c r="R29" s="90"/>
      <c r="S29" s="104"/>
      <c r="T29" s="107"/>
      <c r="U29" s="108"/>
      <c r="V29" s="108"/>
      <c r="W29" s="109"/>
      <c r="X29" s="103"/>
      <c r="Y29" s="90"/>
      <c r="Z29" s="104"/>
      <c r="AA29" s="107"/>
      <c r="AB29" s="108"/>
      <c r="AC29" s="108"/>
      <c r="AD29" s="109"/>
      <c r="AE29" s="103"/>
      <c r="AF29" s="90"/>
      <c r="AG29" s="104"/>
      <c r="AH29" s="107"/>
      <c r="AI29" s="108"/>
      <c r="AJ29" s="108"/>
      <c r="AK29" s="109"/>
      <c r="AL29" s="93">
        <f t="shared" si="0"/>
        <v>0</v>
      </c>
    </row>
    <row r="30" spans="2:38" ht="13.5" customHeight="1" x14ac:dyDescent="0.2">
      <c r="B30" s="92" t="s">
        <v>131</v>
      </c>
      <c r="C30" s="103"/>
      <c r="D30" s="90"/>
      <c r="E30" s="104"/>
      <c r="F30" s="107"/>
      <c r="G30" s="108"/>
      <c r="H30" s="108"/>
      <c r="I30" s="109"/>
      <c r="J30" s="103"/>
      <c r="K30" s="90"/>
      <c r="L30" s="104"/>
      <c r="M30" s="107"/>
      <c r="N30" s="108"/>
      <c r="O30" s="108"/>
      <c r="P30" s="109"/>
      <c r="Q30" s="103"/>
      <c r="R30" s="90"/>
      <c r="S30" s="104"/>
      <c r="T30" s="107"/>
      <c r="U30" s="108"/>
      <c r="V30" s="108"/>
      <c r="W30" s="109"/>
      <c r="X30" s="103"/>
      <c r="Y30" s="90"/>
      <c r="Z30" s="104"/>
      <c r="AA30" s="107"/>
      <c r="AB30" s="108"/>
      <c r="AC30" s="108"/>
      <c r="AD30" s="109"/>
      <c r="AE30" s="103"/>
      <c r="AF30" s="90"/>
      <c r="AG30" s="104"/>
      <c r="AH30" s="107"/>
      <c r="AI30" s="108"/>
      <c r="AJ30" s="108"/>
      <c r="AK30" s="109"/>
      <c r="AL30" s="93">
        <f t="shared" si="0"/>
        <v>0</v>
      </c>
    </row>
    <row r="31" spans="2:38" ht="13.5" customHeight="1" x14ac:dyDescent="0.2">
      <c r="B31" s="92" t="s">
        <v>132</v>
      </c>
      <c r="C31" s="103"/>
      <c r="D31" s="90"/>
      <c r="E31" s="104"/>
      <c r="F31" s="107"/>
      <c r="G31" s="108"/>
      <c r="H31" s="108"/>
      <c r="I31" s="109"/>
      <c r="J31" s="103"/>
      <c r="K31" s="90"/>
      <c r="L31" s="104"/>
      <c r="M31" s="107"/>
      <c r="N31" s="108"/>
      <c r="O31" s="108"/>
      <c r="P31" s="109"/>
      <c r="Q31" s="103"/>
      <c r="R31" s="90"/>
      <c r="S31" s="104"/>
      <c r="T31" s="107"/>
      <c r="U31" s="108"/>
      <c r="V31" s="108"/>
      <c r="W31" s="109"/>
      <c r="X31" s="103"/>
      <c r="Y31" s="90"/>
      <c r="Z31" s="104"/>
      <c r="AA31" s="107"/>
      <c r="AB31" s="108"/>
      <c r="AC31" s="108"/>
      <c r="AD31" s="109"/>
      <c r="AE31" s="103"/>
      <c r="AF31" s="90"/>
      <c r="AG31" s="104"/>
      <c r="AH31" s="107"/>
      <c r="AI31" s="108"/>
      <c r="AJ31" s="108"/>
      <c r="AK31" s="109"/>
      <c r="AL31" s="93">
        <f t="shared" si="0"/>
        <v>0</v>
      </c>
    </row>
    <row r="32" spans="2:38" ht="13.5" customHeight="1" x14ac:dyDescent="0.2">
      <c r="B32" s="92" t="s">
        <v>133</v>
      </c>
      <c r="C32" s="103"/>
      <c r="D32" s="90"/>
      <c r="E32" s="104"/>
      <c r="F32" s="107"/>
      <c r="G32" s="108"/>
      <c r="H32" s="108"/>
      <c r="I32" s="109"/>
      <c r="J32" s="103"/>
      <c r="K32" s="90"/>
      <c r="L32" s="104"/>
      <c r="M32" s="107"/>
      <c r="N32" s="108"/>
      <c r="O32" s="108"/>
      <c r="P32" s="109"/>
      <c r="Q32" s="103"/>
      <c r="R32" s="90"/>
      <c r="S32" s="104"/>
      <c r="T32" s="107"/>
      <c r="U32" s="108"/>
      <c r="V32" s="108"/>
      <c r="W32" s="109"/>
      <c r="X32" s="103"/>
      <c r="Y32" s="90"/>
      <c r="Z32" s="104"/>
      <c r="AA32" s="107"/>
      <c r="AB32" s="108"/>
      <c r="AC32" s="108"/>
      <c r="AD32" s="109"/>
      <c r="AE32" s="103"/>
      <c r="AF32" s="90"/>
      <c r="AG32" s="104"/>
      <c r="AH32" s="107"/>
      <c r="AI32" s="108"/>
      <c r="AJ32" s="108"/>
      <c r="AK32" s="109"/>
      <c r="AL32" s="93">
        <f t="shared" si="0"/>
        <v>0</v>
      </c>
    </row>
    <row r="33" spans="1:38" ht="13.5" customHeight="1" thickBot="1" x14ac:dyDescent="0.25">
      <c r="B33" s="94" t="s">
        <v>134</v>
      </c>
      <c r="C33" s="105"/>
      <c r="D33" s="95"/>
      <c r="E33" s="106"/>
      <c r="F33" s="110"/>
      <c r="G33" s="111"/>
      <c r="H33" s="111"/>
      <c r="I33" s="112"/>
      <c r="J33" s="105"/>
      <c r="K33" s="95"/>
      <c r="L33" s="106"/>
      <c r="M33" s="110"/>
      <c r="N33" s="111"/>
      <c r="O33" s="111"/>
      <c r="P33" s="112"/>
      <c r="Q33" s="105"/>
      <c r="R33" s="95"/>
      <c r="S33" s="106"/>
      <c r="T33" s="110"/>
      <c r="U33" s="111"/>
      <c r="V33" s="111"/>
      <c r="W33" s="112"/>
      <c r="X33" s="105"/>
      <c r="Y33" s="95"/>
      <c r="Z33" s="106"/>
      <c r="AA33" s="110"/>
      <c r="AB33" s="111"/>
      <c r="AC33" s="111"/>
      <c r="AD33" s="112"/>
      <c r="AE33" s="105"/>
      <c r="AF33" s="95"/>
      <c r="AG33" s="106"/>
      <c r="AH33" s="110"/>
      <c r="AI33" s="111"/>
      <c r="AJ33" s="111"/>
      <c r="AK33" s="112"/>
      <c r="AL33" s="96">
        <f t="shared" si="0"/>
        <v>0</v>
      </c>
    </row>
    <row r="34" spans="1:38" ht="13.5" customHeight="1" x14ac:dyDescent="0.2">
      <c r="B34" s="52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52"/>
    </row>
    <row r="35" spans="1:38" x14ac:dyDescent="0.2">
      <c r="B35" s="98"/>
      <c r="C35" s="99" t="s">
        <v>37</v>
      </c>
      <c r="D35" s="99" t="s">
        <v>38</v>
      </c>
      <c r="E35" s="99" t="s">
        <v>39</v>
      </c>
      <c r="F35" s="99" t="s">
        <v>40</v>
      </c>
      <c r="G35" s="99" t="s">
        <v>41</v>
      </c>
      <c r="H35" s="99" t="s">
        <v>42</v>
      </c>
      <c r="I35" s="99" t="s">
        <v>43</v>
      </c>
      <c r="J35" s="99" t="s">
        <v>44</v>
      </c>
      <c r="K35" s="99" t="s">
        <v>45</v>
      </c>
      <c r="L35" s="99" t="s">
        <v>46</v>
      </c>
      <c r="M35" s="99" t="s">
        <v>47</v>
      </c>
      <c r="N35" s="99" t="s">
        <v>48</v>
      </c>
      <c r="O35" s="99" t="s">
        <v>49</v>
      </c>
      <c r="P35" s="99" t="s">
        <v>50</v>
      </c>
      <c r="Q35" s="99" t="s">
        <v>0</v>
      </c>
      <c r="R35" s="99" t="s">
        <v>1</v>
      </c>
      <c r="S35" s="99" t="s">
        <v>51</v>
      </c>
      <c r="T35" s="99" t="s">
        <v>52</v>
      </c>
      <c r="U35" s="99" t="s">
        <v>53</v>
      </c>
      <c r="V35" s="99" t="s">
        <v>54</v>
      </c>
      <c r="W35" s="99" t="s">
        <v>55</v>
      </c>
      <c r="X35" s="99" t="s">
        <v>56</v>
      </c>
      <c r="Y35" s="99" t="s">
        <v>57</v>
      </c>
      <c r="Z35" s="99" t="s">
        <v>58</v>
      </c>
      <c r="AA35" s="99" t="s">
        <v>59</v>
      </c>
      <c r="AB35" s="99" t="s">
        <v>60</v>
      </c>
      <c r="AC35" s="99" t="s">
        <v>61</v>
      </c>
      <c r="AD35" s="99" t="s">
        <v>62</v>
      </c>
      <c r="AE35" s="99" t="s">
        <v>63</v>
      </c>
      <c r="AF35" s="99" t="s">
        <v>64</v>
      </c>
      <c r="AG35" s="99" t="s">
        <v>65</v>
      </c>
      <c r="AH35" s="99" t="s">
        <v>66</v>
      </c>
      <c r="AI35" s="99" t="s">
        <v>67</v>
      </c>
      <c r="AJ35" s="99" t="s">
        <v>68</v>
      </c>
      <c r="AK35" s="99" t="s">
        <v>69</v>
      </c>
    </row>
    <row r="36" spans="1:38" x14ac:dyDescent="0.2">
      <c r="B36" s="100" t="s">
        <v>112</v>
      </c>
      <c r="C36" s="99" t="s">
        <v>36</v>
      </c>
      <c r="D36" s="99" t="s">
        <v>4</v>
      </c>
      <c r="E36" s="99" t="s">
        <v>5</v>
      </c>
      <c r="F36" s="99" t="s">
        <v>28</v>
      </c>
      <c r="G36" s="99" t="s">
        <v>24</v>
      </c>
      <c r="H36" s="99" t="s">
        <v>13</v>
      </c>
      <c r="I36" s="99" t="s">
        <v>20</v>
      </c>
      <c r="J36" s="99" t="s">
        <v>22</v>
      </c>
      <c r="K36" s="99" t="s">
        <v>11</v>
      </c>
      <c r="L36" s="99" t="s">
        <v>12</v>
      </c>
      <c r="M36" s="99" t="s">
        <v>35</v>
      </c>
      <c r="N36" s="99" t="s">
        <v>30</v>
      </c>
      <c r="O36" s="99" t="s">
        <v>15</v>
      </c>
      <c r="P36" s="99" t="s">
        <v>18</v>
      </c>
      <c r="Q36" s="99" t="s">
        <v>19</v>
      </c>
      <c r="R36" s="99" t="s">
        <v>7</v>
      </c>
      <c r="S36" s="99" t="s">
        <v>2</v>
      </c>
      <c r="T36" s="99" t="s">
        <v>31</v>
      </c>
      <c r="U36" s="99" t="s">
        <v>23</v>
      </c>
      <c r="V36" s="99" t="s">
        <v>8</v>
      </c>
      <c r="W36" s="99" t="s">
        <v>25</v>
      </c>
      <c r="X36" s="99" t="s">
        <v>26</v>
      </c>
      <c r="Y36" s="99" t="s">
        <v>14</v>
      </c>
      <c r="Z36" s="99" t="s">
        <v>9</v>
      </c>
      <c r="AA36" s="99" t="s">
        <v>29</v>
      </c>
      <c r="AB36" s="99" t="s">
        <v>32</v>
      </c>
      <c r="AC36" s="99" t="s">
        <v>33</v>
      </c>
      <c r="AD36" s="99" t="s">
        <v>21</v>
      </c>
      <c r="AE36" s="99" t="s">
        <v>16</v>
      </c>
      <c r="AF36" s="99" t="s">
        <v>10</v>
      </c>
      <c r="AG36" s="99" t="s">
        <v>6</v>
      </c>
      <c r="AH36" s="99" t="s">
        <v>27</v>
      </c>
      <c r="AI36" s="99" t="s">
        <v>3</v>
      </c>
      <c r="AJ36" s="99" t="s">
        <v>17</v>
      </c>
      <c r="AK36" s="99" t="s">
        <v>34</v>
      </c>
    </row>
    <row r="37" spans="1:38" x14ac:dyDescent="0.2">
      <c r="A37" s="33">
        <v>2</v>
      </c>
      <c r="B37" s="101" t="str">
        <f t="shared" ref="B37:B59" si="1">B8</f>
        <v>REB</v>
      </c>
      <c r="C37" s="102" t="str">
        <f>IF(HLOOKUP(C$36,$C$7:$AK$33,$A37,FALSE)="","",HLOOKUP(C$36,$C$7:$AK$33,$A37,FALSE))</f>
        <v/>
      </c>
      <c r="D37" s="102" t="str">
        <f t="shared" ref="D37:AK44" si="2">IF(HLOOKUP(D$36,$C$7:$AK$33,$A37,FALSE)="","",HLOOKUP(D$36,$C$7:$AK$33,$A37,FALSE))</f>
        <v>CecoV-1</v>
      </c>
      <c r="E37" s="102" t="str">
        <f t="shared" si="2"/>
        <v>CecoV-1</v>
      </c>
      <c r="F37" s="102" t="str">
        <f t="shared" si="2"/>
        <v>BecoY-5</v>
      </c>
      <c r="G37" s="102" t="str">
        <f t="shared" si="2"/>
        <v>C SPHERE</v>
      </c>
      <c r="H37" s="102" t="str">
        <f t="shared" si="2"/>
        <v/>
      </c>
      <c r="I37" s="102" t="str">
        <f t="shared" si="2"/>
        <v>CecoX-2</v>
      </c>
      <c r="J37" s="102" t="str">
        <f t="shared" si="2"/>
        <v>CecoX-2</v>
      </c>
      <c r="K37" s="102" t="str">
        <f t="shared" si="2"/>
        <v>BecoX-3</v>
      </c>
      <c r="L37" s="102" t="str">
        <f t="shared" si="2"/>
        <v>Oxb</v>
      </c>
      <c r="M37" s="102" t="str">
        <f t="shared" si="2"/>
        <v/>
      </c>
      <c r="N37" s="102" t="str">
        <f t="shared" si="2"/>
        <v/>
      </c>
      <c r="O37" s="102" t="str">
        <f t="shared" si="2"/>
        <v/>
      </c>
      <c r="P37" s="102" t="str">
        <f t="shared" si="2"/>
        <v>BecoX-3</v>
      </c>
      <c r="Q37" s="102" t="str">
        <f t="shared" si="2"/>
        <v>CecoX-2</v>
      </c>
      <c r="R37" s="102" t="str">
        <f t="shared" si="2"/>
        <v>CecoV-1</v>
      </c>
      <c r="S37" s="102" t="str">
        <f t="shared" si="2"/>
        <v>CecoV-1</v>
      </c>
      <c r="T37" s="102" t="str">
        <f t="shared" si="2"/>
        <v/>
      </c>
      <c r="U37" s="102" t="str">
        <f t="shared" si="2"/>
        <v/>
      </c>
      <c r="V37" s="102" t="str">
        <f t="shared" si="2"/>
        <v>CecoV-1</v>
      </c>
      <c r="W37" s="102" t="str">
        <f t="shared" si="2"/>
        <v/>
      </c>
      <c r="X37" s="102" t="str">
        <f t="shared" si="2"/>
        <v>BecoY-5</v>
      </c>
      <c r="Y37" s="102" t="str">
        <f t="shared" si="2"/>
        <v>Oxb</v>
      </c>
      <c r="Z37" s="102" t="str">
        <f t="shared" si="2"/>
        <v/>
      </c>
      <c r="AA37" s="102" t="str">
        <f t="shared" si="2"/>
        <v>BecoY-5</v>
      </c>
      <c r="AB37" s="102" t="str">
        <f t="shared" si="2"/>
        <v/>
      </c>
      <c r="AC37" s="102" t="str">
        <f t="shared" si="2"/>
        <v/>
      </c>
      <c r="AD37" s="102" t="str">
        <f t="shared" si="2"/>
        <v>CecoX-2</v>
      </c>
      <c r="AE37" s="102" t="str">
        <f t="shared" si="2"/>
        <v>BecoX-3</v>
      </c>
      <c r="AF37" s="102" t="str">
        <f t="shared" si="2"/>
        <v/>
      </c>
      <c r="AG37" s="102" t="str">
        <f t="shared" si="2"/>
        <v>CecoV-1</v>
      </c>
      <c r="AH37" s="102" t="str">
        <f t="shared" si="2"/>
        <v>BecoY-5</v>
      </c>
      <c r="AI37" s="102" t="str">
        <f t="shared" si="2"/>
        <v>CecoV-1</v>
      </c>
      <c r="AJ37" s="102" t="str">
        <f t="shared" si="2"/>
        <v>BecoX-3</v>
      </c>
      <c r="AK37" s="102" t="str">
        <f t="shared" si="2"/>
        <v/>
      </c>
    </row>
    <row r="38" spans="1:38" x14ac:dyDescent="0.2">
      <c r="A38" s="33">
        <v>3</v>
      </c>
      <c r="B38" s="101" t="str">
        <f t="shared" si="1"/>
        <v>MH</v>
      </c>
      <c r="C38" s="102" t="str">
        <f t="shared" ref="C38:R62" si="3">IF(HLOOKUP(C$36,$C$7:$AK$33,$A38,FALSE)="","",HLOOKUP(C$36,$C$7:$AK$33,$A38,FALSE))</f>
        <v/>
      </c>
      <c r="D38" s="102" t="str">
        <f t="shared" si="2"/>
        <v>CecoV-4</v>
      </c>
      <c r="E38" s="102" t="str">
        <f t="shared" si="2"/>
        <v/>
      </c>
      <c r="F38" s="102" t="str">
        <f t="shared" si="2"/>
        <v>BecoY-2</v>
      </c>
      <c r="G38" s="102" t="str">
        <f t="shared" si="2"/>
        <v/>
      </c>
      <c r="H38" s="102" t="str">
        <f t="shared" si="2"/>
        <v/>
      </c>
      <c r="I38" s="102" t="str">
        <f t="shared" si="2"/>
        <v>BecoX-1</v>
      </c>
      <c r="J38" s="102" t="str">
        <f t="shared" si="2"/>
        <v>BecoX-1</v>
      </c>
      <c r="K38" s="102" t="str">
        <f t="shared" si="2"/>
        <v>BecoX-2</v>
      </c>
      <c r="L38" s="102" t="str">
        <f t="shared" si="2"/>
        <v>Oxb</v>
      </c>
      <c r="M38" s="102" t="str">
        <f t="shared" si="2"/>
        <v/>
      </c>
      <c r="N38" s="102" t="str">
        <f t="shared" si="2"/>
        <v/>
      </c>
      <c r="O38" s="102" t="str">
        <f t="shared" si="2"/>
        <v/>
      </c>
      <c r="P38" s="102" t="str">
        <f t="shared" si="2"/>
        <v>BecoX-2</v>
      </c>
      <c r="Q38" s="102" t="str">
        <f t="shared" si="2"/>
        <v>BecoX-1</v>
      </c>
      <c r="R38" s="102" t="str">
        <f t="shared" si="2"/>
        <v>D SPHERE</v>
      </c>
      <c r="S38" s="102" t="str">
        <f t="shared" si="2"/>
        <v>CecoV-4</v>
      </c>
      <c r="T38" s="102" t="str">
        <f t="shared" si="2"/>
        <v/>
      </c>
      <c r="U38" s="102" t="str">
        <f t="shared" si="2"/>
        <v>BecoY-2</v>
      </c>
      <c r="V38" s="102" t="str">
        <f t="shared" si="2"/>
        <v/>
      </c>
      <c r="W38" s="102" t="str">
        <f t="shared" si="2"/>
        <v>BecoY-2</v>
      </c>
      <c r="X38" s="102" t="str">
        <f t="shared" si="2"/>
        <v>BecoY-2</v>
      </c>
      <c r="Y38" s="102" t="str">
        <f t="shared" si="2"/>
        <v/>
      </c>
      <c r="Z38" s="102" t="str">
        <f t="shared" si="2"/>
        <v>B SPHERE</v>
      </c>
      <c r="AA38" s="102" t="str">
        <f t="shared" si="2"/>
        <v/>
      </c>
      <c r="AB38" s="102" t="str">
        <f t="shared" si="2"/>
        <v>CecoZ-2</v>
      </c>
      <c r="AC38" s="102" t="str">
        <f t="shared" si="2"/>
        <v>CecoZ-2</v>
      </c>
      <c r="AD38" s="102" t="str">
        <f t="shared" si="2"/>
        <v>BecoX-1</v>
      </c>
      <c r="AE38" s="102" t="str">
        <f t="shared" si="2"/>
        <v>BecoX-2</v>
      </c>
      <c r="AF38" s="102" t="str">
        <f t="shared" si="2"/>
        <v/>
      </c>
      <c r="AG38" s="102" t="str">
        <f t="shared" si="2"/>
        <v>CecoV-4</v>
      </c>
      <c r="AH38" s="102" t="str">
        <f t="shared" si="2"/>
        <v/>
      </c>
      <c r="AI38" s="102" t="str">
        <f t="shared" si="2"/>
        <v>CecoV-4</v>
      </c>
      <c r="AJ38" s="102" t="str">
        <f t="shared" si="2"/>
        <v>BecoX-2</v>
      </c>
      <c r="AK38" s="102" t="str">
        <f t="shared" si="2"/>
        <v>CecoZ-2</v>
      </c>
    </row>
    <row r="39" spans="1:38" x14ac:dyDescent="0.2">
      <c r="A39" s="33">
        <v>4</v>
      </c>
      <c r="B39" s="101" t="str">
        <f t="shared" si="1"/>
        <v>TGS</v>
      </c>
      <c r="C39" s="102" t="str">
        <f t="shared" si="3"/>
        <v/>
      </c>
      <c r="D39" s="102" t="str">
        <f t="shared" si="2"/>
        <v/>
      </c>
      <c r="E39" s="102" t="str">
        <f t="shared" si="2"/>
        <v/>
      </c>
      <c r="F39" s="102" t="str">
        <f t="shared" si="2"/>
        <v/>
      </c>
      <c r="G39" s="102" t="str">
        <f t="shared" si="2"/>
        <v/>
      </c>
      <c r="H39" s="102" t="str">
        <f t="shared" si="2"/>
        <v/>
      </c>
      <c r="I39" s="102" t="str">
        <f t="shared" si="2"/>
        <v/>
      </c>
      <c r="J39" s="102" t="str">
        <f t="shared" si="2"/>
        <v/>
      </c>
      <c r="K39" s="102" t="str">
        <f t="shared" si="2"/>
        <v/>
      </c>
      <c r="L39" s="102" t="str">
        <f t="shared" si="2"/>
        <v>Oxb</v>
      </c>
      <c r="M39" s="102" t="str">
        <f t="shared" si="2"/>
        <v/>
      </c>
      <c r="N39" s="102" t="str">
        <f t="shared" si="2"/>
        <v/>
      </c>
      <c r="O39" s="102" t="str">
        <f t="shared" si="2"/>
        <v/>
      </c>
      <c r="P39" s="102" t="str">
        <f t="shared" si="2"/>
        <v/>
      </c>
      <c r="Q39" s="102" t="str">
        <f t="shared" si="2"/>
        <v/>
      </c>
      <c r="R39" s="102" t="str">
        <f t="shared" si="2"/>
        <v/>
      </c>
      <c r="S39" s="102" t="str">
        <f t="shared" si="2"/>
        <v/>
      </c>
      <c r="T39" s="102" t="str">
        <f t="shared" si="2"/>
        <v>F SPHERE</v>
      </c>
      <c r="U39" s="102" t="str">
        <f t="shared" si="2"/>
        <v/>
      </c>
      <c r="V39" s="102" t="str">
        <f t="shared" si="2"/>
        <v/>
      </c>
      <c r="W39" s="102" t="str">
        <f t="shared" si="2"/>
        <v/>
      </c>
      <c r="X39" s="102" t="str">
        <f t="shared" si="2"/>
        <v/>
      </c>
      <c r="Y39" s="102" t="str">
        <f t="shared" si="2"/>
        <v/>
      </c>
      <c r="Z39" s="102" t="str">
        <f t="shared" si="2"/>
        <v>Oxb</v>
      </c>
      <c r="AA39" s="102" t="str">
        <f t="shared" si="2"/>
        <v/>
      </c>
      <c r="AB39" s="102" t="str">
        <f t="shared" si="2"/>
        <v/>
      </c>
      <c r="AC39" s="102" t="str">
        <f t="shared" si="2"/>
        <v/>
      </c>
      <c r="AD39" s="102" t="str">
        <f t="shared" si="2"/>
        <v/>
      </c>
      <c r="AE39" s="102" t="str">
        <f t="shared" si="2"/>
        <v/>
      </c>
      <c r="AF39" s="102" t="str">
        <f t="shared" si="2"/>
        <v/>
      </c>
      <c r="AG39" s="102" t="str">
        <f t="shared" si="2"/>
        <v/>
      </c>
      <c r="AH39" s="102" t="str">
        <f t="shared" si="2"/>
        <v/>
      </c>
      <c r="AI39" s="102" t="str">
        <f t="shared" si="2"/>
        <v/>
      </c>
      <c r="AJ39" s="102" t="str">
        <f t="shared" si="2"/>
        <v/>
      </c>
      <c r="AK39" s="102" t="str">
        <f t="shared" si="2"/>
        <v/>
      </c>
    </row>
    <row r="40" spans="1:38" x14ac:dyDescent="0.2">
      <c r="A40" s="33">
        <v>5</v>
      </c>
      <c r="B40" s="101" t="str">
        <f t="shared" si="1"/>
        <v>AAB</v>
      </c>
      <c r="C40" s="102" t="str">
        <f t="shared" si="3"/>
        <v>CecoZ-4</v>
      </c>
      <c r="D40" s="102" t="str">
        <f t="shared" si="2"/>
        <v>CecoV-3</v>
      </c>
      <c r="E40" s="102" t="str">
        <f t="shared" si="2"/>
        <v>CecoV-2</v>
      </c>
      <c r="F40" s="102" t="str">
        <f t="shared" si="2"/>
        <v/>
      </c>
      <c r="G40" s="102" t="str">
        <f t="shared" si="2"/>
        <v>BecoY-2</v>
      </c>
      <c r="H40" s="102" t="str">
        <f t="shared" si="2"/>
        <v/>
      </c>
      <c r="I40" s="102" t="str">
        <f t="shared" si="2"/>
        <v>CecoX-1</v>
      </c>
      <c r="J40" s="102" t="str">
        <f t="shared" si="2"/>
        <v>CecoX-1</v>
      </c>
      <c r="K40" s="102" t="str">
        <f t="shared" si="2"/>
        <v/>
      </c>
      <c r="L40" s="102" t="str">
        <f t="shared" si="2"/>
        <v>Oxb</v>
      </c>
      <c r="M40" s="102" t="str">
        <f t="shared" si="2"/>
        <v>CecoZ-4</v>
      </c>
      <c r="N40" s="102" t="str">
        <f t="shared" si="2"/>
        <v>CecoZ-4</v>
      </c>
      <c r="O40" s="102" t="str">
        <f t="shared" si="2"/>
        <v>BecoY-2</v>
      </c>
      <c r="P40" s="102" t="str">
        <f t="shared" si="2"/>
        <v>CecoX-2</v>
      </c>
      <c r="Q40" s="102" t="str">
        <f t="shared" si="2"/>
        <v>CecoX-1</v>
      </c>
      <c r="R40" s="102" t="str">
        <f t="shared" si="2"/>
        <v>CecoV-2</v>
      </c>
      <c r="S40" s="102" t="str">
        <f t="shared" si="2"/>
        <v>CecoV-3</v>
      </c>
      <c r="T40" s="102" t="str">
        <f t="shared" si="2"/>
        <v>CecoZ-4</v>
      </c>
      <c r="U40" s="102" t="str">
        <f t="shared" si="2"/>
        <v/>
      </c>
      <c r="V40" s="102" t="str">
        <f t="shared" si="2"/>
        <v>CecoV-2</v>
      </c>
      <c r="W40" s="102" t="str">
        <f t="shared" si="2"/>
        <v/>
      </c>
      <c r="X40" s="102" t="str">
        <f t="shared" si="2"/>
        <v/>
      </c>
      <c r="Y40" s="102" t="str">
        <f t="shared" si="2"/>
        <v/>
      </c>
      <c r="Z40" s="102" t="str">
        <f t="shared" si="2"/>
        <v/>
      </c>
      <c r="AA40" s="102" t="str">
        <f t="shared" si="2"/>
        <v>BecoY-2</v>
      </c>
      <c r="AB40" s="102" t="str">
        <f t="shared" si="2"/>
        <v>CecoZ-4</v>
      </c>
      <c r="AC40" s="102" t="str">
        <f t="shared" si="2"/>
        <v/>
      </c>
      <c r="AD40" s="102" t="str">
        <f t="shared" si="2"/>
        <v>CecoX-1</v>
      </c>
      <c r="AE40" s="102" t="str">
        <f t="shared" si="2"/>
        <v>CecoX-2</v>
      </c>
      <c r="AF40" s="102" t="str">
        <f t="shared" si="2"/>
        <v/>
      </c>
      <c r="AG40" s="102" t="str">
        <f t="shared" si="2"/>
        <v>CecoV-2</v>
      </c>
      <c r="AH40" s="102" t="str">
        <f t="shared" si="2"/>
        <v>BecoY-2</v>
      </c>
      <c r="AI40" s="102" t="str">
        <f t="shared" si="2"/>
        <v>CecoV-3</v>
      </c>
      <c r="AJ40" s="102" t="str">
        <f t="shared" si="2"/>
        <v>CecoX-2</v>
      </c>
      <c r="AK40" s="102" t="str">
        <f t="shared" si="2"/>
        <v/>
      </c>
    </row>
    <row r="41" spans="1:38" x14ac:dyDescent="0.2">
      <c r="A41" s="33">
        <v>6</v>
      </c>
      <c r="B41" s="101" t="str">
        <f t="shared" si="1"/>
        <v>PRKB</v>
      </c>
      <c r="C41" s="102" t="str">
        <f t="shared" si="3"/>
        <v/>
      </c>
      <c r="D41" s="102" t="str">
        <f t="shared" si="2"/>
        <v/>
      </c>
      <c r="E41" s="102" t="str">
        <f t="shared" si="2"/>
        <v/>
      </c>
      <c r="F41" s="102" t="str">
        <f t="shared" si="2"/>
        <v/>
      </c>
      <c r="G41" s="102" t="str">
        <f t="shared" si="2"/>
        <v/>
      </c>
      <c r="H41" s="102" t="str">
        <f t="shared" si="2"/>
        <v/>
      </c>
      <c r="I41" s="102" t="str">
        <f t="shared" si="2"/>
        <v/>
      </c>
      <c r="J41" s="102" t="str">
        <f t="shared" si="2"/>
        <v/>
      </c>
      <c r="K41" s="102" t="str">
        <f t="shared" si="2"/>
        <v>BecoX-1</v>
      </c>
      <c r="L41" s="102" t="str">
        <f t="shared" si="2"/>
        <v>Oxb</v>
      </c>
      <c r="M41" s="102" t="str">
        <f t="shared" si="2"/>
        <v/>
      </c>
      <c r="N41" s="102" t="str">
        <f t="shared" si="2"/>
        <v>CecoZ-1</v>
      </c>
      <c r="O41" s="102" t="str">
        <f t="shared" si="2"/>
        <v>BecoY-1</v>
      </c>
      <c r="P41" s="102" t="str">
        <f t="shared" si="2"/>
        <v>BecoX-1</v>
      </c>
      <c r="Q41" s="102" t="str">
        <f t="shared" si="2"/>
        <v/>
      </c>
      <c r="R41" s="102" t="str">
        <f t="shared" si="2"/>
        <v/>
      </c>
      <c r="S41" s="102" t="str">
        <f t="shared" si="2"/>
        <v/>
      </c>
      <c r="T41" s="102" t="str">
        <f t="shared" si="2"/>
        <v>CecoZ-1</v>
      </c>
      <c r="U41" s="102" t="str">
        <f t="shared" si="2"/>
        <v/>
      </c>
      <c r="V41" s="102" t="str">
        <f t="shared" si="2"/>
        <v/>
      </c>
      <c r="W41" s="102" t="str">
        <f t="shared" si="2"/>
        <v>BecoY-1</v>
      </c>
      <c r="X41" s="102" t="str">
        <f t="shared" si="2"/>
        <v>BecoY-1</v>
      </c>
      <c r="Y41" s="102" t="str">
        <f t="shared" si="2"/>
        <v/>
      </c>
      <c r="Z41" s="102" t="str">
        <f t="shared" si="2"/>
        <v>Oxb</v>
      </c>
      <c r="AA41" s="102" t="str">
        <f t="shared" si="2"/>
        <v/>
      </c>
      <c r="AB41" s="102" t="str">
        <f t="shared" si="2"/>
        <v/>
      </c>
      <c r="AC41" s="102" t="str">
        <f t="shared" si="2"/>
        <v/>
      </c>
      <c r="AD41" s="102" t="str">
        <f t="shared" si="2"/>
        <v/>
      </c>
      <c r="AE41" s="102" t="str">
        <f t="shared" si="2"/>
        <v>BecoX-1</v>
      </c>
      <c r="AF41" s="102" t="str">
        <f t="shared" si="2"/>
        <v/>
      </c>
      <c r="AG41" s="102" t="str">
        <f t="shared" si="2"/>
        <v/>
      </c>
      <c r="AH41" s="102" t="str">
        <f t="shared" si="2"/>
        <v>BecoY-1</v>
      </c>
      <c r="AI41" s="102" t="str">
        <f t="shared" si="2"/>
        <v/>
      </c>
      <c r="AJ41" s="102" t="str">
        <f t="shared" si="2"/>
        <v>BecoX-1</v>
      </c>
      <c r="AK41" s="102" t="str">
        <f t="shared" si="2"/>
        <v>CecoZ-1</v>
      </c>
    </row>
    <row r="42" spans="1:38" x14ac:dyDescent="0.2">
      <c r="A42" s="33">
        <v>7</v>
      </c>
      <c r="B42" s="101" t="str">
        <f t="shared" si="1"/>
        <v>AUI</v>
      </c>
      <c r="C42" s="102" t="str">
        <f t="shared" si="3"/>
        <v>CecoZ-1</v>
      </c>
      <c r="D42" s="102" t="str">
        <f t="shared" si="2"/>
        <v/>
      </c>
      <c r="E42" s="102" t="str">
        <f t="shared" si="2"/>
        <v>CecoV-3</v>
      </c>
      <c r="F42" s="102" t="str">
        <f t="shared" si="2"/>
        <v>BecoY-1</v>
      </c>
      <c r="G42" s="102" t="str">
        <f t="shared" si="2"/>
        <v>BecoY-1</v>
      </c>
      <c r="H42" s="102" t="str">
        <f t="shared" si="2"/>
        <v/>
      </c>
      <c r="I42" s="102" t="str">
        <f t="shared" si="2"/>
        <v/>
      </c>
      <c r="J42" s="102" t="str">
        <f t="shared" si="2"/>
        <v/>
      </c>
      <c r="K42" s="102" t="str">
        <f t="shared" si="2"/>
        <v/>
      </c>
      <c r="L42" s="102" t="str">
        <f t="shared" si="2"/>
        <v/>
      </c>
      <c r="M42" s="102" t="str">
        <f t="shared" si="2"/>
        <v>CecoZ-1</v>
      </c>
      <c r="N42" s="102" t="str">
        <f t="shared" si="2"/>
        <v/>
      </c>
      <c r="O42" s="102" t="str">
        <f t="shared" si="2"/>
        <v/>
      </c>
      <c r="P42" s="102" t="str">
        <f t="shared" si="2"/>
        <v/>
      </c>
      <c r="Q42" s="102" t="str">
        <f t="shared" si="2"/>
        <v/>
      </c>
      <c r="R42" s="102" t="str">
        <f t="shared" si="2"/>
        <v>CecoV-3</v>
      </c>
      <c r="S42" s="102" t="str">
        <f t="shared" si="2"/>
        <v/>
      </c>
      <c r="T42" s="102" t="str">
        <f t="shared" si="2"/>
        <v>F SPHERE</v>
      </c>
      <c r="U42" s="102" t="str">
        <f t="shared" si="2"/>
        <v>BecoY-1</v>
      </c>
      <c r="V42" s="102" t="str">
        <f t="shared" si="2"/>
        <v>CecoV-3</v>
      </c>
      <c r="W42" s="102" t="str">
        <f t="shared" si="2"/>
        <v>C Opt</v>
      </c>
      <c r="X42" s="102" t="str">
        <f t="shared" si="2"/>
        <v>C Opt</v>
      </c>
      <c r="Y42" s="102" t="str">
        <f t="shared" si="2"/>
        <v/>
      </c>
      <c r="Z42" s="102" t="str">
        <f t="shared" si="2"/>
        <v>B SPHERE</v>
      </c>
      <c r="AA42" s="102" t="str">
        <f t="shared" si="2"/>
        <v>BecoY-1</v>
      </c>
      <c r="AB42" s="102" t="str">
        <f t="shared" si="2"/>
        <v>CecoZ-1</v>
      </c>
      <c r="AC42" s="102" t="str">
        <f t="shared" si="2"/>
        <v>CecoZ-1</v>
      </c>
      <c r="AD42" s="102" t="str">
        <f t="shared" si="2"/>
        <v/>
      </c>
      <c r="AE42" s="102" t="str">
        <f t="shared" si="2"/>
        <v/>
      </c>
      <c r="AF42" s="102" t="str">
        <f t="shared" si="2"/>
        <v/>
      </c>
      <c r="AG42" s="102" t="str">
        <f t="shared" si="2"/>
        <v>CecoV-3</v>
      </c>
      <c r="AH42" s="102" t="str">
        <f t="shared" si="2"/>
        <v/>
      </c>
      <c r="AI42" s="102" t="str">
        <f t="shared" si="2"/>
        <v/>
      </c>
      <c r="AJ42" s="102" t="str">
        <f t="shared" si="2"/>
        <v/>
      </c>
      <c r="AK42" s="102" t="str">
        <f t="shared" si="2"/>
        <v/>
      </c>
    </row>
    <row r="43" spans="1:38" x14ac:dyDescent="0.2">
      <c r="A43" s="33">
        <v>8</v>
      </c>
      <c r="B43" s="101" t="str">
        <f t="shared" si="1"/>
        <v>RGC</v>
      </c>
      <c r="C43" s="102" t="str">
        <f t="shared" si="3"/>
        <v/>
      </c>
      <c r="D43" s="102" t="str">
        <f t="shared" si="2"/>
        <v>CecoV-2</v>
      </c>
      <c r="E43" s="102" t="str">
        <f t="shared" si="2"/>
        <v/>
      </c>
      <c r="F43" s="102" t="str">
        <f t="shared" si="2"/>
        <v/>
      </c>
      <c r="G43" s="102" t="str">
        <f t="shared" si="2"/>
        <v>BecoY-5</v>
      </c>
      <c r="H43" s="102" t="str">
        <f t="shared" si="2"/>
        <v>CecoW-1</v>
      </c>
      <c r="I43" s="102" t="str">
        <f t="shared" si="2"/>
        <v>BecoX-2</v>
      </c>
      <c r="J43" s="102" t="str">
        <f t="shared" si="2"/>
        <v>BecoX-2</v>
      </c>
      <c r="K43" s="102" t="str">
        <f t="shared" si="2"/>
        <v>CecoW-1</v>
      </c>
      <c r="L43" s="102" t="str">
        <f t="shared" si="2"/>
        <v>Oxb</v>
      </c>
      <c r="M43" s="102" t="str">
        <f t="shared" si="2"/>
        <v/>
      </c>
      <c r="N43" s="102" t="str">
        <f t="shared" si="2"/>
        <v/>
      </c>
      <c r="O43" s="102" t="str">
        <f t="shared" si="2"/>
        <v>BecoY-5</v>
      </c>
      <c r="P43" s="102" t="str">
        <f t="shared" si="2"/>
        <v>CecoX-1</v>
      </c>
      <c r="Q43" s="102" t="str">
        <f t="shared" si="2"/>
        <v>BecoX-2</v>
      </c>
      <c r="R43" s="102" t="str">
        <f t="shared" si="2"/>
        <v/>
      </c>
      <c r="S43" s="102" t="str">
        <f t="shared" si="2"/>
        <v>CecoV-2</v>
      </c>
      <c r="T43" s="102" t="str">
        <f t="shared" si="2"/>
        <v>CecoZ-3</v>
      </c>
      <c r="U43" s="102" t="str">
        <f t="shared" si="2"/>
        <v>BecoY-5</v>
      </c>
      <c r="V43" s="102" t="str">
        <f t="shared" si="2"/>
        <v/>
      </c>
      <c r="W43" s="102" t="str">
        <f t="shared" si="2"/>
        <v>BecoY-5</v>
      </c>
      <c r="X43" s="102" t="str">
        <f t="shared" si="2"/>
        <v/>
      </c>
      <c r="Y43" s="102" t="str">
        <f t="shared" si="2"/>
        <v/>
      </c>
      <c r="Z43" s="102" t="str">
        <f t="shared" si="2"/>
        <v>Oxb</v>
      </c>
      <c r="AA43" s="102" t="str">
        <f t="shared" si="2"/>
        <v/>
      </c>
      <c r="AB43" s="102" t="str">
        <f t="shared" si="2"/>
        <v>CecoZ-3</v>
      </c>
      <c r="AC43" s="102" t="str">
        <f t="shared" si="2"/>
        <v>CecoZ-3</v>
      </c>
      <c r="AD43" s="102" t="str">
        <f t="shared" si="2"/>
        <v>BecoX-2</v>
      </c>
      <c r="AE43" s="102" t="str">
        <f t="shared" si="2"/>
        <v>CecoX-1</v>
      </c>
      <c r="AF43" s="102" t="str">
        <f t="shared" si="2"/>
        <v>CecoW-1</v>
      </c>
      <c r="AG43" s="102" t="str">
        <f t="shared" si="2"/>
        <v/>
      </c>
      <c r="AH43" s="102" t="str">
        <f t="shared" si="2"/>
        <v/>
      </c>
      <c r="AI43" s="102" t="str">
        <f t="shared" si="2"/>
        <v>CecoV-2</v>
      </c>
      <c r="AJ43" s="102" t="str">
        <f t="shared" si="2"/>
        <v>CecoX-1</v>
      </c>
      <c r="AK43" s="102" t="str">
        <f t="shared" si="2"/>
        <v>CecoZ-3</v>
      </c>
    </row>
    <row r="44" spans="1:38" x14ac:dyDescent="0.2">
      <c r="A44" s="33">
        <v>9</v>
      </c>
      <c r="B44" s="101" t="str">
        <f t="shared" si="1"/>
        <v>DJF</v>
      </c>
      <c r="C44" s="102" t="str">
        <f t="shared" si="3"/>
        <v/>
      </c>
      <c r="D44" s="102" t="str">
        <f t="shared" si="2"/>
        <v/>
      </c>
      <c r="E44" s="102" t="str">
        <f t="shared" si="2"/>
        <v/>
      </c>
      <c r="F44" s="102" t="str">
        <f t="shared" si="2"/>
        <v/>
      </c>
      <c r="G44" s="102" t="str">
        <f t="shared" si="2"/>
        <v/>
      </c>
      <c r="H44" s="102" t="str">
        <f t="shared" si="2"/>
        <v/>
      </c>
      <c r="I44" s="102" t="str">
        <f t="shared" si="2"/>
        <v/>
      </c>
      <c r="J44" s="102" t="str">
        <f t="shared" si="2"/>
        <v/>
      </c>
      <c r="K44" s="102" t="str">
        <f t="shared" si="2"/>
        <v/>
      </c>
      <c r="L44" s="102" t="str">
        <f t="shared" si="2"/>
        <v/>
      </c>
      <c r="M44" s="102" t="str">
        <f t="shared" si="2"/>
        <v/>
      </c>
      <c r="N44" s="102" t="str">
        <f t="shared" si="2"/>
        <v/>
      </c>
      <c r="O44" s="102" t="str">
        <f t="shared" si="2"/>
        <v/>
      </c>
      <c r="P44" s="102" t="str">
        <f t="shared" si="2"/>
        <v/>
      </c>
      <c r="Q44" s="102" t="str">
        <f t="shared" si="2"/>
        <v/>
      </c>
      <c r="R44" s="102" t="str">
        <f t="shared" si="2"/>
        <v/>
      </c>
      <c r="S44" s="102" t="str">
        <f t="shared" si="2"/>
        <v/>
      </c>
      <c r="T44" s="102" t="str">
        <f t="shared" si="2"/>
        <v/>
      </c>
      <c r="U44" s="102" t="str">
        <f t="shared" ref="U44:AJ44" si="4">IF(HLOOKUP(U$36,$C$7:$AK$33,$A44,FALSE)="","",HLOOKUP(U$36,$C$7:$AK$33,$A44,FALSE))</f>
        <v/>
      </c>
      <c r="V44" s="102" t="str">
        <f t="shared" si="4"/>
        <v/>
      </c>
      <c r="W44" s="102" t="str">
        <f t="shared" si="4"/>
        <v/>
      </c>
      <c r="X44" s="102" t="str">
        <f t="shared" si="4"/>
        <v/>
      </c>
      <c r="Y44" s="102" t="str">
        <f t="shared" si="4"/>
        <v/>
      </c>
      <c r="Z44" s="102" t="str">
        <f t="shared" si="4"/>
        <v/>
      </c>
      <c r="AA44" s="102" t="str">
        <f t="shared" si="4"/>
        <v/>
      </c>
      <c r="AB44" s="102" t="str">
        <f t="shared" si="4"/>
        <v/>
      </c>
      <c r="AC44" s="102" t="str">
        <f t="shared" si="4"/>
        <v/>
      </c>
      <c r="AD44" s="102" t="str">
        <f t="shared" si="4"/>
        <v/>
      </c>
      <c r="AE44" s="102" t="str">
        <f t="shared" si="4"/>
        <v/>
      </c>
      <c r="AF44" s="102" t="str">
        <f t="shared" si="4"/>
        <v/>
      </c>
      <c r="AG44" s="102" t="str">
        <f t="shared" si="4"/>
        <v/>
      </c>
      <c r="AH44" s="102" t="str">
        <f t="shared" si="4"/>
        <v/>
      </c>
      <c r="AI44" s="102" t="str">
        <f t="shared" si="4"/>
        <v/>
      </c>
      <c r="AJ44" s="102" t="str">
        <f t="shared" si="4"/>
        <v/>
      </c>
      <c r="AK44" s="102" t="str">
        <f t="shared" ref="D44:AK52" si="5">IF(HLOOKUP(AK$36,$C$7:$AK$33,$A44,FALSE)="","",HLOOKUP(AK$36,$C$7:$AK$33,$A44,FALSE))</f>
        <v/>
      </c>
    </row>
    <row r="45" spans="1:38" x14ac:dyDescent="0.2">
      <c r="A45" s="33">
        <v>10</v>
      </c>
      <c r="B45" s="101" t="str">
        <f t="shared" si="1"/>
        <v>LJP</v>
      </c>
      <c r="C45" s="102" t="str">
        <f t="shared" si="3"/>
        <v/>
      </c>
      <c r="D45" s="102" t="str">
        <f t="shared" si="5"/>
        <v/>
      </c>
      <c r="E45" s="102" t="str">
        <f t="shared" si="5"/>
        <v/>
      </c>
      <c r="F45" s="102" t="str">
        <f t="shared" si="5"/>
        <v>BecoY-3</v>
      </c>
      <c r="G45" s="102" t="str">
        <f t="shared" si="5"/>
        <v>BecoY-4</v>
      </c>
      <c r="H45" s="102" t="str">
        <f t="shared" si="5"/>
        <v/>
      </c>
      <c r="I45" s="102" t="str">
        <f t="shared" si="5"/>
        <v/>
      </c>
      <c r="J45" s="102" t="str">
        <f t="shared" si="5"/>
        <v/>
      </c>
      <c r="K45" s="102" t="str">
        <f t="shared" si="5"/>
        <v/>
      </c>
      <c r="L45" s="102" t="str">
        <f t="shared" si="5"/>
        <v/>
      </c>
      <c r="M45" s="102" t="str">
        <f t="shared" si="5"/>
        <v/>
      </c>
      <c r="N45" s="102" t="str">
        <f t="shared" si="5"/>
        <v/>
      </c>
      <c r="O45" s="102" t="str">
        <f t="shared" si="5"/>
        <v>BecoY-4</v>
      </c>
      <c r="P45" s="102" t="str">
        <f t="shared" si="5"/>
        <v/>
      </c>
      <c r="Q45" s="102" t="str">
        <f t="shared" si="5"/>
        <v/>
      </c>
      <c r="R45" s="102" t="str">
        <f t="shared" si="5"/>
        <v/>
      </c>
      <c r="S45" s="102" t="str">
        <f t="shared" si="5"/>
        <v/>
      </c>
      <c r="T45" s="102" t="str">
        <f t="shared" si="5"/>
        <v/>
      </c>
      <c r="U45" s="102" t="str">
        <f t="shared" si="5"/>
        <v>BecoY-4</v>
      </c>
      <c r="V45" s="102" t="str">
        <f t="shared" si="5"/>
        <v/>
      </c>
      <c r="W45" s="102" t="str">
        <f t="shared" si="5"/>
        <v>BecoY-4</v>
      </c>
      <c r="X45" s="102" t="str">
        <f t="shared" si="5"/>
        <v>BecoY-3</v>
      </c>
      <c r="Y45" s="102" t="str">
        <f t="shared" si="5"/>
        <v/>
      </c>
      <c r="Z45" s="102" t="str">
        <f t="shared" si="5"/>
        <v/>
      </c>
      <c r="AA45" s="102" t="str">
        <f t="shared" si="5"/>
        <v>BecoY-3</v>
      </c>
      <c r="AB45" s="102" t="str">
        <f t="shared" si="5"/>
        <v/>
      </c>
      <c r="AC45" s="102" t="str">
        <f t="shared" si="5"/>
        <v/>
      </c>
      <c r="AD45" s="102" t="str">
        <f t="shared" si="5"/>
        <v/>
      </c>
      <c r="AE45" s="102" t="str">
        <f t="shared" si="5"/>
        <v/>
      </c>
      <c r="AF45" s="102" t="str">
        <f t="shared" si="5"/>
        <v/>
      </c>
      <c r="AG45" s="102" t="str">
        <f t="shared" si="5"/>
        <v/>
      </c>
      <c r="AH45" s="102" t="str">
        <f t="shared" si="5"/>
        <v>BecoY-3</v>
      </c>
      <c r="AI45" s="102" t="str">
        <f t="shared" si="5"/>
        <v/>
      </c>
      <c r="AJ45" s="102" t="str">
        <f t="shared" si="5"/>
        <v/>
      </c>
      <c r="AK45" s="102" t="str">
        <f t="shared" si="5"/>
        <v/>
      </c>
    </row>
    <row r="46" spans="1:38" x14ac:dyDescent="0.2">
      <c r="A46" s="33">
        <v>11</v>
      </c>
      <c r="B46" s="101" t="str">
        <f t="shared" si="1"/>
        <v>CC</v>
      </c>
      <c r="C46" s="102" t="str">
        <f t="shared" si="3"/>
        <v>CecoZ-3</v>
      </c>
      <c r="D46" s="102" t="str">
        <f t="shared" si="5"/>
        <v/>
      </c>
      <c r="E46" s="102" t="str">
        <f t="shared" si="5"/>
        <v>CecoV-4</v>
      </c>
      <c r="F46" s="102" t="str">
        <f t="shared" si="5"/>
        <v>BecoY-4</v>
      </c>
      <c r="G46" s="102" t="str">
        <f t="shared" si="5"/>
        <v>BecoY-3</v>
      </c>
      <c r="H46" s="102" t="str">
        <f t="shared" si="5"/>
        <v/>
      </c>
      <c r="I46" s="102" t="str">
        <f t="shared" si="5"/>
        <v>BecoX-3</v>
      </c>
      <c r="J46" s="102" t="str">
        <f t="shared" si="5"/>
        <v>BecoX-3</v>
      </c>
      <c r="K46" s="102" t="str">
        <f t="shared" si="5"/>
        <v/>
      </c>
      <c r="L46" s="102" t="str">
        <f t="shared" si="5"/>
        <v>Oxb</v>
      </c>
      <c r="M46" s="102" t="str">
        <f t="shared" si="5"/>
        <v>CecoZ-3</v>
      </c>
      <c r="N46" s="102" t="str">
        <f t="shared" si="5"/>
        <v>CecoZ-3</v>
      </c>
      <c r="O46" s="102" t="str">
        <f t="shared" si="5"/>
        <v>BecoY-3</v>
      </c>
      <c r="P46" s="102" t="str">
        <f t="shared" si="5"/>
        <v/>
      </c>
      <c r="Q46" s="102" t="str">
        <f t="shared" si="5"/>
        <v>BecoX-3</v>
      </c>
      <c r="R46" s="102" t="str">
        <f t="shared" si="5"/>
        <v>CecoV-4</v>
      </c>
      <c r="S46" s="102" t="str">
        <f t="shared" si="5"/>
        <v/>
      </c>
      <c r="T46" s="102" t="str">
        <f t="shared" si="5"/>
        <v/>
      </c>
      <c r="U46" s="102" t="str">
        <f t="shared" si="5"/>
        <v>BecoY-3</v>
      </c>
      <c r="V46" s="102" t="str">
        <f t="shared" si="5"/>
        <v>CecoV-4</v>
      </c>
      <c r="W46" s="102" t="str">
        <f t="shared" si="5"/>
        <v>BecoY-3</v>
      </c>
      <c r="X46" s="102" t="str">
        <f t="shared" si="5"/>
        <v>BecoY-4</v>
      </c>
      <c r="Y46" s="102" t="str">
        <f t="shared" si="5"/>
        <v/>
      </c>
      <c r="Z46" s="102" t="str">
        <f t="shared" si="5"/>
        <v/>
      </c>
      <c r="AA46" s="102" t="str">
        <f t="shared" si="5"/>
        <v>BecoY-4</v>
      </c>
      <c r="AB46" s="102" t="str">
        <f t="shared" si="5"/>
        <v/>
      </c>
      <c r="AC46" s="102" t="str">
        <f t="shared" si="5"/>
        <v>CecoZ-4</v>
      </c>
      <c r="AD46" s="102" t="str">
        <f t="shared" si="5"/>
        <v>BecoX-3</v>
      </c>
      <c r="AE46" s="102" t="str">
        <f t="shared" si="5"/>
        <v/>
      </c>
      <c r="AF46" s="102" t="str">
        <f t="shared" si="5"/>
        <v/>
      </c>
      <c r="AG46" s="102" t="str">
        <f t="shared" si="5"/>
        <v/>
      </c>
      <c r="AH46" s="102" t="str">
        <f t="shared" si="5"/>
        <v>BecoY-4</v>
      </c>
      <c r="AI46" s="102" t="str">
        <f t="shared" si="5"/>
        <v/>
      </c>
      <c r="AJ46" s="102" t="str">
        <f t="shared" si="5"/>
        <v/>
      </c>
      <c r="AK46" s="102" t="str">
        <f t="shared" si="5"/>
        <v>CecoZ-4</v>
      </c>
    </row>
    <row r="47" spans="1:38" x14ac:dyDescent="0.2">
      <c r="A47" s="33">
        <v>12</v>
      </c>
      <c r="B47" s="101" t="str">
        <f t="shared" si="1"/>
        <v>SRM</v>
      </c>
      <c r="C47" s="102" t="str">
        <f t="shared" si="3"/>
        <v>CecoZ-2</v>
      </c>
      <c r="D47" s="102" t="str">
        <f t="shared" si="5"/>
        <v/>
      </c>
      <c r="E47" s="102" t="str">
        <f t="shared" si="5"/>
        <v/>
      </c>
      <c r="F47" s="102" t="str">
        <f t="shared" si="5"/>
        <v/>
      </c>
      <c r="G47" s="102" t="str">
        <f t="shared" si="5"/>
        <v/>
      </c>
      <c r="H47" s="102" t="str">
        <f t="shared" si="5"/>
        <v/>
      </c>
      <c r="I47" s="102" t="str">
        <f t="shared" si="5"/>
        <v/>
      </c>
      <c r="J47" s="102" t="str">
        <f t="shared" si="5"/>
        <v/>
      </c>
      <c r="K47" s="102" t="str">
        <f t="shared" si="5"/>
        <v/>
      </c>
      <c r="L47" s="102" t="str">
        <f t="shared" si="5"/>
        <v>CecoW-1</v>
      </c>
      <c r="M47" s="102" t="str">
        <f t="shared" si="5"/>
        <v>CecoZ-2</v>
      </c>
      <c r="N47" s="102" t="str">
        <f t="shared" si="5"/>
        <v>CecoZ-2</v>
      </c>
      <c r="O47" s="102" t="str">
        <f t="shared" si="5"/>
        <v>CecoW-1</v>
      </c>
      <c r="P47" s="102" t="str">
        <f t="shared" si="5"/>
        <v/>
      </c>
      <c r="Q47" s="102" t="str">
        <f t="shared" si="5"/>
        <v/>
      </c>
      <c r="R47" s="102" t="str">
        <f t="shared" si="5"/>
        <v/>
      </c>
      <c r="S47" s="102" t="str">
        <f t="shared" si="5"/>
        <v/>
      </c>
      <c r="T47" s="102" t="str">
        <f t="shared" si="5"/>
        <v>CecoZ-2</v>
      </c>
      <c r="U47" s="102" t="str">
        <f t="shared" si="5"/>
        <v/>
      </c>
      <c r="V47" s="102" t="str">
        <f t="shared" si="5"/>
        <v/>
      </c>
      <c r="W47" s="102" t="str">
        <f t="shared" si="5"/>
        <v/>
      </c>
      <c r="X47" s="102" t="str">
        <f t="shared" si="5"/>
        <v/>
      </c>
      <c r="Y47" s="102" t="str">
        <f t="shared" si="5"/>
        <v>CecoW-1</v>
      </c>
      <c r="Z47" s="102" t="str">
        <f t="shared" si="5"/>
        <v>CecoW-1</v>
      </c>
      <c r="AA47" s="102" t="str">
        <f t="shared" si="5"/>
        <v/>
      </c>
      <c r="AB47" s="102" t="str">
        <f t="shared" si="5"/>
        <v/>
      </c>
      <c r="AC47" s="102" t="str">
        <f t="shared" si="5"/>
        <v/>
      </c>
      <c r="AD47" s="102" t="str">
        <f t="shared" si="5"/>
        <v/>
      </c>
      <c r="AE47" s="102" t="str">
        <f t="shared" si="5"/>
        <v/>
      </c>
      <c r="AF47" s="102" t="str">
        <f t="shared" si="5"/>
        <v/>
      </c>
      <c r="AG47" s="102" t="str">
        <f t="shared" si="5"/>
        <v/>
      </c>
      <c r="AH47" s="102" t="str">
        <f t="shared" si="5"/>
        <v/>
      </c>
      <c r="AI47" s="102" t="str">
        <f t="shared" si="5"/>
        <v/>
      </c>
      <c r="AJ47" s="102" t="str">
        <f t="shared" si="5"/>
        <v/>
      </c>
      <c r="AK47" s="102" t="str">
        <f t="shared" si="5"/>
        <v/>
      </c>
    </row>
    <row r="48" spans="1:38" x14ac:dyDescent="0.2">
      <c r="A48" s="33">
        <v>13</v>
      </c>
      <c r="B48" s="101" t="str">
        <f t="shared" si="1"/>
        <v>HIJ</v>
      </c>
      <c r="C48" s="102" t="str">
        <f t="shared" si="3"/>
        <v/>
      </c>
      <c r="D48" s="102" t="str">
        <f t="shared" si="5"/>
        <v/>
      </c>
      <c r="E48" s="102" t="str">
        <f t="shared" si="5"/>
        <v/>
      </c>
      <c r="F48" s="102" t="str">
        <f t="shared" si="5"/>
        <v/>
      </c>
      <c r="G48" s="102" t="str">
        <f t="shared" si="5"/>
        <v/>
      </c>
      <c r="H48" s="102" t="str">
        <f t="shared" si="5"/>
        <v/>
      </c>
      <c r="I48" s="102" t="str">
        <f t="shared" si="5"/>
        <v/>
      </c>
      <c r="J48" s="102" t="str">
        <f t="shared" si="5"/>
        <v/>
      </c>
      <c r="K48" s="102" t="str">
        <f t="shared" si="5"/>
        <v/>
      </c>
      <c r="L48" s="102" t="str">
        <f t="shared" si="5"/>
        <v/>
      </c>
      <c r="M48" s="102" t="str">
        <f t="shared" si="5"/>
        <v/>
      </c>
      <c r="N48" s="102" t="str">
        <f t="shared" si="5"/>
        <v/>
      </c>
      <c r="O48" s="102" t="str">
        <f t="shared" si="5"/>
        <v/>
      </c>
      <c r="P48" s="102" t="str">
        <f t="shared" si="5"/>
        <v/>
      </c>
      <c r="Q48" s="102" t="str">
        <f t="shared" si="5"/>
        <v/>
      </c>
      <c r="R48" s="102" t="str">
        <f t="shared" si="5"/>
        <v/>
      </c>
      <c r="S48" s="102" t="str">
        <f t="shared" si="5"/>
        <v/>
      </c>
      <c r="T48" s="102" t="str">
        <f t="shared" si="5"/>
        <v/>
      </c>
      <c r="U48" s="102" t="str">
        <f t="shared" si="5"/>
        <v/>
      </c>
      <c r="V48" s="102" t="str">
        <f t="shared" si="5"/>
        <v/>
      </c>
      <c r="W48" s="102" t="str">
        <f t="shared" si="5"/>
        <v/>
      </c>
      <c r="X48" s="102" t="str">
        <f t="shared" si="5"/>
        <v/>
      </c>
      <c r="Y48" s="102" t="str">
        <f t="shared" si="5"/>
        <v/>
      </c>
      <c r="Z48" s="102" t="str">
        <f t="shared" si="5"/>
        <v/>
      </c>
      <c r="AA48" s="102" t="str">
        <f t="shared" si="5"/>
        <v/>
      </c>
      <c r="AB48" s="102" t="str">
        <f t="shared" si="5"/>
        <v/>
      </c>
      <c r="AC48" s="102" t="str">
        <f t="shared" si="5"/>
        <v/>
      </c>
      <c r="AD48" s="102" t="str">
        <f t="shared" si="5"/>
        <v/>
      </c>
      <c r="AE48" s="102" t="str">
        <f t="shared" si="5"/>
        <v/>
      </c>
      <c r="AF48" s="102" t="str">
        <f t="shared" si="5"/>
        <v/>
      </c>
      <c r="AG48" s="102" t="str">
        <f t="shared" si="5"/>
        <v/>
      </c>
      <c r="AH48" s="102" t="str">
        <f t="shared" si="5"/>
        <v/>
      </c>
      <c r="AI48" s="102" t="str">
        <f t="shared" si="5"/>
        <v/>
      </c>
      <c r="AJ48" s="102" t="str">
        <f t="shared" si="5"/>
        <v/>
      </c>
      <c r="AK48" s="102" t="str">
        <f t="shared" si="5"/>
        <v/>
      </c>
    </row>
    <row r="49" spans="1:37" x14ac:dyDescent="0.2">
      <c r="A49" s="33">
        <v>14</v>
      </c>
      <c r="B49" s="101" t="str">
        <f t="shared" si="1"/>
        <v>KLM</v>
      </c>
      <c r="C49" s="102" t="str">
        <f t="shared" si="3"/>
        <v/>
      </c>
      <c r="D49" s="102" t="str">
        <f t="shared" si="5"/>
        <v/>
      </c>
      <c r="E49" s="102" t="str">
        <f t="shared" si="5"/>
        <v/>
      </c>
      <c r="F49" s="102" t="str">
        <f t="shared" si="5"/>
        <v/>
      </c>
      <c r="G49" s="102" t="str">
        <f t="shared" si="5"/>
        <v/>
      </c>
      <c r="H49" s="102" t="str">
        <f t="shared" si="5"/>
        <v/>
      </c>
      <c r="I49" s="102" t="str">
        <f t="shared" si="5"/>
        <v/>
      </c>
      <c r="J49" s="102" t="str">
        <f t="shared" si="5"/>
        <v/>
      </c>
      <c r="K49" s="102" t="str">
        <f t="shared" si="5"/>
        <v/>
      </c>
      <c r="L49" s="102" t="str">
        <f t="shared" si="5"/>
        <v/>
      </c>
      <c r="M49" s="102" t="str">
        <f t="shared" si="5"/>
        <v/>
      </c>
      <c r="N49" s="102" t="str">
        <f t="shared" si="5"/>
        <v/>
      </c>
      <c r="O49" s="102" t="str">
        <f t="shared" si="5"/>
        <v/>
      </c>
      <c r="P49" s="102" t="str">
        <f t="shared" si="5"/>
        <v/>
      </c>
      <c r="Q49" s="102" t="str">
        <f t="shared" si="5"/>
        <v/>
      </c>
      <c r="R49" s="102" t="str">
        <f t="shared" si="5"/>
        <v/>
      </c>
      <c r="S49" s="102" t="str">
        <f t="shared" si="5"/>
        <v/>
      </c>
      <c r="T49" s="102" t="str">
        <f t="shared" si="5"/>
        <v/>
      </c>
      <c r="U49" s="102" t="str">
        <f t="shared" si="5"/>
        <v/>
      </c>
      <c r="V49" s="102" t="str">
        <f t="shared" si="5"/>
        <v/>
      </c>
      <c r="W49" s="102" t="str">
        <f t="shared" si="5"/>
        <v/>
      </c>
      <c r="X49" s="102" t="str">
        <f t="shared" si="5"/>
        <v/>
      </c>
      <c r="Y49" s="102" t="str">
        <f t="shared" si="5"/>
        <v/>
      </c>
      <c r="Z49" s="102" t="str">
        <f t="shared" si="5"/>
        <v/>
      </c>
      <c r="AA49" s="102" t="str">
        <f t="shared" si="5"/>
        <v/>
      </c>
      <c r="AB49" s="102" t="str">
        <f t="shared" si="5"/>
        <v/>
      </c>
      <c r="AC49" s="102" t="str">
        <f t="shared" si="5"/>
        <v/>
      </c>
      <c r="AD49" s="102" t="str">
        <f t="shared" si="5"/>
        <v/>
      </c>
      <c r="AE49" s="102" t="str">
        <f t="shared" si="5"/>
        <v/>
      </c>
      <c r="AF49" s="102" t="str">
        <f t="shared" si="5"/>
        <v/>
      </c>
      <c r="AG49" s="102" t="str">
        <f t="shared" si="5"/>
        <v/>
      </c>
      <c r="AH49" s="102" t="str">
        <f t="shared" si="5"/>
        <v/>
      </c>
      <c r="AI49" s="102" t="str">
        <f t="shared" si="5"/>
        <v/>
      </c>
      <c r="AJ49" s="102" t="str">
        <f t="shared" si="5"/>
        <v/>
      </c>
      <c r="AK49" s="102" t="str">
        <f t="shared" si="5"/>
        <v/>
      </c>
    </row>
    <row r="50" spans="1:37" x14ac:dyDescent="0.2">
      <c r="A50" s="33">
        <v>15</v>
      </c>
      <c r="B50" s="101" t="str">
        <f t="shared" si="1"/>
        <v>NOP</v>
      </c>
      <c r="C50" s="102" t="str">
        <f t="shared" si="3"/>
        <v/>
      </c>
      <c r="D50" s="102" t="str">
        <f t="shared" si="5"/>
        <v/>
      </c>
      <c r="E50" s="102" t="str">
        <f t="shared" si="5"/>
        <v/>
      </c>
      <c r="F50" s="102" t="str">
        <f t="shared" si="5"/>
        <v/>
      </c>
      <c r="G50" s="102" t="str">
        <f t="shared" si="5"/>
        <v/>
      </c>
      <c r="H50" s="102" t="str">
        <f t="shared" si="5"/>
        <v/>
      </c>
      <c r="I50" s="102" t="str">
        <f t="shared" si="5"/>
        <v/>
      </c>
      <c r="J50" s="102" t="str">
        <f t="shared" si="5"/>
        <v/>
      </c>
      <c r="K50" s="102" t="str">
        <f t="shared" si="5"/>
        <v/>
      </c>
      <c r="L50" s="102" t="str">
        <f t="shared" si="5"/>
        <v/>
      </c>
      <c r="M50" s="102" t="str">
        <f t="shared" si="5"/>
        <v/>
      </c>
      <c r="N50" s="102" t="str">
        <f t="shared" si="5"/>
        <v/>
      </c>
      <c r="O50" s="102" t="str">
        <f t="shared" si="5"/>
        <v/>
      </c>
      <c r="P50" s="102" t="str">
        <f t="shared" si="5"/>
        <v/>
      </c>
      <c r="Q50" s="102" t="str">
        <f t="shared" si="5"/>
        <v/>
      </c>
      <c r="R50" s="102" t="str">
        <f t="shared" si="5"/>
        <v/>
      </c>
      <c r="S50" s="102" t="str">
        <f t="shared" si="5"/>
        <v/>
      </c>
      <c r="T50" s="102" t="str">
        <f t="shared" si="5"/>
        <v/>
      </c>
      <c r="U50" s="102" t="str">
        <f t="shared" si="5"/>
        <v/>
      </c>
      <c r="V50" s="102" t="str">
        <f t="shared" si="5"/>
        <v/>
      </c>
      <c r="W50" s="102" t="str">
        <f t="shared" si="5"/>
        <v/>
      </c>
      <c r="X50" s="102" t="str">
        <f t="shared" si="5"/>
        <v/>
      </c>
      <c r="Y50" s="102" t="str">
        <f t="shared" si="5"/>
        <v/>
      </c>
      <c r="Z50" s="102" t="str">
        <f t="shared" si="5"/>
        <v/>
      </c>
      <c r="AA50" s="102" t="str">
        <f t="shared" si="5"/>
        <v/>
      </c>
      <c r="AB50" s="102" t="str">
        <f t="shared" si="5"/>
        <v/>
      </c>
      <c r="AC50" s="102" t="str">
        <f t="shared" si="5"/>
        <v/>
      </c>
      <c r="AD50" s="102" t="str">
        <f t="shared" si="5"/>
        <v/>
      </c>
      <c r="AE50" s="102" t="str">
        <f t="shared" si="5"/>
        <v/>
      </c>
      <c r="AF50" s="102" t="str">
        <f t="shared" si="5"/>
        <v/>
      </c>
      <c r="AG50" s="102" t="str">
        <f t="shared" si="5"/>
        <v/>
      </c>
      <c r="AH50" s="102" t="str">
        <f t="shared" si="5"/>
        <v/>
      </c>
      <c r="AI50" s="102" t="str">
        <f t="shared" si="5"/>
        <v/>
      </c>
      <c r="AJ50" s="102" t="str">
        <f t="shared" si="5"/>
        <v/>
      </c>
      <c r="AK50" s="102" t="str">
        <f t="shared" si="5"/>
        <v/>
      </c>
    </row>
    <row r="51" spans="1:37" x14ac:dyDescent="0.2">
      <c r="A51" s="33">
        <v>16</v>
      </c>
      <c r="B51" s="101" t="str">
        <f t="shared" si="1"/>
        <v>QRS</v>
      </c>
      <c r="C51" s="102" t="str">
        <f t="shared" si="3"/>
        <v/>
      </c>
      <c r="D51" s="102" t="str">
        <f t="shared" si="5"/>
        <v/>
      </c>
      <c r="E51" s="102" t="str">
        <f t="shared" si="5"/>
        <v/>
      </c>
      <c r="F51" s="102" t="str">
        <f t="shared" si="5"/>
        <v/>
      </c>
      <c r="G51" s="102" t="str">
        <f t="shared" si="5"/>
        <v/>
      </c>
      <c r="H51" s="102" t="str">
        <f t="shared" si="5"/>
        <v/>
      </c>
      <c r="I51" s="102" t="str">
        <f t="shared" si="5"/>
        <v/>
      </c>
      <c r="J51" s="102" t="str">
        <f t="shared" si="5"/>
        <v/>
      </c>
      <c r="K51" s="102" t="str">
        <f t="shared" si="5"/>
        <v/>
      </c>
      <c r="L51" s="102" t="str">
        <f t="shared" si="5"/>
        <v/>
      </c>
      <c r="M51" s="102" t="str">
        <f t="shared" si="5"/>
        <v/>
      </c>
      <c r="N51" s="102" t="str">
        <f t="shared" si="5"/>
        <v/>
      </c>
      <c r="O51" s="102" t="str">
        <f t="shared" si="5"/>
        <v/>
      </c>
      <c r="P51" s="102" t="str">
        <f t="shared" si="5"/>
        <v/>
      </c>
      <c r="Q51" s="102" t="str">
        <f t="shared" si="5"/>
        <v/>
      </c>
      <c r="R51" s="102" t="str">
        <f t="shared" si="5"/>
        <v/>
      </c>
      <c r="S51" s="102" t="str">
        <f t="shared" si="5"/>
        <v/>
      </c>
      <c r="T51" s="102" t="str">
        <f t="shared" si="5"/>
        <v/>
      </c>
      <c r="U51" s="102" t="str">
        <f t="shared" si="5"/>
        <v/>
      </c>
      <c r="V51" s="102" t="str">
        <f t="shared" si="5"/>
        <v/>
      </c>
      <c r="W51" s="102" t="str">
        <f t="shared" si="5"/>
        <v/>
      </c>
      <c r="X51" s="102" t="str">
        <f t="shared" si="5"/>
        <v/>
      </c>
      <c r="Y51" s="102" t="str">
        <f t="shared" si="5"/>
        <v/>
      </c>
      <c r="Z51" s="102" t="str">
        <f t="shared" si="5"/>
        <v/>
      </c>
      <c r="AA51" s="102" t="str">
        <f t="shared" si="5"/>
        <v/>
      </c>
      <c r="AB51" s="102" t="str">
        <f t="shared" si="5"/>
        <v/>
      </c>
      <c r="AC51" s="102" t="str">
        <f t="shared" si="5"/>
        <v/>
      </c>
      <c r="AD51" s="102" t="str">
        <f t="shared" si="5"/>
        <v/>
      </c>
      <c r="AE51" s="102" t="str">
        <f t="shared" si="5"/>
        <v/>
      </c>
      <c r="AF51" s="102" t="str">
        <f t="shared" si="5"/>
        <v/>
      </c>
      <c r="AG51" s="102" t="str">
        <f t="shared" si="5"/>
        <v/>
      </c>
      <c r="AH51" s="102" t="str">
        <f t="shared" si="5"/>
        <v/>
      </c>
      <c r="AI51" s="102" t="str">
        <f t="shared" si="5"/>
        <v/>
      </c>
      <c r="AJ51" s="102" t="str">
        <f t="shared" si="5"/>
        <v/>
      </c>
      <c r="AK51" s="102" t="str">
        <f t="shared" si="5"/>
        <v/>
      </c>
    </row>
    <row r="52" spans="1:37" x14ac:dyDescent="0.2">
      <c r="A52" s="33">
        <v>17</v>
      </c>
      <c r="B52" s="101" t="str">
        <f t="shared" si="1"/>
        <v>TUV</v>
      </c>
      <c r="C52" s="102" t="str">
        <f t="shared" si="3"/>
        <v/>
      </c>
      <c r="D52" s="102" t="str">
        <f t="shared" si="5"/>
        <v/>
      </c>
      <c r="E52" s="102" t="str">
        <f t="shared" si="5"/>
        <v/>
      </c>
      <c r="F52" s="102" t="str">
        <f t="shared" si="5"/>
        <v/>
      </c>
      <c r="G52" s="102" t="str">
        <f t="shared" si="5"/>
        <v/>
      </c>
      <c r="H52" s="102" t="str">
        <f t="shared" si="5"/>
        <v/>
      </c>
      <c r="I52" s="102" t="str">
        <f t="shared" si="5"/>
        <v/>
      </c>
      <c r="J52" s="102" t="str">
        <f t="shared" si="5"/>
        <v/>
      </c>
      <c r="K52" s="102" t="str">
        <f t="shared" si="5"/>
        <v/>
      </c>
      <c r="L52" s="102" t="str">
        <f t="shared" si="5"/>
        <v/>
      </c>
      <c r="M52" s="102" t="str">
        <f t="shared" si="5"/>
        <v/>
      </c>
      <c r="N52" s="102" t="str">
        <f t="shared" si="5"/>
        <v/>
      </c>
      <c r="O52" s="102" t="str">
        <f t="shared" si="5"/>
        <v/>
      </c>
      <c r="P52" s="102" t="str">
        <f t="shared" si="5"/>
        <v/>
      </c>
      <c r="Q52" s="102" t="str">
        <f t="shared" si="5"/>
        <v/>
      </c>
      <c r="R52" s="102" t="str">
        <f t="shared" si="5"/>
        <v/>
      </c>
      <c r="S52" s="102" t="str">
        <f t="shared" si="5"/>
        <v/>
      </c>
      <c r="T52" s="102" t="str">
        <f t="shared" ref="T52:AI62" si="6">IF(HLOOKUP(T$36,$C$7:$AK$33,$A52,FALSE)="","",HLOOKUP(T$36,$C$7:$AK$33,$A52,FALSE))</f>
        <v/>
      </c>
      <c r="U52" s="102" t="str">
        <f t="shared" si="6"/>
        <v/>
      </c>
      <c r="V52" s="102" t="str">
        <f t="shared" si="6"/>
        <v/>
      </c>
      <c r="W52" s="102" t="str">
        <f t="shared" si="6"/>
        <v/>
      </c>
      <c r="X52" s="102" t="str">
        <f t="shared" si="6"/>
        <v/>
      </c>
      <c r="Y52" s="102" t="str">
        <f t="shared" si="6"/>
        <v/>
      </c>
      <c r="Z52" s="102" t="str">
        <f t="shared" si="6"/>
        <v/>
      </c>
      <c r="AA52" s="102" t="str">
        <f t="shared" si="6"/>
        <v/>
      </c>
      <c r="AB52" s="102" t="str">
        <f t="shared" si="6"/>
        <v/>
      </c>
      <c r="AC52" s="102" t="str">
        <f t="shared" si="6"/>
        <v/>
      </c>
      <c r="AD52" s="102" t="str">
        <f t="shared" si="6"/>
        <v/>
      </c>
      <c r="AE52" s="102" t="str">
        <f t="shared" si="6"/>
        <v/>
      </c>
      <c r="AF52" s="102" t="str">
        <f t="shared" si="6"/>
        <v/>
      </c>
      <c r="AG52" s="102" t="str">
        <f t="shared" si="6"/>
        <v/>
      </c>
      <c r="AH52" s="102" t="str">
        <f t="shared" si="6"/>
        <v/>
      </c>
      <c r="AI52" s="102" t="str">
        <f t="shared" si="6"/>
        <v/>
      </c>
      <c r="AJ52" s="102" t="str">
        <f t="shared" ref="AJ52:AK62" si="7">IF(HLOOKUP(AJ$36,$C$7:$AK$33,$A52,FALSE)="","",HLOOKUP(AJ$36,$C$7:$AK$33,$A52,FALSE))</f>
        <v/>
      </c>
      <c r="AK52" s="102" t="str">
        <f t="shared" si="7"/>
        <v/>
      </c>
    </row>
    <row r="53" spans="1:37" x14ac:dyDescent="0.2">
      <c r="A53" s="33">
        <v>18</v>
      </c>
      <c r="B53" s="101" t="str">
        <f t="shared" si="1"/>
        <v>WXY</v>
      </c>
      <c r="C53" s="102" t="str">
        <f t="shared" si="3"/>
        <v/>
      </c>
      <c r="D53" s="102" t="str">
        <f t="shared" si="3"/>
        <v/>
      </c>
      <c r="E53" s="102" t="str">
        <f t="shared" si="3"/>
        <v/>
      </c>
      <c r="F53" s="102" t="str">
        <f t="shared" si="3"/>
        <v/>
      </c>
      <c r="G53" s="102" t="str">
        <f t="shared" si="3"/>
        <v/>
      </c>
      <c r="H53" s="102" t="str">
        <f t="shared" si="3"/>
        <v/>
      </c>
      <c r="I53" s="102" t="str">
        <f t="shared" si="3"/>
        <v/>
      </c>
      <c r="J53" s="102" t="str">
        <f t="shared" si="3"/>
        <v/>
      </c>
      <c r="K53" s="102" t="str">
        <f t="shared" si="3"/>
        <v/>
      </c>
      <c r="L53" s="102" t="str">
        <f t="shared" si="3"/>
        <v/>
      </c>
      <c r="M53" s="102" t="str">
        <f t="shared" si="3"/>
        <v/>
      </c>
      <c r="N53" s="102" t="str">
        <f t="shared" si="3"/>
        <v/>
      </c>
      <c r="O53" s="102" t="str">
        <f t="shared" si="3"/>
        <v/>
      </c>
      <c r="P53" s="102" t="str">
        <f t="shared" si="3"/>
        <v/>
      </c>
      <c r="Q53" s="102" t="str">
        <f t="shared" si="3"/>
        <v/>
      </c>
      <c r="R53" s="102" t="str">
        <f t="shared" si="3"/>
        <v/>
      </c>
      <c r="S53" s="102" t="str">
        <f t="shared" ref="S53:AH62" si="8">IF(HLOOKUP(S$36,$C$7:$AK$33,$A53,FALSE)="","",HLOOKUP(S$36,$C$7:$AK$33,$A53,FALSE))</f>
        <v/>
      </c>
      <c r="T53" s="102" t="str">
        <f t="shared" si="8"/>
        <v/>
      </c>
      <c r="U53" s="102" t="str">
        <f t="shared" si="8"/>
        <v/>
      </c>
      <c r="V53" s="102" t="str">
        <f t="shared" si="8"/>
        <v/>
      </c>
      <c r="W53" s="102" t="str">
        <f t="shared" si="8"/>
        <v/>
      </c>
      <c r="X53" s="102" t="str">
        <f t="shared" si="8"/>
        <v/>
      </c>
      <c r="Y53" s="102" t="str">
        <f t="shared" si="8"/>
        <v/>
      </c>
      <c r="Z53" s="102" t="str">
        <f t="shared" si="8"/>
        <v/>
      </c>
      <c r="AA53" s="102" t="str">
        <f t="shared" si="8"/>
        <v/>
      </c>
      <c r="AB53" s="102" t="str">
        <f t="shared" si="8"/>
        <v/>
      </c>
      <c r="AC53" s="102" t="str">
        <f t="shared" si="8"/>
        <v/>
      </c>
      <c r="AD53" s="102" t="str">
        <f t="shared" si="8"/>
        <v/>
      </c>
      <c r="AE53" s="102" t="str">
        <f t="shared" si="8"/>
        <v/>
      </c>
      <c r="AF53" s="102" t="str">
        <f t="shared" si="8"/>
        <v/>
      </c>
      <c r="AG53" s="102" t="str">
        <f t="shared" si="8"/>
        <v/>
      </c>
      <c r="AH53" s="102" t="str">
        <f t="shared" si="8"/>
        <v/>
      </c>
      <c r="AI53" s="102" t="str">
        <f t="shared" si="6"/>
        <v/>
      </c>
      <c r="AJ53" s="102" t="str">
        <f t="shared" si="7"/>
        <v/>
      </c>
      <c r="AK53" s="102" t="str">
        <f t="shared" si="7"/>
        <v/>
      </c>
    </row>
    <row r="54" spans="1:37" x14ac:dyDescent="0.2">
      <c r="A54" s="33">
        <v>19</v>
      </c>
      <c r="B54" s="101" t="str">
        <f t="shared" si="1"/>
        <v>ZAB</v>
      </c>
      <c r="C54" s="102" t="str">
        <f t="shared" si="3"/>
        <v/>
      </c>
      <c r="D54" s="102" t="str">
        <f t="shared" si="3"/>
        <v/>
      </c>
      <c r="E54" s="102" t="str">
        <f t="shared" si="3"/>
        <v/>
      </c>
      <c r="F54" s="102" t="str">
        <f t="shared" si="3"/>
        <v/>
      </c>
      <c r="G54" s="102" t="str">
        <f t="shared" si="3"/>
        <v/>
      </c>
      <c r="H54" s="102" t="str">
        <f t="shared" si="3"/>
        <v/>
      </c>
      <c r="I54" s="102" t="str">
        <f t="shared" si="3"/>
        <v/>
      </c>
      <c r="J54" s="102" t="str">
        <f t="shared" si="3"/>
        <v/>
      </c>
      <c r="K54" s="102" t="str">
        <f t="shared" si="3"/>
        <v/>
      </c>
      <c r="L54" s="102" t="str">
        <f t="shared" si="3"/>
        <v/>
      </c>
      <c r="M54" s="102" t="str">
        <f t="shared" si="3"/>
        <v/>
      </c>
      <c r="N54" s="102" t="str">
        <f t="shared" si="3"/>
        <v/>
      </c>
      <c r="O54" s="102" t="str">
        <f t="shared" si="3"/>
        <v/>
      </c>
      <c r="P54" s="102" t="str">
        <f t="shared" si="3"/>
        <v/>
      </c>
      <c r="Q54" s="102" t="str">
        <f t="shared" si="3"/>
        <v/>
      </c>
      <c r="R54" s="102" t="str">
        <f t="shared" si="3"/>
        <v/>
      </c>
      <c r="S54" s="102" t="str">
        <f t="shared" si="8"/>
        <v/>
      </c>
      <c r="T54" s="102" t="str">
        <f t="shared" si="8"/>
        <v/>
      </c>
      <c r="U54" s="102" t="str">
        <f t="shared" si="8"/>
        <v/>
      </c>
      <c r="V54" s="102" t="str">
        <f t="shared" si="8"/>
        <v/>
      </c>
      <c r="W54" s="102" t="str">
        <f t="shared" si="8"/>
        <v/>
      </c>
      <c r="X54" s="102" t="str">
        <f t="shared" si="8"/>
        <v/>
      </c>
      <c r="Y54" s="102" t="str">
        <f t="shared" si="8"/>
        <v/>
      </c>
      <c r="Z54" s="102" t="str">
        <f t="shared" si="8"/>
        <v/>
      </c>
      <c r="AA54" s="102" t="str">
        <f t="shared" si="8"/>
        <v/>
      </c>
      <c r="AB54" s="102" t="str">
        <f t="shared" si="8"/>
        <v/>
      </c>
      <c r="AC54" s="102" t="str">
        <f t="shared" si="8"/>
        <v/>
      </c>
      <c r="AD54" s="102" t="str">
        <f t="shared" si="8"/>
        <v/>
      </c>
      <c r="AE54" s="102" t="str">
        <f t="shared" si="8"/>
        <v/>
      </c>
      <c r="AF54" s="102" t="str">
        <f t="shared" si="8"/>
        <v/>
      </c>
      <c r="AG54" s="102" t="str">
        <f t="shared" si="8"/>
        <v/>
      </c>
      <c r="AH54" s="102" t="str">
        <f t="shared" si="8"/>
        <v/>
      </c>
      <c r="AI54" s="102" t="str">
        <f t="shared" si="6"/>
        <v/>
      </c>
      <c r="AJ54" s="102" t="str">
        <f t="shared" si="7"/>
        <v/>
      </c>
      <c r="AK54" s="102" t="str">
        <f t="shared" si="7"/>
        <v/>
      </c>
    </row>
    <row r="55" spans="1:37" x14ac:dyDescent="0.2">
      <c r="A55" s="33">
        <v>20</v>
      </c>
      <c r="B55" s="101" t="str">
        <f t="shared" si="1"/>
        <v>CDE</v>
      </c>
      <c r="C55" s="102" t="str">
        <f t="shared" si="3"/>
        <v/>
      </c>
      <c r="D55" s="102" t="str">
        <f t="shared" si="3"/>
        <v/>
      </c>
      <c r="E55" s="102" t="str">
        <f t="shared" si="3"/>
        <v/>
      </c>
      <c r="F55" s="102" t="str">
        <f t="shared" si="3"/>
        <v/>
      </c>
      <c r="G55" s="102" t="str">
        <f t="shared" si="3"/>
        <v/>
      </c>
      <c r="H55" s="102" t="str">
        <f t="shared" si="3"/>
        <v/>
      </c>
      <c r="I55" s="102" t="str">
        <f t="shared" si="3"/>
        <v/>
      </c>
      <c r="J55" s="102" t="str">
        <f t="shared" si="3"/>
        <v/>
      </c>
      <c r="K55" s="102" t="str">
        <f t="shared" si="3"/>
        <v/>
      </c>
      <c r="L55" s="102" t="str">
        <f t="shared" si="3"/>
        <v/>
      </c>
      <c r="M55" s="102" t="str">
        <f t="shared" si="3"/>
        <v/>
      </c>
      <c r="N55" s="102" t="str">
        <f t="shared" si="3"/>
        <v/>
      </c>
      <c r="O55" s="102" t="str">
        <f t="shared" si="3"/>
        <v/>
      </c>
      <c r="P55" s="102" t="str">
        <f t="shared" si="3"/>
        <v/>
      </c>
      <c r="Q55" s="102" t="str">
        <f t="shared" si="3"/>
        <v/>
      </c>
      <c r="R55" s="102" t="str">
        <f t="shared" si="3"/>
        <v/>
      </c>
      <c r="S55" s="102" t="str">
        <f t="shared" si="8"/>
        <v/>
      </c>
      <c r="T55" s="102" t="str">
        <f t="shared" si="8"/>
        <v/>
      </c>
      <c r="U55" s="102" t="str">
        <f t="shared" si="8"/>
        <v/>
      </c>
      <c r="V55" s="102" t="str">
        <f t="shared" si="8"/>
        <v/>
      </c>
      <c r="W55" s="102" t="str">
        <f t="shared" si="8"/>
        <v/>
      </c>
      <c r="X55" s="102" t="str">
        <f t="shared" si="8"/>
        <v/>
      </c>
      <c r="Y55" s="102" t="str">
        <f t="shared" si="8"/>
        <v/>
      </c>
      <c r="Z55" s="102" t="str">
        <f t="shared" si="8"/>
        <v/>
      </c>
      <c r="AA55" s="102" t="str">
        <f t="shared" si="8"/>
        <v/>
      </c>
      <c r="AB55" s="102" t="str">
        <f t="shared" si="8"/>
        <v/>
      </c>
      <c r="AC55" s="102" t="str">
        <f t="shared" si="8"/>
        <v/>
      </c>
      <c r="AD55" s="102" t="str">
        <f t="shared" si="8"/>
        <v/>
      </c>
      <c r="AE55" s="102" t="str">
        <f t="shared" si="8"/>
        <v/>
      </c>
      <c r="AF55" s="102" t="str">
        <f t="shared" si="8"/>
        <v/>
      </c>
      <c r="AG55" s="102" t="str">
        <f t="shared" si="8"/>
        <v/>
      </c>
      <c r="AH55" s="102" t="str">
        <f t="shared" si="8"/>
        <v/>
      </c>
      <c r="AI55" s="102" t="str">
        <f t="shared" si="6"/>
        <v/>
      </c>
      <c r="AJ55" s="102" t="str">
        <f t="shared" si="7"/>
        <v/>
      </c>
      <c r="AK55" s="102" t="str">
        <f t="shared" si="7"/>
        <v/>
      </c>
    </row>
    <row r="56" spans="1:37" x14ac:dyDescent="0.2">
      <c r="A56" s="33">
        <v>21</v>
      </c>
      <c r="B56" s="101" t="str">
        <f t="shared" si="1"/>
        <v>FGH</v>
      </c>
      <c r="C56" s="102" t="str">
        <f t="shared" si="3"/>
        <v/>
      </c>
      <c r="D56" s="102" t="str">
        <f t="shared" si="3"/>
        <v/>
      </c>
      <c r="E56" s="102" t="str">
        <f t="shared" si="3"/>
        <v/>
      </c>
      <c r="F56" s="102" t="str">
        <f t="shared" si="3"/>
        <v/>
      </c>
      <c r="G56" s="102" t="str">
        <f t="shared" si="3"/>
        <v/>
      </c>
      <c r="H56" s="102" t="str">
        <f t="shared" si="3"/>
        <v/>
      </c>
      <c r="I56" s="102" t="str">
        <f t="shared" si="3"/>
        <v/>
      </c>
      <c r="J56" s="102" t="str">
        <f t="shared" si="3"/>
        <v/>
      </c>
      <c r="K56" s="102" t="str">
        <f t="shared" si="3"/>
        <v/>
      </c>
      <c r="L56" s="102" t="str">
        <f t="shared" si="3"/>
        <v/>
      </c>
      <c r="M56" s="102" t="str">
        <f t="shared" si="3"/>
        <v/>
      </c>
      <c r="N56" s="102" t="str">
        <f t="shared" si="3"/>
        <v/>
      </c>
      <c r="O56" s="102" t="str">
        <f t="shared" si="3"/>
        <v/>
      </c>
      <c r="P56" s="102" t="str">
        <f t="shared" si="3"/>
        <v/>
      </c>
      <c r="Q56" s="102" t="str">
        <f t="shared" si="3"/>
        <v/>
      </c>
      <c r="R56" s="102" t="str">
        <f t="shared" si="3"/>
        <v/>
      </c>
      <c r="S56" s="102" t="str">
        <f t="shared" si="8"/>
        <v/>
      </c>
      <c r="T56" s="102" t="str">
        <f t="shared" si="8"/>
        <v/>
      </c>
      <c r="U56" s="102" t="str">
        <f t="shared" si="8"/>
        <v/>
      </c>
      <c r="V56" s="102" t="str">
        <f t="shared" si="8"/>
        <v/>
      </c>
      <c r="W56" s="102" t="str">
        <f t="shared" si="8"/>
        <v/>
      </c>
      <c r="X56" s="102" t="str">
        <f t="shared" si="8"/>
        <v/>
      </c>
      <c r="Y56" s="102" t="str">
        <f t="shared" si="8"/>
        <v/>
      </c>
      <c r="Z56" s="102" t="str">
        <f t="shared" si="8"/>
        <v/>
      </c>
      <c r="AA56" s="102" t="str">
        <f t="shared" si="8"/>
        <v/>
      </c>
      <c r="AB56" s="102" t="str">
        <f t="shared" si="8"/>
        <v/>
      </c>
      <c r="AC56" s="102" t="str">
        <f t="shared" si="8"/>
        <v/>
      </c>
      <c r="AD56" s="102" t="str">
        <f t="shared" si="8"/>
        <v/>
      </c>
      <c r="AE56" s="102" t="str">
        <f t="shared" si="8"/>
        <v/>
      </c>
      <c r="AF56" s="102" t="str">
        <f t="shared" si="8"/>
        <v/>
      </c>
      <c r="AG56" s="102" t="str">
        <f t="shared" si="8"/>
        <v/>
      </c>
      <c r="AH56" s="102" t="str">
        <f t="shared" si="8"/>
        <v/>
      </c>
      <c r="AI56" s="102" t="str">
        <f t="shared" si="6"/>
        <v/>
      </c>
      <c r="AJ56" s="102" t="str">
        <f t="shared" si="7"/>
        <v/>
      </c>
      <c r="AK56" s="102" t="str">
        <f t="shared" si="7"/>
        <v/>
      </c>
    </row>
    <row r="57" spans="1:37" x14ac:dyDescent="0.2">
      <c r="A57" s="33">
        <v>22</v>
      </c>
      <c r="B57" s="101" t="str">
        <f t="shared" si="1"/>
        <v>IJK</v>
      </c>
      <c r="C57" s="102" t="str">
        <f t="shared" si="3"/>
        <v/>
      </c>
      <c r="D57" s="102" t="str">
        <f t="shared" si="3"/>
        <v/>
      </c>
      <c r="E57" s="102" t="str">
        <f t="shared" si="3"/>
        <v/>
      </c>
      <c r="F57" s="102" t="str">
        <f t="shared" si="3"/>
        <v/>
      </c>
      <c r="G57" s="102" t="str">
        <f t="shared" si="3"/>
        <v/>
      </c>
      <c r="H57" s="102" t="str">
        <f t="shared" si="3"/>
        <v/>
      </c>
      <c r="I57" s="102" t="str">
        <f t="shared" si="3"/>
        <v/>
      </c>
      <c r="J57" s="102" t="str">
        <f t="shared" si="3"/>
        <v/>
      </c>
      <c r="K57" s="102" t="str">
        <f t="shared" si="3"/>
        <v/>
      </c>
      <c r="L57" s="102" t="str">
        <f t="shared" si="3"/>
        <v/>
      </c>
      <c r="M57" s="102" t="str">
        <f t="shared" si="3"/>
        <v/>
      </c>
      <c r="N57" s="102" t="str">
        <f t="shared" si="3"/>
        <v/>
      </c>
      <c r="O57" s="102" t="str">
        <f t="shared" si="3"/>
        <v/>
      </c>
      <c r="P57" s="102" t="str">
        <f t="shared" si="3"/>
        <v/>
      </c>
      <c r="Q57" s="102" t="str">
        <f t="shared" si="3"/>
        <v/>
      </c>
      <c r="R57" s="102" t="str">
        <f t="shared" si="3"/>
        <v/>
      </c>
      <c r="S57" s="102" t="str">
        <f t="shared" si="8"/>
        <v/>
      </c>
      <c r="T57" s="102" t="str">
        <f t="shared" si="8"/>
        <v/>
      </c>
      <c r="U57" s="102" t="str">
        <f t="shared" si="8"/>
        <v/>
      </c>
      <c r="V57" s="102" t="str">
        <f t="shared" si="8"/>
        <v/>
      </c>
      <c r="W57" s="102" t="str">
        <f t="shared" si="8"/>
        <v/>
      </c>
      <c r="X57" s="102" t="str">
        <f t="shared" si="8"/>
        <v/>
      </c>
      <c r="Y57" s="102" t="str">
        <f t="shared" si="8"/>
        <v/>
      </c>
      <c r="Z57" s="102" t="str">
        <f t="shared" si="8"/>
        <v/>
      </c>
      <c r="AA57" s="102" t="str">
        <f t="shared" si="8"/>
        <v/>
      </c>
      <c r="AB57" s="102" t="str">
        <f t="shared" si="8"/>
        <v/>
      </c>
      <c r="AC57" s="102" t="str">
        <f t="shared" si="8"/>
        <v/>
      </c>
      <c r="AD57" s="102" t="str">
        <f t="shared" si="8"/>
        <v/>
      </c>
      <c r="AE57" s="102" t="str">
        <f t="shared" si="8"/>
        <v/>
      </c>
      <c r="AF57" s="102" t="str">
        <f t="shared" si="8"/>
        <v/>
      </c>
      <c r="AG57" s="102" t="str">
        <f t="shared" si="8"/>
        <v/>
      </c>
      <c r="AH57" s="102" t="str">
        <f t="shared" si="8"/>
        <v/>
      </c>
      <c r="AI57" s="102" t="str">
        <f t="shared" si="6"/>
        <v/>
      </c>
      <c r="AJ57" s="102" t="str">
        <f t="shared" si="7"/>
        <v/>
      </c>
      <c r="AK57" s="102" t="str">
        <f t="shared" si="7"/>
        <v/>
      </c>
    </row>
    <row r="58" spans="1:37" x14ac:dyDescent="0.2">
      <c r="A58" s="33">
        <v>23</v>
      </c>
      <c r="B58" s="101" t="str">
        <f t="shared" si="1"/>
        <v>LMN</v>
      </c>
      <c r="C58" s="102" t="str">
        <f t="shared" si="3"/>
        <v/>
      </c>
      <c r="D58" s="102" t="str">
        <f t="shared" si="3"/>
        <v/>
      </c>
      <c r="E58" s="102" t="str">
        <f t="shared" si="3"/>
        <v/>
      </c>
      <c r="F58" s="102" t="str">
        <f t="shared" si="3"/>
        <v/>
      </c>
      <c r="G58" s="102" t="str">
        <f t="shared" si="3"/>
        <v/>
      </c>
      <c r="H58" s="102" t="str">
        <f t="shared" si="3"/>
        <v/>
      </c>
      <c r="I58" s="102" t="str">
        <f t="shared" si="3"/>
        <v/>
      </c>
      <c r="J58" s="102" t="str">
        <f t="shared" si="3"/>
        <v/>
      </c>
      <c r="K58" s="102" t="str">
        <f t="shared" si="3"/>
        <v/>
      </c>
      <c r="L58" s="102" t="str">
        <f t="shared" si="3"/>
        <v/>
      </c>
      <c r="M58" s="102" t="str">
        <f t="shared" si="3"/>
        <v/>
      </c>
      <c r="N58" s="102" t="str">
        <f t="shared" si="3"/>
        <v/>
      </c>
      <c r="O58" s="102" t="str">
        <f t="shared" si="3"/>
        <v/>
      </c>
      <c r="P58" s="102" t="str">
        <f t="shared" si="3"/>
        <v/>
      </c>
      <c r="Q58" s="102" t="str">
        <f t="shared" si="3"/>
        <v/>
      </c>
      <c r="R58" s="102" t="str">
        <f t="shared" si="3"/>
        <v/>
      </c>
      <c r="S58" s="102" t="str">
        <f t="shared" si="8"/>
        <v/>
      </c>
      <c r="T58" s="102" t="str">
        <f t="shared" si="8"/>
        <v/>
      </c>
      <c r="U58" s="102" t="str">
        <f t="shared" si="8"/>
        <v/>
      </c>
      <c r="V58" s="102" t="str">
        <f t="shared" si="8"/>
        <v/>
      </c>
      <c r="W58" s="102" t="str">
        <f t="shared" si="8"/>
        <v/>
      </c>
      <c r="X58" s="102" t="str">
        <f t="shared" si="8"/>
        <v/>
      </c>
      <c r="Y58" s="102" t="str">
        <f t="shared" si="8"/>
        <v/>
      </c>
      <c r="Z58" s="102" t="str">
        <f t="shared" si="8"/>
        <v/>
      </c>
      <c r="AA58" s="102" t="str">
        <f t="shared" si="8"/>
        <v/>
      </c>
      <c r="AB58" s="102" t="str">
        <f t="shared" si="8"/>
        <v/>
      </c>
      <c r="AC58" s="102" t="str">
        <f t="shared" si="8"/>
        <v/>
      </c>
      <c r="AD58" s="102" t="str">
        <f t="shared" si="8"/>
        <v/>
      </c>
      <c r="AE58" s="102" t="str">
        <f t="shared" si="8"/>
        <v/>
      </c>
      <c r="AF58" s="102" t="str">
        <f t="shared" si="8"/>
        <v/>
      </c>
      <c r="AG58" s="102" t="str">
        <f t="shared" si="8"/>
        <v/>
      </c>
      <c r="AH58" s="102" t="str">
        <f t="shared" si="8"/>
        <v/>
      </c>
      <c r="AI58" s="102" t="str">
        <f t="shared" si="6"/>
        <v/>
      </c>
      <c r="AJ58" s="102" t="str">
        <f t="shared" si="7"/>
        <v/>
      </c>
      <c r="AK58" s="102" t="str">
        <f t="shared" si="7"/>
        <v/>
      </c>
    </row>
    <row r="59" spans="1:37" x14ac:dyDescent="0.2">
      <c r="A59" s="33">
        <v>24</v>
      </c>
      <c r="B59" s="101" t="str">
        <f t="shared" si="1"/>
        <v>OPQ</v>
      </c>
      <c r="C59" s="102" t="str">
        <f t="shared" si="3"/>
        <v/>
      </c>
      <c r="D59" s="102" t="str">
        <f t="shared" si="3"/>
        <v/>
      </c>
      <c r="E59" s="102" t="str">
        <f t="shared" si="3"/>
        <v/>
      </c>
      <c r="F59" s="102" t="str">
        <f t="shared" si="3"/>
        <v/>
      </c>
      <c r="G59" s="102" t="str">
        <f t="shared" si="3"/>
        <v/>
      </c>
      <c r="H59" s="102" t="str">
        <f t="shared" si="3"/>
        <v/>
      </c>
      <c r="I59" s="102" t="str">
        <f t="shared" si="3"/>
        <v/>
      </c>
      <c r="J59" s="102" t="str">
        <f t="shared" si="3"/>
        <v/>
      </c>
      <c r="K59" s="102" t="str">
        <f t="shared" si="3"/>
        <v/>
      </c>
      <c r="L59" s="102" t="str">
        <f t="shared" si="3"/>
        <v/>
      </c>
      <c r="M59" s="102" t="str">
        <f t="shared" si="3"/>
        <v/>
      </c>
      <c r="N59" s="102" t="str">
        <f t="shared" si="3"/>
        <v/>
      </c>
      <c r="O59" s="102" t="str">
        <f t="shared" si="3"/>
        <v/>
      </c>
      <c r="P59" s="102" t="str">
        <f t="shared" si="3"/>
        <v/>
      </c>
      <c r="Q59" s="102" t="str">
        <f t="shared" si="3"/>
        <v/>
      </c>
      <c r="R59" s="102" t="str">
        <f t="shared" si="3"/>
        <v/>
      </c>
      <c r="S59" s="102" t="str">
        <f t="shared" si="8"/>
        <v/>
      </c>
      <c r="T59" s="102" t="str">
        <f t="shared" si="8"/>
        <v/>
      </c>
      <c r="U59" s="102" t="str">
        <f t="shared" si="8"/>
        <v/>
      </c>
      <c r="V59" s="102" t="str">
        <f t="shared" si="8"/>
        <v/>
      </c>
      <c r="W59" s="102" t="str">
        <f t="shared" si="8"/>
        <v/>
      </c>
      <c r="X59" s="102" t="str">
        <f t="shared" si="8"/>
        <v/>
      </c>
      <c r="Y59" s="102" t="str">
        <f t="shared" si="8"/>
        <v/>
      </c>
      <c r="Z59" s="102" t="str">
        <f t="shared" si="8"/>
        <v/>
      </c>
      <c r="AA59" s="102" t="str">
        <f t="shared" si="8"/>
        <v/>
      </c>
      <c r="AB59" s="102" t="str">
        <f t="shared" si="8"/>
        <v/>
      </c>
      <c r="AC59" s="102" t="str">
        <f t="shared" si="8"/>
        <v/>
      </c>
      <c r="AD59" s="102" t="str">
        <f t="shared" si="8"/>
        <v/>
      </c>
      <c r="AE59" s="102" t="str">
        <f t="shared" si="8"/>
        <v/>
      </c>
      <c r="AF59" s="102" t="str">
        <f t="shared" si="8"/>
        <v/>
      </c>
      <c r="AG59" s="102" t="str">
        <f t="shared" si="8"/>
        <v/>
      </c>
      <c r="AH59" s="102" t="str">
        <f t="shared" si="8"/>
        <v/>
      </c>
      <c r="AI59" s="102" t="str">
        <f t="shared" si="6"/>
        <v/>
      </c>
      <c r="AJ59" s="102" t="str">
        <f t="shared" si="7"/>
        <v/>
      </c>
      <c r="AK59" s="102" t="str">
        <f t="shared" si="7"/>
        <v/>
      </c>
    </row>
    <row r="60" spans="1:37" x14ac:dyDescent="0.2">
      <c r="A60" s="33">
        <v>25</v>
      </c>
      <c r="B60" s="101" t="str">
        <f t="shared" ref="B60:B62" si="9">B31</f>
        <v>RST</v>
      </c>
      <c r="C60" s="102" t="str">
        <f t="shared" si="3"/>
        <v/>
      </c>
      <c r="D60" s="102" t="str">
        <f t="shared" si="3"/>
        <v/>
      </c>
      <c r="E60" s="102" t="str">
        <f t="shared" si="3"/>
        <v/>
      </c>
      <c r="F60" s="102" t="str">
        <f t="shared" si="3"/>
        <v/>
      </c>
      <c r="G60" s="102" t="str">
        <f t="shared" si="3"/>
        <v/>
      </c>
      <c r="H60" s="102" t="str">
        <f t="shared" si="3"/>
        <v/>
      </c>
      <c r="I60" s="102" t="str">
        <f t="shared" si="3"/>
        <v/>
      </c>
      <c r="J60" s="102" t="str">
        <f t="shared" si="3"/>
        <v/>
      </c>
      <c r="K60" s="102" t="str">
        <f t="shared" si="3"/>
        <v/>
      </c>
      <c r="L60" s="102" t="str">
        <f t="shared" si="3"/>
        <v/>
      </c>
      <c r="M60" s="102" t="str">
        <f t="shared" si="3"/>
        <v/>
      </c>
      <c r="N60" s="102" t="str">
        <f t="shared" si="3"/>
        <v/>
      </c>
      <c r="O60" s="102" t="str">
        <f t="shared" si="3"/>
        <v/>
      </c>
      <c r="P60" s="102" t="str">
        <f t="shared" si="3"/>
        <v/>
      </c>
      <c r="Q60" s="102" t="str">
        <f t="shared" si="3"/>
        <v/>
      </c>
      <c r="R60" s="102" t="str">
        <f t="shared" si="3"/>
        <v/>
      </c>
      <c r="S60" s="102" t="str">
        <f t="shared" si="8"/>
        <v/>
      </c>
      <c r="T60" s="102" t="str">
        <f t="shared" si="8"/>
        <v/>
      </c>
      <c r="U60" s="102" t="str">
        <f t="shared" si="8"/>
        <v/>
      </c>
      <c r="V60" s="102" t="str">
        <f t="shared" si="8"/>
        <v/>
      </c>
      <c r="W60" s="102" t="str">
        <f t="shared" si="8"/>
        <v/>
      </c>
      <c r="X60" s="102" t="str">
        <f t="shared" si="8"/>
        <v/>
      </c>
      <c r="Y60" s="102" t="str">
        <f t="shared" si="8"/>
        <v/>
      </c>
      <c r="Z60" s="102" t="str">
        <f t="shared" si="8"/>
        <v/>
      </c>
      <c r="AA60" s="102" t="str">
        <f t="shared" si="8"/>
        <v/>
      </c>
      <c r="AB60" s="102" t="str">
        <f t="shared" si="8"/>
        <v/>
      </c>
      <c r="AC60" s="102" t="str">
        <f t="shared" si="8"/>
        <v/>
      </c>
      <c r="AD60" s="102" t="str">
        <f t="shared" si="8"/>
        <v/>
      </c>
      <c r="AE60" s="102" t="str">
        <f t="shared" si="8"/>
        <v/>
      </c>
      <c r="AF60" s="102" t="str">
        <f t="shared" si="8"/>
        <v/>
      </c>
      <c r="AG60" s="102" t="str">
        <f t="shared" si="8"/>
        <v/>
      </c>
      <c r="AH60" s="102" t="str">
        <f t="shared" si="8"/>
        <v/>
      </c>
      <c r="AI60" s="102" t="str">
        <f t="shared" si="6"/>
        <v/>
      </c>
      <c r="AJ60" s="102" t="str">
        <f t="shared" si="7"/>
        <v/>
      </c>
      <c r="AK60" s="102" t="str">
        <f t="shared" si="7"/>
        <v/>
      </c>
    </row>
    <row r="61" spans="1:37" x14ac:dyDescent="0.2">
      <c r="A61" s="33">
        <v>26</v>
      </c>
      <c r="B61" s="101" t="str">
        <f t="shared" si="9"/>
        <v>UVW</v>
      </c>
      <c r="C61" s="102" t="str">
        <f t="shared" si="3"/>
        <v/>
      </c>
      <c r="D61" s="102" t="str">
        <f t="shared" si="3"/>
        <v/>
      </c>
      <c r="E61" s="102" t="str">
        <f t="shared" si="3"/>
        <v/>
      </c>
      <c r="F61" s="102" t="str">
        <f t="shared" si="3"/>
        <v/>
      </c>
      <c r="G61" s="102" t="str">
        <f t="shared" si="3"/>
        <v/>
      </c>
      <c r="H61" s="102" t="str">
        <f t="shared" si="3"/>
        <v/>
      </c>
      <c r="I61" s="102" t="str">
        <f t="shared" si="3"/>
        <v/>
      </c>
      <c r="J61" s="102" t="str">
        <f t="shared" si="3"/>
        <v/>
      </c>
      <c r="K61" s="102" t="str">
        <f t="shared" si="3"/>
        <v/>
      </c>
      <c r="L61" s="102" t="str">
        <f t="shared" si="3"/>
        <v/>
      </c>
      <c r="M61" s="102" t="str">
        <f t="shared" si="3"/>
        <v/>
      </c>
      <c r="N61" s="102" t="str">
        <f t="shared" si="3"/>
        <v/>
      </c>
      <c r="O61" s="102" t="str">
        <f t="shared" si="3"/>
        <v/>
      </c>
      <c r="P61" s="102" t="str">
        <f t="shared" si="3"/>
        <v/>
      </c>
      <c r="Q61" s="102" t="str">
        <f t="shared" si="3"/>
        <v/>
      </c>
      <c r="R61" s="102" t="str">
        <f t="shared" si="3"/>
        <v/>
      </c>
      <c r="S61" s="102" t="str">
        <f t="shared" si="8"/>
        <v/>
      </c>
      <c r="T61" s="102" t="str">
        <f t="shared" si="8"/>
        <v/>
      </c>
      <c r="U61" s="102" t="str">
        <f t="shared" si="8"/>
        <v/>
      </c>
      <c r="V61" s="102" t="str">
        <f t="shared" si="8"/>
        <v/>
      </c>
      <c r="W61" s="102" t="str">
        <f t="shared" si="8"/>
        <v/>
      </c>
      <c r="X61" s="102" t="str">
        <f t="shared" si="8"/>
        <v/>
      </c>
      <c r="Y61" s="102" t="str">
        <f t="shared" si="8"/>
        <v/>
      </c>
      <c r="Z61" s="102" t="str">
        <f t="shared" si="8"/>
        <v/>
      </c>
      <c r="AA61" s="102" t="str">
        <f t="shared" si="8"/>
        <v/>
      </c>
      <c r="AB61" s="102" t="str">
        <f t="shared" si="8"/>
        <v/>
      </c>
      <c r="AC61" s="102" t="str">
        <f t="shared" si="8"/>
        <v/>
      </c>
      <c r="AD61" s="102" t="str">
        <f t="shared" si="8"/>
        <v/>
      </c>
      <c r="AE61" s="102" t="str">
        <f t="shared" si="8"/>
        <v/>
      </c>
      <c r="AF61" s="102" t="str">
        <f t="shared" si="8"/>
        <v/>
      </c>
      <c r="AG61" s="102" t="str">
        <f t="shared" si="8"/>
        <v/>
      </c>
      <c r="AH61" s="102" t="str">
        <f t="shared" si="8"/>
        <v/>
      </c>
      <c r="AI61" s="102" t="str">
        <f t="shared" si="6"/>
        <v/>
      </c>
      <c r="AJ61" s="102" t="str">
        <f t="shared" si="7"/>
        <v/>
      </c>
      <c r="AK61" s="102" t="str">
        <f t="shared" si="7"/>
        <v/>
      </c>
    </row>
    <row r="62" spans="1:37" x14ac:dyDescent="0.2">
      <c r="A62" s="33">
        <v>27</v>
      </c>
      <c r="B62" s="101" t="str">
        <f t="shared" si="9"/>
        <v>XYZ</v>
      </c>
      <c r="C62" s="102" t="str">
        <f t="shared" si="3"/>
        <v/>
      </c>
      <c r="D62" s="102" t="str">
        <f t="shared" si="3"/>
        <v/>
      </c>
      <c r="E62" s="102" t="str">
        <f t="shared" si="3"/>
        <v/>
      </c>
      <c r="F62" s="102" t="str">
        <f t="shared" si="3"/>
        <v/>
      </c>
      <c r="G62" s="102" t="str">
        <f t="shared" si="3"/>
        <v/>
      </c>
      <c r="H62" s="102" t="str">
        <f t="shared" si="3"/>
        <v/>
      </c>
      <c r="I62" s="102" t="str">
        <f t="shared" si="3"/>
        <v/>
      </c>
      <c r="J62" s="102" t="str">
        <f t="shared" si="3"/>
        <v/>
      </c>
      <c r="K62" s="102" t="str">
        <f t="shared" si="3"/>
        <v/>
      </c>
      <c r="L62" s="102" t="str">
        <f t="shared" si="3"/>
        <v/>
      </c>
      <c r="M62" s="102" t="str">
        <f t="shared" si="3"/>
        <v/>
      </c>
      <c r="N62" s="102" t="str">
        <f t="shared" si="3"/>
        <v/>
      </c>
      <c r="O62" s="102" t="str">
        <f t="shared" si="3"/>
        <v/>
      </c>
      <c r="P62" s="102" t="str">
        <f t="shared" si="3"/>
        <v/>
      </c>
      <c r="Q62" s="102" t="str">
        <f t="shared" si="3"/>
        <v/>
      </c>
      <c r="R62" s="102" t="str">
        <f t="shared" si="3"/>
        <v/>
      </c>
      <c r="S62" s="102" t="str">
        <f t="shared" si="8"/>
        <v/>
      </c>
      <c r="T62" s="102" t="str">
        <f t="shared" si="8"/>
        <v/>
      </c>
      <c r="U62" s="102" t="str">
        <f t="shared" si="8"/>
        <v/>
      </c>
      <c r="V62" s="102" t="str">
        <f t="shared" si="8"/>
        <v/>
      </c>
      <c r="W62" s="102" t="str">
        <f t="shared" si="8"/>
        <v/>
      </c>
      <c r="X62" s="102" t="str">
        <f t="shared" si="8"/>
        <v/>
      </c>
      <c r="Y62" s="102" t="str">
        <f t="shared" si="8"/>
        <v/>
      </c>
      <c r="Z62" s="102" t="str">
        <f t="shared" si="8"/>
        <v/>
      </c>
      <c r="AA62" s="102" t="str">
        <f t="shared" si="8"/>
        <v/>
      </c>
      <c r="AB62" s="102" t="str">
        <f t="shared" si="8"/>
        <v/>
      </c>
      <c r="AC62" s="102" t="str">
        <f t="shared" si="8"/>
        <v/>
      </c>
      <c r="AD62" s="102" t="str">
        <f t="shared" si="8"/>
        <v/>
      </c>
      <c r="AE62" s="102" t="str">
        <f t="shared" si="8"/>
        <v/>
      </c>
      <c r="AF62" s="102" t="str">
        <f t="shared" si="8"/>
        <v/>
      </c>
      <c r="AG62" s="102" t="str">
        <f t="shared" si="8"/>
        <v/>
      </c>
      <c r="AH62" s="102" t="str">
        <f t="shared" si="8"/>
        <v/>
      </c>
      <c r="AI62" s="102" t="str">
        <f t="shared" si="6"/>
        <v/>
      </c>
      <c r="AJ62" s="102" t="str">
        <f t="shared" si="7"/>
        <v/>
      </c>
      <c r="AK62" s="102" t="str">
        <f t="shared" si="7"/>
        <v/>
      </c>
    </row>
  </sheetData>
  <sheetProtection insertColumns="0" insertRows="0" insertHyperlinks="0" deleteRows="0" sort="0" autoFilter="0" pivotTables="0"/>
  <conditionalFormatting sqref="AL8:AL33">
    <cfRule type="cellIs" dxfId="1" priority="1" operator="greaterThan">
      <formula>24</formula>
    </cfRule>
  </conditionalFormatting>
  <pageMargins left="0.55118110236220474" right="0.55118110236220474" top="0.39370078740157483" bottom="0.39370078740157483" header="0.51181102362204722" footer="0.51181102362204722"/>
  <pageSetup scale="64" orientation="landscape" horizontalDpi="300" verticalDpi="300" r:id="rId1"/>
  <headerFooter alignWithMargins="0"/>
  <ignoredErrors>
    <ignoredError sqref="C37:AK3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zoomScaleNormal="100" workbookViewId="0">
      <selection activeCell="A3" sqref="A3"/>
    </sheetView>
  </sheetViews>
  <sheetFormatPr baseColWidth="10" defaultColWidth="8.83203125" defaultRowHeight="13" x14ac:dyDescent="0.15"/>
  <cols>
    <col min="2" max="2" width="13.5" customWidth="1"/>
    <col min="3" max="5" width="10.6640625" customWidth="1"/>
    <col min="7" max="8" width="10.6640625" customWidth="1"/>
    <col min="10" max="11" width="10.6640625" customWidth="1"/>
  </cols>
  <sheetData>
    <row r="1" spans="1:13" ht="14" thickBot="1" x14ac:dyDescent="0.2">
      <c r="A1" t="s">
        <v>90</v>
      </c>
    </row>
    <row r="2" spans="1:13" ht="14" thickBot="1" x14ac:dyDescent="0.2">
      <c r="A2" s="1" t="s">
        <v>264</v>
      </c>
    </row>
    <row r="3" spans="1:13" ht="14" thickBot="1" x14ac:dyDescent="0.2">
      <c r="A3" s="30"/>
      <c r="C3" s="2"/>
      <c r="D3" s="2"/>
      <c r="E3" s="2"/>
      <c r="F3" s="2"/>
      <c r="G3" s="2"/>
      <c r="H3" s="2"/>
      <c r="I3" s="2"/>
      <c r="J3" s="2"/>
      <c r="K3" s="2"/>
    </row>
    <row r="4" spans="1:13" ht="34" thickTop="1" thickBot="1" x14ac:dyDescent="0.2">
      <c r="B4" s="3"/>
      <c r="C4" s="4" t="s">
        <v>91</v>
      </c>
      <c r="D4" s="4" t="s">
        <v>92</v>
      </c>
      <c r="E4" s="4" t="s">
        <v>93</v>
      </c>
      <c r="F4" s="236" t="s">
        <v>94</v>
      </c>
      <c r="G4" s="4" t="s">
        <v>95</v>
      </c>
      <c r="H4" s="4" t="s">
        <v>96</v>
      </c>
      <c r="I4" s="237" t="s">
        <v>97</v>
      </c>
      <c r="J4" s="4" t="s">
        <v>98</v>
      </c>
      <c r="K4" s="5" t="s">
        <v>99</v>
      </c>
      <c r="M4" s="6" t="s">
        <v>100</v>
      </c>
    </row>
    <row r="5" spans="1:13" ht="33.75" customHeight="1" thickTop="1" thickBot="1" x14ac:dyDescent="0.2">
      <c r="A5" s="7"/>
      <c r="B5" s="8" t="s">
        <v>101</v>
      </c>
      <c r="C5" s="9" t="str">
        <f>IF(VLOOKUP(A2,DeptTT[],2,FALSE)="","Free",(VLOOKUP(A2,DeptTT[],2,FALSE)))</f>
        <v>Free</v>
      </c>
      <c r="D5" s="10" t="str">
        <f>IF(VLOOKUP(A2,DeptTT[],3,FALSE)="","Free",(VLOOKUP(A2,DeptTT[],3,FALSE)))</f>
        <v>Free</v>
      </c>
      <c r="E5" s="11" t="str">
        <f>IF(VLOOKUP(A2,DeptTT[],4,FALSE)="","Free",(VLOOKUP(A2,DeptTT[],4,FALSE)))</f>
        <v>Free</v>
      </c>
      <c r="F5" s="236"/>
      <c r="G5" s="9" t="str">
        <f>IF(VLOOKUP(A2,DeptTT[],5,FALSE)="","Free",(VLOOKUP(A2,DeptTT[],5,FALSE)))</f>
        <v>Free</v>
      </c>
      <c r="H5" s="11" t="str">
        <f>IF(VLOOKUP(A2,DeptTT[],6,FALSE)="","Free",(VLOOKUP(A2,DeptTT[],6,FALSE)))</f>
        <v>Free</v>
      </c>
      <c r="I5" s="237"/>
      <c r="J5" s="12" t="str">
        <f>IF(VLOOKUP(A2,DeptTT[],7,FALSE)="","Free",(VLOOKUP(A2,DeptTT[],7,FALSE)))</f>
        <v>Free</v>
      </c>
      <c r="K5" s="13" t="str">
        <f>IF(VLOOKUP(A2,DeptTT[],8,FALSE)="","Free",(VLOOKUP(A2,DeptTT[],8,FALSE)))</f>
        <v>Free</v>
      </c>
      <c r="M5" s="14">
        <f>35-M7</f>
        <v>13</v>
      </c>
    </row>
    <row r="6" spans="1:13" ht="33.75" customHeight="1" thickBot="1" x14ac:dyDescent="0.2">
      <c r="A6" s="7"/>
      <c r="B6" s="15" t="s">
        <v>102</v>
      </c>
      <c r="C6" s="16" t="str">
        <f>IF(VLOOKUP(A2,DeptTT[],9,FALSE)="","Free",(VLOOKUP(A2,DeptTT[],9,FALSE)))</f>
        <v>Free</v>
      </c>
      <c r="D6" s="17" t="str">
        <f>IF(VLOOKUP(A2,DeptTT[],10,FALSE)="","Free",(VLOOKUP(A2,DeptTT[],10,FALSE)))</f>
        <v>BecoX-1</v>
      </c>
      <c r="E6" s="18" t="str">
        <f>IF(VLOOKUP(A2,DeptTT[],11,FALSE)="","Free",(VLOOKUP(A2,DeptTT[],11,FALSE)))</f>
        <v>Oxb</v>
      </c>
      <c r="F6" s="236"/>
      <c r="G6" s="16" t="str">
        <f>IF(VLOOKUP(A2,DeptTT[],12,FALSE)="","Free",(VLOOKUP(A2,DeptTT[],12,FALSE)))</f>
        <v>Free</v>
      </c>
      <c r="H6" s="18" t="str">
        <f>IF(VLOOKUP(A2,DeptTT[],13,FALSE)="","Free",(VLOOKUP(A2,DeptTT[],13,FALSE)))</f>
        <v>CecoZ-1</v>
      </c>
      <c r="I6" s="238"/>
      <c r="J6" s="239"/>
      <c r="K6" s="240"/>
      <c r="M6" s="19" t="s">
        <v>103</v>
      </c>
    </row>
    <row r="7" spans="1:13" ht="33.75" customHeight="1" thickBot="1" x14ac:dyDescent="0.2">
      <c r="A7" s="7"/>
      <c r="B7" s="15" t="s">
        <v>104</v>
      </c>
      <c r="C7" s="16" t="str">
        <f>IF(VLOOKUP(A2,DeptTT[],14,FALSE)="","Free",(VLOOKUP(A2,DeptTT[],14,FALSE)))</f>
        <v>BecoY-1</v>
      </c>
      <c r="D7" s="17" t="str">
        <f>IF(VLOOKUP(A2,DeptTT[],15,FALSE)="","Free",(VLOOKUP(A2,DeptTT[],15,FALSE)))</f>
        <v>BecoX-1</v>
      </c>
      <c r="E7" s="18" t="str">
        <f>IF(VLOOKUP(A2,DeptTT[],16,FALSE)="","Free",(VLOOKUP(A2,DeptTT[],16,FALSE)))</f>
        <v>Free</v>
      </c>
      <c r="F7" s="236"/>
      <c r="G7" s="16" t="str">
        <f>IF(VLOOKUP(A2,DeptTT[],17,FALSE)="","Free",(VLOOKUP(A2,DeptTT[],17,FALSE)))</f>
        <v>Free</v>
      </c>
      <c r="H7" s="18" t="str">
        <f>IF(VLOOKUP(A2,DeptTT[],18,FALSE)="","Free",(VLOOKUP(A2,DeptTT[],18,FALSE)))</f>
        <v>Free</v>
      </c>
      <c r="I7" s="237"/>
      <c r="J7" s="12" t="str">
        <f>IF(VLOOKUP(A2,DeptTT[],19,FALSE)="","Free",(VLOOKUP(A2,DeptTT[],19,FALSE)))</f>
        <v>CecoZ-1</v>
      </c>
      <c r="K7" s="13" t="str">
        <f>IF(VLOOKUP(A2,DeptTT[],20,FALSE)="","Free",(VLOOKUP(A2,DeptTT[],20,FALSE)))</f>
        <v>Free</v>
      </c>
      <c r="M7" s="20">
        <f>SUM(C14,I14,K14)</f>
        <v>22</v>
      </c>
    </row>
    <row r="8" spans="1:13" ht="33.75" customHeight="1" thickTop="1" thickBot="1" x14ac:dyDescent="0.2">
      <c r="A8" s="7"/>
      <c r="B8" s="15" t="s">
        <v>105</v>
      </c>
      <c r="C8" s="16" t="str">
        <f>IF(VLOOKUP(A2,DeptTT[],21,FALSE)="","Free",(VLOOKUP(A2,DeptTT[],21,FALSE)))</f>
        <v>Free</v>
      </c>
      <c r="D8" s="17" t="str">
        <f>IF(VLOOKUP(A2,DeptTT[],22,FALSE)="","Free",(VLOOKUP(A2,DeptTT[],22,FALSE)))</f>
        <v>BecoY-1</v>
      </c>
      <c r="E8" s="18" t="str">
        <f>IF(VLOOKUP(A2,DeptTT[],23,FALSE)="","Free",(VLOOKUP(A2,DeptTT[],23,FALSE)))</f>
        <v>BecoY-1</v>
      </c>
      <c r="F8" s="236"/>
      <c r="G8" s="16" t="str">
        <f>IF(VLOOKUP(A2,DeptTT[],24,FALSE)="","Free",(VLOOKUP(A2,DeptTT[],24,FALSE)))</f>
        <v>Free</v>
      </c>
      <c r="H8" s="18" t="str">
        <f>IF(VLOOKUP(A2,DeptTT[],25,FALSE)="","Free",(VLOOKUP(A2,DeptTT[],25,FALSE)))</f>
        <v>Oxb</v>
      </c>
      <c r="I8" s="238"/>
      <c r="J8" s="241"/>
      <c r="K8" s="242"/>
    </row>
    <row r="9" spans="1:13" ht="33.75" customHeight="1" thickTop="1" thickBot="1" x14ac:dyDescent="0.2">
      <c r="A9" s="7"/>
      <c r="B9" s="15" t="s">
        <v>106</v>
      </c>
      <c r="C9" s="16" t="str">
        <f>IF(VLOOKUP(A2,DeptTT[],26,FALSE)="","Free",(VLOOKUP(A2,DeptTT[],26,FALSE)))</f>
        <v>Free</v>
      </c>
      <c r="D9" s="17" t="str">
        <f>IF(VLOOKUP(A2,DeptTT[],27,FALSE)="","Free",(VLOOKUP(A2,DeptTT[],27,FALSE)))</f>
        <v>Free</v>
      </c>
      <c r="E9" s="18" t="str">
        <f>IF(VLOOKUP(A2,DeptTT[],28,FALSE)="","Free",(VLOOKUP(A2,DeptTT[],28,FALSE)))</f>
        <v>Free</v>
      </c>
      <c r="F9" s="236"/>
      <c r="G9" s="16" t="str">
        <f>IF(VLOOKUP(A2,DeptTT[],29,FALSE)="","Free",(VLOOKUP(A2,DeptTT[],29,FALSE)))</f>
        <v>Free</v>
      </c>
      <c r="H9" s="21" t="str">
        <f>IF(VLOOKUP(A2,DeptTT[],30,FALSE)="","Free",(VLOOKUP(A2,DeptTT[],30,FALSE)))</f>
        <v>BecoX-1</v>
      </c>
      <c r="I9" s="237"/>
      <c r="J9" s="12" t="str">
        <f>IF(VLOOKUP(A2,DeptTT[],31,FALSE)="","Free",(VLOOKUP(A2,DeptTT[],31,FALSE)))</f>
        <v>Free</v>
      </c>
      <c r="K9" s="13" t="str">
        <f>IF(VLOOKUP(A2,DeptTT[],32,FALSE)="","Free",(VLOOKUP(A2,DeptTT[],32,FALSE)))</f>
        <v>Free</v>
      </c>
    </row>
    <row r="10" spans="1:13" ht="33.75" customHeight="1" thickTop="1" thickBot="1" x14ac:dyDescent="0.2">
      <c r="A10" s="7"/>
      <c r="B10" s="22" t="s">
        <v>107</v>
      </c>
      <c r="C10" s="23" t="str">
        <f>IF(VLOOKUP(A2,DeptTT[],33,FALSE)="","Free",(VLOOKUP(A2,DeptTT[],33,FALSE)))</f>
        <v>BecoY-1</v>
      </c>
      <c r="D10" s="24" t="str">
        <f>IF(VLOOKUP(A2,DeptTT[],34,FALSE)="","Free",(VLOOKUP(A2,DeptTT[],34,FALSE)))</f>
        <v>Free</v>
      </c>
      <c r="E10" s="21" t="str">
        <f>IF(VLOOKUP(A2,DeptTT[],35,FALSE)="","Free",(VLOOKUP(A2,DeptTT[],35,FALSE)))</f>
        <v>BecoX-1</v>
      </c>
      <c r="F10" s="236"/>
      <c r="G10" s="25" t="str">
        <f>IF(VLOOKUP(A2,DeptTT[],36,FALSE)="","Free",(VLOOKUP(A2,DeptTT[],36,FALSE)))</f>
        <v>CecoZ-1</v>
      </c>
      <c r="H10" s="26"/>
      <c r="I10" s="27"/>
      <c r="J10" s="27"/>
      <c r="K10" s="28"/>
    </row>
    <row r="11" spans="1:13" ht="18" thickBot="1" x14ac:dyDescent="0.25">
      <c r="B11" s="29" t="s">
        <v>108</v>
      </c>
      <c r="C11" s="243" t="s">
        <v>109</v>
      </c>
      <c r="D11" s="244"/>
      <c r="E11" s="244"/>
      <c r="F11" s="244"/>
      <c r="G11" s="244"/>
      <c r="H11" s="244"/>
      <c r="I11" s="244"/>
      <c r="J11" s="243" t="s">
        <v>110</v>
      </c>
      <c r="K11" s="245"/>
    </row>
    <row r="14" spans="1:13" ht="14" x14ac:dyDescent="0.15">
      <c r="B14" s="31" t="s">
        <v>111</v>
      </c>
      <c r="C14" s="32">
        <f>COUNTIF(C5:E10,"Free")</f>
        <v>10</v>
      </c>
      <c r="D14" s="32"/>
      <c r="E14" s="32"/>
      <c r="F14" s="32"/>
      <c r="G14" s="32">
        <f>COUNTIF(G5:H9,"Free")</f>
        <v>7</v>
      </c>
      <c r="H14" s="32">
        <f>COUNTIF(G10,"Free")</f>
        <v>0</v>
      </c>
      <c r="I14" s="32">
        <f>SUM(G14:H14)</f>
        <v>7</v>
      </c>
      <c r="J14" s="32"/>
      <c r="K14" s="32">
        <f>SUM(J17:J19)</f>
        <v>5</v>
      </c>
    </row>
    <row r="15" spans="1:13" ht="14" x14ac:dyDescent="0.15">
      <c r="B15" s="31"/>
      <c r="C15" s="32"/>
      <c r="D15" s="32"/>
      <c r="E15" s="32"/>
      <c r="F15" s="32"/>
      <c r="G15" s="32"/>
      <c r="H15" s="32"/>
      <c r="I15" s="32"/>
      <c r="J15" s="32"/>
      <c r="K15" s="32"/>
    </row>
    <row r="16" spans="1:13" x14ac:dyDescent="0.15"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 x14ac:dyDescent="0.15">
      <c r="B17" s="32"/>
      <c r="C17" s="32"/>
      <c r="D17" s="32"/>
      <c r="E17" s="32"/>
      <c r="F17" s="32"/>
      <c r="G17" s="32"/>
      <c r="H17" s="32"/>
      <c r="I17" s="32"/>
      <c r="J17" s="32">
        <f>COUNTIF(J5:K5,"Free")</f>
        <v>2</v>
      </c>
      <c r="K17" s="32"/>
    </row>
    <row r="18" spans="1:11" x14ac:dyDescent="0.15">
      <c r="B18" s="32"/>
      <c r="C18" s="32"/>
      <c r="D18" s="32"/>
      <c r="E18" s="32"/>
      <c r="F18" s="32"/>
      <c r="G18" s="32"/>
      <c r="H18" s="32"/>
      <c r="I18" s="32"/>
      <c r="J18" s="32">
        <f>COUNTIF(J7:K7,"Free")</f>
        <v>1</v>
      </c>
      <c r="K18" s="32"/>
    </row>
    <row r="19" spans="1:11" x14ac:dyDescent="0.15">
      <c r="B19" s="32"/>
      <c r="C19" s="32"/>
      <c r="D19" s="32"/>
      <c r="E19" s="32"/>
      <c r="F19" s="32"/>
      <c r="G19" s="32"/>
      <c r="H19" s="32"/>
      <c r="I19" s="32"/>
      <c r="J19" s="32">
        <f>COUNTIF(J9:K9,"Free")</f>
        <v>2</v>
      </c>
      <c r="K19" s="32"/>
    </row>
    <row r="20" spans="1:11" x14ac:dyDescent="0.15">
      <c r="A20" s="30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 x14ac:dyDescent="0.15">
      <c r="B21" s="32"/>
      <c r="C21" s="32"/>
      <c r="D21" s="32"/>
      <c r="E21" s="32"/>
      <c r="F21" s="32"/>
      <c r="G21" s="32"/>
      <c r="H21" s="32"/>
      <c r="I21" s="32"/>
      <c r="J21" s="32"/>
      <c r="K21" s="32"/>
    </row>
  </sheetData>
  <mergeCells count="6">
    <mergeCell ref="F4:F10"/>
    <mergeCell ref="I4:I9"/>
    <mergeCell ref="J6:K6"/>
    <mergeCell ref="J8:K8"/>
    <mergeCell ref="C11:I11"/>
    <mergeCell ref="J11:K11"/>
  </mergeCells>
  <conditionalFormatting sqref="C4:K10">
    <cfRule type="containsText" dxfId="0" priority="1" stopIfTrue="1" operator="containsText" text="Free">
      <formula>NOT(ISERROR(SEARCH("Free",C4)))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00EBD-7B97-674F-8AFD-1F357C8C721F}">
  <dimension ref="B1:W42"/>
  <sheetViews>
    <sheetView zoomScale="116" zoomScaleNormal="110" workbookViewId="0">
      <selection activeCell="G15" sqref="G15"/>
    </sheetView>
  </sheetViews>
  <sheetFormatPr baseColWidth="10" defaultColWidth="8.83203125" defaultRowHeight="13" x14ac:dyDescent="0.15"/>
  <cols>
    <col min="1" max="10" width="8.83203125" style="139"/>
    <col min="11" max="11" width="10.5" style="139" bestFit="1" customWidth="1"/>
    <col min="12" max="16384" width="8.83203125" style="139"/>
  </cols>
  <sheetData>
    <row r="1" spans="2:23" ht="15" x14ac:dyDescent="0.2">
      <c r="B1" s="139" t="s">
        <v>172</v>
      </c>
      <c r="D1" s="140" t="s">
        <v>138</v>
      </c>
      <c r="E1" s="140" t="s">
        <v>159</v>
      </c>
      <c r="F1" s="139" t="s">
        <v>158</v>
      </c>
      <c r="G1" s="139" t="s">
        <v>145</v>
      </c>
      <c r="H1" s="139" t="s">
        <v>173</v>
      </c>
      <c r="L1" s="139" t="s">
        <v>174</v>
      </c>
    </row>
    <row r="2" spans="2:23" ht="15" x14ac:dyDescent="0.2">
      <c r="B2" s="141" t="s">
        <v>175</v>
      </c>
      <c r="C2" s="141" t="s">
        <v>176</v>
      </c>
      <c r="D2" s="142" t="s">
        <v>152</v>
      </c>
      <c r="E2" s="143" t="s">
        <v>157</v>
      </c>
      <c r="F2" s="144" t="s">
        <v>164</v>
      </c>
      <c r="G2" s="145" t="s">
        <v>144</v>
      </c>
      <c r="H2" s="145" t="s">
        <v>144</v>
      </c>
      <c r="K2" s="146" t="s">
        <v>137</v>
      </c>
      <c r="L2" s="139">
        <v>3</v>
      </c>
      <c r="N2" s="147"/>
      <c r="O2" s="147" t="s">
        <v>177</v>
      </c>
      <c r="P2" s="147"/>
      <c r="Q2" s="147" t="s">
        <v>178</v>
      </c>
      <c r="R2" s="147"/>
      <c r="S2" s="147"/>
      <c r="T2" s="147"/>
      <c r="U2" s="147"/>
      <c r="V2" s="147"/>
      <c r="W2" s="147"/>
    </row>
    <row r="3" spans="2:23" ht="15" x14ac:dyDescent="0.2">
      <c r="B3" s="139" t="s">
        <v>179</v>
      </c>
      <c r="C3" s="141" t="s">
        <v>180</v>
      </c>
      <c r="D3" s="146" t="s">
        <v>137</v>
      </c>
      <c r="E3" s="148" t="s">
        <v>166</v>
      </c>
      <c r="F3" s="149" t="s">
        <v>157</v>
      </c>
      <c r="G3" s="150" t="s">
        <v>171</v>
      </c>
      <c r="H3" s="142" t="s">
        <v>152</v>
      </c>
      <c r="K3" s="149" t="s">
        <v>157</v>
      </c>
      <c r="L3" s="139">
        <v>5</v>
      </c>
      <c r="N3" s="147"/>
      <c r="O3" s="147" t="s">
        <v>181</v>
      </c>
      <c r="P3" s="147" t="s">
        <v>182</v>
      </c>
      <c r="Q3" s="147" t="s">
        <v>181</v>
      </c>
      <c r="R3" s="147" t="s">
        <v>182</v>
      </c>
      <c r="S3" s="147" t="s">
        <v>183</v>
      </c>
      <c r="T3" s="147" t="s">
        <v>173</v>
      </c>
      <c r="U3" s="147" t="s">
        <v>184</v>
      </c>
      <c r="V3" s="147" t="s">
        <v>185</v>
      </c>
      <c r="W3" s="147" t="s">
        <v>186</v>
      </c>
    </row>
    <row r="4" spans="2:23" ht="15" x14ac:dyDescent="0.2">
      <c r="K4" s="145" t="s">
        <v>144</v>
      </c>
      <c r="L4" s="139">
        <v>7</v>
      </c>
      <c r="N4" s="151" t="s">
        <v>137</v>
      </c>
      <c r="O4" s="152">
        <v>1</v>
      </c>
      <c r="P4" s="152">
        <v>1</v>
      </c>
      <c r="Q4" s="152">
        <v>1</v>
      </c>
      <c r="R4" s="152">
        <v>1</v>
      </c>
      <c r="S4" s="152">
        <v>15</v>
      </c>
      <c r="T4" s="147">
        <v>1</v>
      </c>
      <c r="U4" s="147">
        <v>2</v>
      </c>
      <c r="V4" s="147">
        <v>2</v>
      </c>
      <c r="W4" s="147">
        <v>18</v>
      </c>
    </row>
    <row r="5" spans="2:23" ht="15" x14ac:dyDescent="0.2">
      <c r="B5" s="141" t="s">
        <v>187</v>
      </c>
      <c r="C5" s="141"/>
      <c r="D5" s="139" t="s">
        <v>167</v>
      </c>
      <c r="E5" s="139" t="s">
        <v>188</v>
      </c>
      <c r="F5" s="139" t="s">
        <v>173</v>
      </c>
      <c r="K5" s="142" t="s">
        <v>152</v>
      </c>
      <c r="L5" s="139">
        <v>2</v>
      </c>
      <c r="N5" s="153" t="s">
        <v>144</v>
      </c>
      <c r="O5" s="152">
        <v>1</v>
      </c>
      <c r="P5" s="152">
        <v>1</v>
      </c>
      <c r="Q5" s="152">
        <v>0</v>
      </c>
      <c r="R5" s="152">
        <v>3</v>
      </c>
      <c r="S5" s="152">
        <v>19</v>
      </c>
      <c r="T5" s="147">
        <v>2</v>
      </c>
      <c r="U5" s="147"/>
      <c r="V5" s="147">
        <v>1</v>
      </c>
      <c r="W5" s="147">
        <v>22</v>
      </c>
    </row>
    <row r="6" spans="2:23" ht="15" x14ac:dyDescent="0.2">
      <c r="B6" s="141" t="s">
        <v>189</v>
      </c>
      <c r="C6" s="141" t="s">
        <v>176</v>
      </c>
      <c r="D6" s="154" t="s">
        <v>169</v>
      </c>
      <c r="E6" s="146" t="s">
        <v>137</v>
      </c>
      <c r="F6" s="145" t="s">
        <v>144</v>
      </c>
      <c r="K6" s="150" t="s">
        <v>171</v>
      </c>
      <c r="L6" s="155" t="s">
        <v>190</v>
      </c>
      <c r="N6" s="142" t="s">
        <v>152</v>
      </c>
      <c r="O6" s="152">
        <v>0</v>
      </c>
      <c r="P6" s="152">
        <v>2</v>
      </c>
      <c r="Q6" s="152">
        <v>0</v>
      </c>
      <c r="R6" s="152">
        <v>3</v>
      </c>
      <c r="S6" s="152">
        <v>20</v>
      </c>
      <c r="T6" s="147">
        <v>1</v>
      </c>
      <c r="U6" s="147"/>
      <c r="V6" s="147">
        <v>2</v>
      </c>
      <c r="W6" s="156">
        <v>23</v>
      </c>
    </row>
    <row r="7" spans="2:23" ht="15" x14ac:dyDescent="0.2">
      <c r="B7" s="141" t="s">
        <v>191</v>
      </c>
      <c r="C7" s="141" t="s">
        <v>180</v>
      </c>
      <c r="D7" s="148" t="s">
        <v>166</v>
      </c>
      <c r="F7" s="144" t="s">
        <v>164</v>
      </c>
      <c r="H7" s="157"/>
      <c r="K7" s="158" t="s">
        <v>161</v>
      </c>
      <c r="L7" s="159">
        <v>8</v>
      </c>
      <c r="N7" s="143" t="s">
        <v>157</v>
      </c>
      <c r="O7" s="152">
        <v>3</v>
      </c>
      <c r="P7" s="152">
        <v>2</v>
      </c>
      <c r="Q7" s="152">
        <v>1</v>
      </c>
      <c r="R7" s="152">
        <v>0</v>
      </c>
      <c r="S7" s="152">
        <v>21</v>
      </c>
      <c r="T7" s="147"/>
      <c r="U7" s="147"/>
      <c r="V7" s="147">
        <v>1</v>
      </c>
      <c r="W7" s="147">
        <v>22</v>
      </c>
    </row>
    <row r="8" spans="2:23" ht="15" x14ac:dyDescent="0.2">
      <c r="B8" s="141"/>
      <c r="C8" s="141"/>
      <c r="K8" s="144" t="s">
        <v>164</v>
      </c>
      <c r="L8" s="139">
        <v>8</v>
      </c>
      <c r="N8" s="160" t="s">
        <v>161</v>
      </c>
      <c r="O8" s="152">
        <v>1</v>
      </c>
      <c r="P8" s="152">
        <v>0</v>
      </c>
      <c r="Q8" s="152">
        <v>2</v>
      </c>
      <c r="R8" s="152">
        <v>0</v>
      </c>
      <c r="S8" s="152">
        <v>11</v>
      </c>
      <c r="T8" s="147"/>
      <c r="U8" s="147"/>
      <c r="V8" s="147">
        <v>2</v>
      </c>
      <c r="W8" s="147">
        <v>13</v>
      </c>
    </row>
    <row r="9" spans="2:23" ht="15" x14ac:dyDescent="0.2">
      <c r="B9" s="141"/>
      <c r="C9" s="141"/>
      <c r="K9" s="148" t="s">
        <v>166</v>
      </c>
      <c r="L9" s="139">
        <v>9</v>
      </c>
      <c r="N9" s="161" t="s">
        <v>164</v>
      </c>
      <c r="O9" s="152">
        <v>0</v>
      </c>
      <c r="P9" s="152">
        <v>2</v>
      </c>
      <c r="Q9" s="152">
        <v>0</v>
      </c>
      <c r="R9" s="152">
        <v>1</v>
      </c>
      <c r="S9" s="152">
        <v>12</v>
      </c>
      <c r="T9" s="147">
        <v>2</v>
      </c>
      <c r="U9" s="147">
        <v>2</v>
      </c>
      <c r="V9" s="147"/>
      <c r="W9" s="147">
        <v>16</v>
      </c>
    </row>
    <row r="10" spans="2:23" ht="15" x14ac:dyDescent="0.2">
      <c r="B10" s="141" t="s">
        <v>192</v>
      </c>
      <c r="C10" s="141"/>
      <c r="D10" s="139" t="s">
        <v>149</v>
      </c>
      <c r="E10" s="139" t="s">
        <v>148</v>
      </c>
      <c r="F10" s="139" t="s">
        <v>140</v>
      </c>
      <c r="G10" s="139" t="s">
        <v>160</v>
      </c>
      <c r="H10" s="139" t="s">
        <v>141</v>
      </c>
      <c r="K10" s="154" t="s">
        <v>169</v>
      </c>
      <c r="L10" s="139">
        <v>7</v>
      </c>
      <c r="N10" s="162" t="s">
        <v>166</v>
      </c>
      <c r="O10" s="152">
        <v>3</v>
      </c>
      <c r="P10" s="152">
        <v>1</v>
      </c>
      <c r="Q10" s="152">
        <v>2</v>
      </c>
      <c r="R10" s="152">
        <v>0</v>
      </c>
      <c r="S10" s="152">
        <v>21</v>
      </c>
      <c r="T10" s="147"/>
      <c r="U10" s="147"/>
      <c r="V10" s="147">
        <v>2</v>
      </c>
      <c r="W10" s="147">
        <v>23</v>
      </c>
    </row>
    <row r="11" spans="2:23" ht="15" x14ac:dyDescent="0.2">
      <c r="B11" s="141" t="s">
        <v>193</v>
      </c>
      <c r="C11" s="141" t="s">
        <v>176</v>
      </c>
      <c r="D11" s="145" t="s">
        <v>144</v>
      </c>
      <c r="E11" s="148" t="s">
        <v>166</v>
      </c>
      <c r="F11" s="142" t="s">
        <v>152</v>
      </c>
      <c r="G11" s="149" t="s">
        <v>157</v>
      </c>
      <c r="H11" s="146" t="s">
        <v>137</v>
      </c>
      <c r="K11" s="163" t="s">
        <v>170</v>
      </c>
      <c r="L11" s="139">
        <v>4</v>
      </c>
      <c r="N11" s="164" t="s">
        <v>169</v>
      </c>
      <c r="O11" s="152">
        <v>0</v>
      </c>
      <c r="P11" s="152">
        <v>2</v>
      </c>
      <c r="Q11" s="152">
        <v>0</v>
      </c>
      <c r="R11" s="152">
        <v>0</v>
      </c>
      <c r="S11" s="152">
        <v>8</v>
      </c>
      <c r="T11" s="147"/>
      <c r="U11" s="147"/>
      <c r="V11" s="147"/>
      <c r="W11" s="147">
        <v>8</v>
      </c>
    </row>
    <row r="12" spans="2:23" ht="15" x14ac:dyDescent="0.2">
      <c r="B12" s="139" t="s">
        <v>194</v>
      </c>
      <c r="C12" s="141" t="s">
        <v>180</v>
      </c>
      <c r="D12" s="158" t="s">
        <v>161</v>
      </c>
      <c r="E12" s="145" t="s">
        <v>144</v>
      </c>
      <c r="F12" s="146" t="s">
        <v>137</v>
      </c>
      <c r="G12" s="148" t="s">
        <v>166</v>
      </c>
      <c r="H12" s="149" t="s">
        <v>157</v>
      </c>
      <c r="I12" s="144" t="s">
        <v>164</v>
      </c>
      <c r="N12" s="150" t="s">
        <v>171</v>
      </c>
      <c r="O12" s="152">
        <v>2</v>
      </c>
      <c r="P12" s="152">
        <v>0</v>
      </c>
      <c r="Q12" s="152">
        <v>0</v>
      </c>
      <c r="R12" s="152">
        <v>0</v>
      </c>
      <c r="S12" s="152"/>
      <c r="T12" s="147"/>
      <c r="U12" s="147"/>
      <c r="V12" s="147">
        <v>1</v>
      </c>
      <c r="W12" s="147">
        <v>7</v>
      </c>
    </row>
    <row r="13" spans="2:23" ht="15" x14ac:dyDescent="0.2">
      <c r="C13" s="141"/>
      <c r="D13" s="165"/>
      <c r="E13" s="165"/>
      <c r="F13" s="157"/>
      <c r="G13" s="165"/>
      <c r="H13" s="165"/>
      <c r="N13" s="166" t="s">
        <v>170</v>
      </c>
      <c r="O13" s="152">
        <v>0</v>
      </c>
      <c r="P13" s="152">
        <v>0</v>
      </c>
      <c r="Q13" s="152">
        <v>2</v>
      </c>
      <c r="R13" s="152">
        <v>0</v>
      </c>
      <c r="S13" s="152">
        <v>8</v>
      </c>
      <c r="T13" s="147"/>
      <c r="U13" s="147"/>
      <c r="V13" s="147"/>
      <c r="W13" s="147">
        <v>8</v>
      </c>
    </row>
    <row r="14" spans="2:23" ht="15" x14ac:dyDescent="0.2">
      <c r="C14" s="141"/>
      <c r="D14" s="165"/>
      <c r="E14" s="157"/>
      <c r="F14" s="165"/>
      <c r="G14" s="165"/>
      <c r="M14" s="139" t="s">
        <v>195</v>
      </c>
      <c r="N14" s="147" t="s">
        <v>196</v>
      </c>
      <c r="O14" s="152">
        <v>11</v>
      </c>
      <c r="P14" s="152">
        <v>11</v>
      </c>
      <c r="Q14" s="152">
        <v>8</v>
      </c>
      <c r="R14" s="152">
        <v>8</v>
      </c>
      <c r="S14" s="152"/>
      <c r="T14" s="147"/>
      <c r="U14" s="147"/>
      <c r="V14" s="147"/>
      <c r="W14" s="147"/>
    </row>
    <row r="15" spans="2:23" ht="15" x14ac:dyDescent="0.2">
      <c r="B15" s="141"/>
      <c r="C15" s="141"/>
      <c r="N15" s="141"/>
      <c r="O15" s="165"/>
      <c r="P15" s="165"/>
      <c r="Q15" s="165"/>
      <c r="R15" s="165"/>
      <c r="S15" s="165"/>
      <c r="T15" s="165"/>
    </row>
    <row r="16" spans="2:23" ht="15" x14ac:dyDescent="0.2">
      <c r="B16" s="141" t="s">
        <v>197</v>
      </c>
      <c r="C16" s="141"/>
      <c r="D16" s="139" t="s">
        <v>162</v>
      </c>
      <c r="E16" s="139" t="s">
        <v>150</v>
      </c>
      <c r="F16" s="139" t="s">
        <v>154</v>
      </c>
      <c r="G16" s="139" t="s">
        <v>155</v>
      </c>
      <c r="H16" s="139" t="s">
        <v>143</v>
      </c>
      <c r="I16" s="139" t="s">
        <v>198</v>
      </c>
      <c r="L16" s="147" t="s">
        <v>199</v>
      </c>
      <c r="M16" s="147" t="s">
        <v>183</v>
      </c>
      <c r="N16" s="141"/>
      <c r="O16" s="165"/>
      <c r="P16" s="165"/>
      <c r="Q16" s="165"/>
      <c r="R16" s="165"/>
    </row>
    <row r="17" spans="2:17" ht="15" x14ac:dyDescent="0.2">
      <c r="B17" s="141" t="s">
        <v>200</v>
      </c>
      <c r="C17" s="141" t="s">
        <v>176</v>
      </c>
      <c r="D17" s="144" t="s">
        <v>164</v>
      </c>
      <c r="E17" s="145" t="s">
        <v>144</v>
      </c>
      <c r="F17" s="163" t="s">
        <v>170</v>
      </c>
      <c r="G17" s="142" t="s">
        <v>152</v>
      </c>
      <c r="H17" s="146" t="s">
        <v>137</v>
      </c>
      <c r="I17" s="144" t="s">
        <v>164</v>
      </c>
      <c r="L17" s="167" t="s">
        <v>137</v>
      </c>
      <c r="M17" s="147">
        <v>18</v>
      </c>
    </row>
    <row r="18" spans="2:17" ht="15" x14ac:dyDescent="0.2">
      <c r="B18" s="139" t="s">
        <v>201</v>
      </c>
      <c r="C18" s="141" t="s">
        <v>180</v>
      </c>
      <c r="D18" s="158" t="s">
        <v>161</v>
      </c>
      <c r="E18" s="149" t="s">
        <v>157</v>
      </c>
      <c r="F18" s="142" t="s">
        <v>152</v>
      </c>
      <c r="G18" s="163" t="s">
        <v>170</v>
      </c>
      <c r="H18" s="148" t="s">
        <v>166</v>
      </c>
      <c r="I18" s="146" t="s">
        <v>137</v>
      </c>
      <c r="L18" s="168" t="s">
        <v>144</v>
      </c>
      <c r="M18" s="147">
        <v>22</v>
      </c>
    </row>
    <row r="19" spans="2:17" ht="15" x14ac:dyDescent="0.2">
      <c r="B19" s="141"/>
      <c r="C19" s="141"/>
      <c r="L19" s="142" t="s">
        <v>152</v>
      </c>
      <c r="M19" s="156">
        <v>23</v>
      </c>
    </row>
    <row r="20" spans="2:17" ht="15" x14ac:dyDescent="0.2">
      <c r="B20" s="141" t="s">
        <v>202</v>
      </c>
      <c r="C20" s="141"/>
      <c r="D20" s="139" t="s">
        <v>163</v>
      </c>
      <c r="E20" s="139" t="s">
        <v>151</v>
      </c>
      <c r="F20" s="139" t="s">
        <v>168</v>
      </c>
      <c r="G20" s="139" t="s">
        <v>156</v>
      </c>
      <c r="L20" s="143" t="s">
        <v>157</v>
      </c>
      <c r="M20" s="147">
        <v>22</v>
      </c>
    </row>
    <row r="21" spans="2:17" ht="15" x14ac:dyDescent="0.2">
      <c r="B21" s="141" t="s">
        <v>203</v>
      </c>
      <c r="C21" s="141" t="s">
        <v>176</v>
      </c>
      <c r="D21" s="144" t="s">
        <v>164</v>
      </c>
      <c r="E21" s="154" t="s">
        <v>169</v>
      </c>
      <c r="F21" s="148" t="s">
        <v>166</v>
      </c>
      <c r="G21" s="142" t="s">
        <v>152</v>
      </c>
      <c r="L21" s="169" t="s">
        <v>161</v>
      </c>
      <c r="M21" s="147">
        <v>13</v>
      </c>
    </row>
    <row r="22" spans="2:17" ht="17" customHeight="1" x14ac:dyDescent="0.2">
      <c r="B22" s="139" t="s">
        <v>204</v>
      </c>
      <c r="C22" s="141" t="s">
        <v>180</v>
      </c>
      <c r="D22" s="158" t="s">
        <v>161</v>
      </c>
      <c r="E22" s="145" t="s">
        <v>144</v>
      </c>
      <c r="F22" s="170" t="s">
        <v>171</v>
      </c>
      <c r="G22" s="149" t="s">
        <v>157</v>
      </c>
      <c r="L22" s="161" t="s">
        <v>164</v>
      </c>
      <c r="M22" s="147">
        <v>16</v>
      </c>
    </row>
    <row r="23" spans="2:17" ht="20" customHeight="1" x14ac:dyDescent="0.35">
      <c r="E23" s="171" t="s">
        <v>205</v>
      </c>
      <c r="L23" s="148" t="s">
        <v>166</v>
      </c>
      <c r="M23" s="147">
        <v>23</v>
      </c>
    </row>
    <row r="24" spans="2:17" ht="17" customHeight="1" x14ac:dyDescent="0.25">
      <c r="C24" s="139" t="s">
        <v>206</v>
      </c>
      <c r="D24" s="172"/>
      <c r="E24" s="173"/>
      <c r="F24" s="139" t="s">
        <v>207</v>
      </c>
      <c r="L24" s="174" t="s">
        <v>169</v>
      </c>
      <c r="M24" s="147">
        <v>8</v>
      </c>
      <c r="Q24" s="139" t="s">
        <v>208</v>
      </c>
    </row>
    <row r="25" spans="2:17" ht="15" x14ac:dyDescent="0.2">
      <c r="C25" s="140" t="s">
        <v>209</v>
      </c>
      <c r="L25" s="150" t="s">
        <v>171</v>
      </c>
      <c r="M25" s="147">
        <v>7</v>
      </c>
      <c r="Q25" s="139" t="s">
        <v>210</v>
      </c>
    </row>
    <row r="26" spans="2:17" ht="15" x14ac:dyDescent="0.2">
      <c r="C26" s="140" t="s">
        <v>211</v>
      </c>
      <c r="E26" s="175" t="s">
        <v>212</v>
      </c>
      <c r="F26" s="139" t="s">
        <v>213</v>
      </c>
      <c r="L26" s="166" t="s">
        <v>170</v>
      </c>
      <c r="M26" s="147">
        <v>8</v>
      </c>
      <c r="Q26" s="139" t="s">
        <v>214</v>
      </c>
    </row>
    <row r="27" spans="2:17" ht="15" x14ac:dyDescent="0.2">
      <c r="C27" s="140" t="s">
        <v>215</v>
      </c>
      <c r="E27" s="176"/>
    </row>
    <row r="28" spans="2:17" ht="15" x14ac:dyDescent="0.2">
      <c r="C28" s="140" t="s">
        <v>216</v>
      </c>
      <c r="E28" s="177"/>
      <c r="F28" s="139" t="s">
        <v>188</v>
      </c>
      <c r="G28" s="139" t="s">
        <v>217</v>
      </c>
      <c r="H28" s="139" t="s">
        <v>218</v>
      </c>
      <c r="I28" s="139" t="s">
        <v>187</v>
      </c>
      <c r="Q28" s="139" t="s">
        <v>219</v>
      </c>
    </row>
    <row r="29" spans="2:17" ht="15" x14ac:dyDescent="0.2">
      <c r="C29" s="140" t="s">
        <v>220</v>
      </c>
    </row>
    <row r="30" spans="2:17" ht="15" x14ac:dyDescent="0.2">
      <c r="C30" s="140" t="s">
        <v>221</v>
      </c>
      <c r="F30" s="139" t="s">
        <v>139</v>
      </c>
      <c r="G30" s="139" t="s">
        <v>222</v>
      </c>
      <c r="Q30" s="139" t="s">
        <v>223</v>
      </c>
    </row>
    <row r="36" spans="5:14" ht="15" x14ac:dyDescent="0.2">
      <c r="L36" s="165"/>
    </row>
    <row r="37" spans="5:14" ht="23" x14ac:dyDescent="0.25">
      <c r="E37" s="173"/>
      <c r="I37" s="165"/>
      <c r="J37" s="165"/>
      <c r="K37" s="165"/>
      <c r="L37" s="165"/>
      <c r="M37" s="165"/>
    </row>
    <row r="38" spans="5:14" ht="15" x14ac:dyDescent="0.2">
      <c r="J38" s="165"/>
      <c r="K38" s="165"/>
      <c r="L38" s="165"/>
      <c r="M38" s="165"/>
    </row>
    <row r="39" spans="5:14" ht="33" x14ac:dyDescent="0.35">
      <c r="E39" s="171" t="s">
        <v>224</v>
      </c>
      <c r="J39" s="165"/>
      <c r="K39" s="165"/>
      <c r="L39" s="141"/>
      <c r="M39" s="141"/>
    </row>
    <row r="40" spans="5:14" ht="21" x14ac:dyDescent="0.25">
      <c r="E40" s="178"/>
      <c r="J40" s="141"/>
      <c r="K40" s="141"/>
      <c r="L40" s="165"/>
      <c r="M40" s="165"/>
      <c r="N40" s="165"/>
    </row>
    <row r="41" spans="5:14" ht="21" x14ac:dyDescent="0.25">
      <c r="E41" s="179"/>
      <c r="J41" s="165"/>
      <c r="K41" s="165"/>
      <c r="L41" s="165"/>
      <c r="M41" s="165"/>
      <c r="N41" s="165"/>
    </row>
    <row r="42" spans="5:14" ht="21" x14ac:dyDescent="0.25">
      <c r="E42" s="179" t="s">
        <v>225</v>
      </c>
      <c r="J42" s="165"/>
      <c r="K42" s="16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61B7-8BF2-D64A-8D59-C2C48A4D1E62}">
  <dimension ref="A1:X36"/>
  <sheetViews>
    <sheetView zoomScale="110" zoomScaleNormal="110" workbookViewId="0">
      <selection sqref="A1:XFD1048576"/>
    </sheetView>
  </sheetViews>
  <sheetFormatPr baseColWidth="10" defaultRowHeight="13" x14ac:dyDescent="0.15"/>
  <sheetData>
    <row r="1" spans="1:24" ht="15" x14ac:dyDescent="0.2">
      <c r="A1" s="262" t="s">
        <v>226</v>
      </c>
      <c r="B1" s="262"/>
      <c r="C1" s="262"/>
      <c r="D1" s="262"/>
      <c r="E1" s="262"/>
      <c r="F1" s="262"/>
      <c r="G1" s="262"/>
      <c r="H1" s="262"/>
      <c r="I1" s="180"/>
      <c r="J1" s="180"/>
      <c r="K1" s="180"/>
      <c r="L1" s="180"/>
      <c r="M1" s="180"/>
    </row>
    <row r="2" spans="1:24" ht="15" x14ac:dyDescent="0.2">
      <c r="A2" s="263" t="s">
        <v>227</v>
      </c>
      <c r="B2" s="263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</row>
    <row r="3" spans="1:24" ht="16" thickBot="1" x14ac:dyDescent="0.25">
      <c r="A3" s="180"/>
      <c r="B3" s="180"/>
      <c r="C3" s="180"/>
      <c r="D3" s="180"/>
      <c r="E3" s="147"/>
      <c r="F3" s="147"/>
      <c r="G3" s="147"/>
      <c r="H3" s="147"/>
      <c r="I3" s="147"/>
      <c r="J3" s="147"/>
      <c r="K3" s="147"/>
      <c r="L3" s="147"/>
      <c r="M3" s="147"/>
    </row>
    <row r="4" spans="1:24" ht="17" thickTop="1" thickBot="1" x14ac:dyDescent="0.25">
      <c r="A4" s="181" t="s">
        <v>228</v>
      </c>
      <c r="B4" s="182" t="s">
        <v>229</v>
      </c>
      <c r="C4" s="183" t="s">
        <v>230</v>
      </c>
      <c r="D4" s="184" t="s">
        <v>231</v>
      </c>
      <c r="E4" s="185" t="s">
        <v>232</v>
      </c>
      <c r="F4" s="186" t="s">
        <v>73</v>
      </c>
      <c r="G4" s="186" t="s">
        <v>233</v>
      </c>
      <c r="H4" s="186" t="s">
        <v>234</v>
      </c>
      <c r="I4" s="187" t="s">
        <v>76</v>
      </c>
      <c r="J4" s="187" t="s">
        <v>173</v>
      </c>
      <c r="K4" s="188" t="s">
        <v>235</v>
      </c>
      <c r="L4" s="189" t="s">
        <v>236</v>
      </c>
      <c r="M4" s="147"/>
      <c r="O4" s="147"/>
      <c r="P4" s="147" t="s">
        <v>177</v>
      </c>
      <c r="Q4" s="147"/>
      <c r="R4" s="147" t="s">
        <v>178</v>
      </c>
      <c r="S4" s="147"/>
      <c r="T4" s="147"/>
      <c r="U4" s="147"/>
      <c r="V4" s="147"/>
      <c r="W4" s="147"/>
      <c r="X4" s="147"/>
    </row>
    <row r="5" spans="1:24" ht="16" thickBot="1" x14ac:dyDescent="0.25">
      <c r="A5" s="190" t="s">
        <v>137</v>
      </c>
      <c r="B5" s="191">
        <v>18</v>
      </c>
      <c r="C5" s="192" t="s">
        <v>237</v>
      </c>
      <c r="D5" s="193">
        <v>18</v>
      </c>
      <c r="E5" s="194"/>
      <c r="F5" s="195"/>
      <c r="G5" s="195"/>
      <c r="H5" s="196">
        <v>7</v>
      </c>
      <c r="I5" s="197">
        <v>8</v>
      </c>
      <c r="J5" s="198">
        <v>1</v>
      </c>
      <c r="K5" s="199">
        <v>0</v>
      </c>
      <c r="L5" s="200">
        <v>2</v>
      </c>
      <c r="M5" s="147"/>
      <c r="O5" s="147"/>
      <c r="P5" s="147" t="s">
        <v>181</v>
      </c>
      <c r="Q5" s="147" t="s">
        <v>182</v>
      </c>
      <c r="R5" s="147" t="s">
        <v>181</v>
      </c>
      <c r="S5" s="147" t="s">
        <v>182</v>
      </c>
      <c r="T5" s="147" t="s">
        <v>183</v>
      </c>
      <c r="U5" s="147" t="s">
        <v>173</v>
      </c>
      <c r="V5" s="147" t="s">
        <v>184</v>
      </c>
      <c r="W5" s="147" t="s">
        <v>185</v>
      </c>
      <c r="X5" s="147" t="s">
        <v>186</v>
      </c>
    </row>
    <row r="6" spans="1:24" ht="16" thickBot="1" x14ac:dyDescent="0.25">
      <c r="A6" s="201" t="s">
        <v>144</v>
      </c>
      <c r="B6" s="202">
        <v>22</v>
      </c>
      <c r="C6" s="203" t="s">
        <v>258</v>
      </c>
      <c r="D6" s="193">
        <v>22</v>
      </c>
      <c r="E6" s="204"/>
      <c r="F6" s="205"/>
      <c r="G6" s="205"/>
      <c r="H6" s="206">
        <v>7</v>
      </c>
      <c r="I6" s="207">
        <v>12</v>
      </c>
      <c r="J6" s="208">
        <v>2</v>
      </c>
      <c r="K6" s="209"/>
      <c r="L6" s="210">
        <v>1</v>
      </c>
      <c r="M6" s="147"/>
      <c r="O6" s="151" t="s">
        <v>137</v>
      </c>
      <c r="P6" s="152">
        <v>1</v>
      </c>
      <c r="Q6" s="152">
        <v>1</v>
      </c>
      <c r="R6" s="152">
        <v>1</v>
      </c>
      <c r="S6" s="152">
        <v>1</v>
      </c>
      <c r="T6" s="152">
        <v>15</v>
      </c>
      <c r="U6" s="147">
        <v>1</v>
      </c>
      <c r="V6" s="147">
        <v>2</v>
      </c>
      <c r="W6" s="147">
        <v>2</v>
      </c>
      <c r="X6" s="147">
        <v>18</v>
      </c>
    </row>
    <row r="7" spans="1:24" ht="16" thickBot="1" x14ac:dyDescent="0.25">
      <c r="A7" s="211" t="s">
        <v>152</v>
      </c>
      <c r="B7" s="202">
        <v>22</v>
      </c>
      <c r="C7" s="203" t="s">
        <v>250</v>
      </c>
      <c r="D7" s="193">
        <v>23</v>
      </c>
      <c r="E7" s="204"/>
      <c r="F7" s="205"/>
      <c r="G7" s="205"/>
      <c r="H7" s="206">
        <v>8</v>
      </c>
      <c r="I7" s="207">
        <v>12</v>
      </c>
      <c r="J7" s="208"/>
      <c r="K7" s="209"/>
      <c r="L7" s="210">
        <v>2</v>
      </c>
      <c r="M7" s="156"/>
      <c r="O7" s="153" t="s">
        <v>144</v>
      </c>
      <c r="P7" s="152">
        <v>1</v>
      </c>
      <c r="Q7" s="152">
        <v>1</v>
      </c>
      <c r="R7" s="152">
        <v>0</v>
      </c>
      <c r="S7" s="152">
        <v>3</v>
      </c>
      <c r="T7" s="152">
        <v>19</v>
      </c>
      <c r="U7" s="147">
        <v>2</v>
      </c>
      <c r="V7" s="147"/>
      <c r="W7" s="147">
        <v>1</v>
      </c>
      <c r="X7" s="147">
        <v>22</v>
      </c>
    </row>
    <row r="8" spans="1:24" ht="16" thickBot="1" x14ac:dyDescent="0.25">
      <c r="A8" s="212" t="s">
        <v>157</v>
      </c>
      <c r="B8" s="202">
        <v>18</v>
      </c>
      <c r="C8" s="203" t="s">
        <v>259</v>
      </c>
      <c r="D8" s="193">
        <v>22</v>
      </c>
      <c r="E8" s="204"/>
      <c r="F8" s="205"/>
      <c r="G8" s="205"/>
      <c r="H8" s="206">
        <v>17</v>
      </c>
      <c r="I8" s="207">
        <v>4</v>
      </c>
      <c r="J8" s="208"/>
      <c r="K8" s="209"/>
      <c r="L8" s="210">
        <v>1</v>
      </c>
      <c r="M8" s="147"/>
      <c r="O8" s="142" t="s">
        <v>152</v>
      </c>
      <c r="P8" s="152">
        <v>0</v>
      </c>
      <c r="Q8" s="152">
        <v>2</v>
      </c>
      <c r="R8" s="152">
        <v>0</v>
      </c>
      <c r="S8" s="152">
        <v>3</v>
      </c>
      <c r="T8" s="152">
        <v>20</v>
      </c>
      <c r="U8" s="147">
        <v>1</v>
      </c>
      <c r="V8" s="147"/>
      <c r="W8" s="147">
        <v>2</v>
      </c>
      <c r="X8" s="156">
        <v>23</v>
      </c>
    </row>
    <row r="9" spans="1:24" ht="16" thickBot="1" x14ac:dyDescent="0.25">
      <c r="A9" s="213" t="s">
        <v>161</v>
      </c>
      <c r="B9" s="202">
        <v>14</v>
      </c>
      <c r="C9" s="203" t="s">
        <v>250</v>
      </c>
      <c r="D9" s="193">
        <v>13</v>
      </c>
      <c r="E9" s="204"/>
      <c r="F9" s="205"/>
      <c r="G9" s="205"/>
      <c r="H9" s="206">
        <v>3</v>
      </c>
      <c r="I9" s="207">
        <v>8</v>
      </c>
      <c r="J9" s="208"/>
      <c r="K9" s="209"/>
      <c r="L9" s="210">
        <v>2</v>
      </c>
      <c r="M9" s="147"/>
      <c r="O9" s="143" t="s">
        <v>157</v>
      </c>
      <c r="P9" s="152">
        <v>3</v>
      </c>
      <c r="Q9" s="152">
        <v>2</v>
      </c>
      <c r="R9" s="152">
        <v>1</v>
      </c>
      <c r="S9" s="152">
        <v>0</v>
      </c>
      <c r="T9" s="152">
        <v>21</v>
      </c>
      <c r="U9" s="147"/>
      <c r="V9" s="147"/>
      <c r="W9" s="147">
        <v>1</v>
      </c>
      <c r="X9" s="147">
        <v>22</v>
      </c>
    </row>
    <row r="10" spans="1:24" ht="16" thickBot="1" x14ac:dyDescent="0.25">
      <c r="A10" s="214" t="s">
        <v>164</v>
      </c>
      <c r="B10" s="202">
        <v>13</v>
      </c>
      <c r="C10" s="203" t="s">
        <v>260</v>
      </c>
      <c r="D10" s="193">
        <v>16</v>
      </c>
      <c r="E10" s="204"/>
      <c r="F10" s="205"/>
      <c r="G10" s="205"/>
      <c r="H10" s="206">
        <v>8</v>
      </c>
      <c r="I10" s="207">
        <v>4</v>
      </c>
      <c r="J10" s="208">
        <v>2</v>
      </c>
      <c r="K10" s="209">
        <v>2</v>
      </c>
      <c r="L10" s="210"/>
      <c r="M10" s="147"/>
      <c r="O10" s="160" t="s">
        <v>161</v>
      </c>
      <c r="P10" s="152">
        <v>1</v>
      </c>
      <c r="Q10" s="152">
        <v>0</v>
      </c>
      <c r="R10" s="152">
        <v>2</v>
      </c>
      <c r="S10" s="152">
        <v>0</v>
      </c>
      <c r="T10" s="152">
        <v>11</v>
      </c>
      <c r="U10" s="147"/>
      <c r="V10" s="147"/>
      <c r="W10" s="147">
        <v>2</v>
      </c>
      <c r="X10" s="147">
        <v>13</v>
      </c>
    </row>
    <row r="11" spans="1:24" ht="16" thickBot="1" x14ac:dyDescent="0.25">
      <c r="A11" s="215" t="s">
        <v>166</v>
      </c>
      <c r="B11" s="202">
        <v>21</v>
      </c>
      <c r="C11" s="203" t="s">
        <v>261</v>
      </c>
      <c r="D11" s="193">
        <v>23</v>
      </c>
      <c r="E11" s="204"/>
      <c r="F11" s="205"/>
      <c r="G11" s="205"/>
      <c r="H11" s="206">
        <v>6</v>
      </c>
      <c r="I11" s="207">
        <v>12</v>
      </c>
      <c r="J11" s="208">
        <v>1</v>
      </c>
      <c r="K11" s="209">
        <v>2</v>
      </c>
      <c r="L11" s="210"/>
      <c r="M11" s="147"/>
      <c r="O11" s="161" t="s">
        <v>164</v>
      </c>
      <c r="P11" s="152">
        <v>0</v>
      </c>
      <c r="Q11" s="152">
        <v>2</v>
      </c>
      <c r="R11" s="152">
        <v>0</v>
      </c>
      <c r="S11" s="152">
        <v>1</v>
      </c>
      <c r="T11" s="152">
        <v>12</v>
      </c>
      <c r="U11" s="147">
        <v>2</v>
      </c>
      <c r="V11" s="147">
        <v>2</v>
      </c>
      <c r="W11" s="147"/>
      <c r="X11" s="147">
        <v>16</v>
      </c>
    </row>
    <row r="12" spans="1:24" ht="16" thickBot="1" x14ac:dyDescent="0.25">
      <c r="A12" s="216" t="s">
        <v>169</v>
      </c>
      <c r="B12" s="202">
        <v>8</v>
      </c>
      <c r="C12" s="203" t="s">
        <v>238</v>
      </c>
      <c r="D12" s="193">
        <v>8</v>
      </c>
      <c r="E12" s="204"/>
      <c r="F12" s="205"/>
      <c r="G12" s="205"/>
      <c r="H12" s="206">
        <v>13</v>
      </c>
      <c r="I12" s="207">
        <v>8</v>
      </c>
      <c r="J12" s="208"/>
      <c r="K12" s="209"/>
      <c r="L12" s="210">
        <v>2</v>
      </c>
      <c r="M12" s="147"/>
      <c r="O12" s="162" t="s">
        <v>166</v>
      </c>
      <c r="P12" s="152">
        <v>3</v>
      </c>
      <c r="Q12" s="152">
        <v>1</v>
      </c>
      <c r="R12" s="152">
        <v>2</v>
      </c>
      <c r="S12" s="152">
        <v>0</v>
      </c>
      <c r="T12" s="152">
        <v>21</v>
      </c>
      <c r="U12" s="147"/>
      <c r="V12" s="147"/>
      <c r="W12" s="147">
        <v>2</v>
      </c>
      <c r="X12" s="147">
        <v>23</v>
      </c>
    </row>
    <row r="13" spans="1:24" ht="16" thickBot="1" x14ac:dyDescent="0.25">
      <c r="A13" s="217" t="s">
        <v>170</v>
      </c>
      <c r="B13" s="202">
        <v>8</v>
      </c>
      <c r="C13" s="203" t="s">
        <v>262</v>
      </c>
      <c r="D13" s="193">
        <v>8</v>
      </c>
      <c r="E13" s="204"/>
      <c r="F13" s="205"/>
      <c r="G13" s="205"/>
      <c r="H13" s="206">
        <v>0</v>
      </c>
      <c r="I13" s="207">
        <v>8</v>
      </c>
      <c r="J13" s="208"/>
      <c r="K13" s="209"/>
      <c r="L13" s="210"/>
      <c r="M13" s="147"/>
      <c r="O13" s="164" t="s">
        <v>169</v>
      </c>
      <c r="P13" s="152">
        <v>0</v>
      </c>
      <c r="Q13" s="152">
        <v>2</v>
      </c>
      <c r="R13" s="152">
        <v>0</v>
      </c>
      <c r="S13" s="152">
        <v>0</v>
      </c>
      <c r="T13" s="152">
        <v>8</v>
      </c>
      <c r="U13" s="147"/>
      <c r="V13" s="147"/>
      <c r="W13" s="147"/>
      <c r="X13" s="147">
        <v>8</v>
      </c>
    </row>
    <row r="14" spans="1:24" ht="16" thickBot="1" x14ac:dyDescent="0.25">
      <c r="A14" s="218" t="s">
        <v>171</v>
      </c>
      <c r="B14" s="202">
        <v>7</v>
      </c>
      <c r="C14" s="203" t="s">
        <v>238</v>
      </c>
      <c r="D14" s="193">
        <v>7</v>
      </c>
      <c r="E14" s="204"/>
      <c r="F14" s="205"/>
      <c r="G14" s="205"/>
      <c r="H14" s="206">
        <v>6</v>
      </c>
      <c r="I14" s="207">
        <v>0</v>
      </c>
      <c r="J14" s="208"/>
      <c r="K14" s="209"/>
      <c r="L14" s="210">
        <v>1</v>
      </c>
      <c r="M14" s="147"/>
      <c r="O14" s="150" t="s">
        <v>171</v>
      </c>
      <c r="P14" s="152">
        <v>2</v>
      </c>
      <c r="Q14" s="152">
        <v>0</v>
      </c>
      <c r="R14" s="152">
        <v>0</v>
      </c>
      <c r="S14" s="152">
        <v>0</v>
      </c>
      <c r="T14" s="152"/>
      <c r="U14" s="147"/>
      <c r="V14" s="147"/>
      <c r="W14" s="147">
        <v>1</v>
      </c>
      <c r="X14" s="147">
        <v>7</v>
      </c>
    </row>
    <row r="15" spans="1:24" ht="15" x14ac:dyDescent="0.2">
      <c r="A15" s="219"/>
      <c r="B15" s="202"/>
      <c r="C15" s="203"/>
      <c r="D15" s="193">
        <v>0</v>
      </c>
      <c r="E15" s="204"/>
      <c r="F15" s="205"/>
      <c r="G15" s="205"/>
      <c r="H15" s="205"/>
      <c r="I15" s="208"/>
      <c r="J15" s="208"/>
      <c r="K15" s="220"/>
      <c r="L15" s="221"/>
      <c r="M15" s="147"/>
      <c r="O15" s="166" t="s">
        <v>170</v>
      </c>
      <c r="P15" s="152">
        <v>0</v>
      </c>
      <c r="Q15" s="152">
        <v>0</v>
      </c>
      <c r="R15" s="152">
        <v>2</v>
      </c>
      <c r="S15" s="152">
        <v>0</v>
      </c>
      <c r="T15" s="152">
        <v>8</v>
      </c>
      <c r="U15" s="147"/>
      <c r="V15" s="147"/>
      <c r="W15" s="147"/>
      <c r="X15" s="147">
        <v>8</v>
      </c>
    </row>
    <row r="16" spans="1:24" ht="13" customHeight="1" x14ac:dyDescent="0.15">
      <c r="A16" s="264" t="s">
        <v>239</v>
      </c>
      <c r="B16" s="266">
        <v>166</v>
      </c>
      <c r="C16" s="268"/>
      <c r="D16" s="270">
        <v>155</v>
      </c>
      <c r="E16" s="272">
        <v>0</v>
      </c>
      <c r="F16" s="274">
        <v>0</v>
      </c>
      <c r="G16" s="274">
        <v>0</v>
      </c>
      <c r="H16" s="274">
        <v>77</v>
      </c>
      <c r="I16" s="254">
        <v>64</v>
      </c>
      <c r="J16" s="256">
        <v>6</v>
      </c>
      <c r="K16" s="256">
        <v>6</v>
      </c>
      <c r="L16" s="256">
        <v>11</v>
      </c>
      <c r="O16" s="147" t="s">
        <v>196</v>
      </c>
      <c r="P16" s="152">
        <v>11</v>
      </c>
      <c r="Q16" s="152">
        <v>11</v>
      </c>
      <c r="R16" s="152">
        <v>8</v>
      </c>
      <c r="S16" s="152">
        <v>8</v>
      </c>
      <c r="T16" s="152"/>
      <c r="U16" s="147"/>
      <c r="V16" s="147"/>
      <c r="W16" s="147"/>
      <c r="X16" s="147"/>
    </row>
    <row r="17" spans="1:13" ht="14" customHeight="1" thickBot="1" x14ac:dyDescent="0.2">
      <c r="A17" s="265"/>
      <c r="B17" s="267"/>
      <c r="C17" s="269"/>
      <c r="D17" s="271"/>
      <c r="E17" s="273"/>
      <c r="F17" s="275"/>
      <c r="G17" s="275"/>
      <c r="H17" s="275"/>
      <c r="I17" s="255"/>
      <c r="J17" s="257"/>
      <c r="K17" s="258"/>
      <c r="L17" s="258"/>
    </row>
    <row r="18" spans="1:13" ht="16" thickTop="1" x14ac:dyDescent="0.2">
      <c r="A18" s="180"/>
      <c r="B18" s="180"/>
      <c r="C18" s="180"/>
      <c r="D18" s="180"/>
      <c r="E18" s="180"/>
      <c r="F18" s="180"/>
      <c r="G18" s="180"/>
      <c r="H18" s="180"/>
      <c r="I18" s="180"/>
      <c r="J18" s="222"/>
      <c r="K18" s="180"/>
      <c r="L18" s="180"/>
      <c r="M18" s="180"/>
    </row>
    <row r="19" spans="1:13" ht="16" thickBot="1" x14ac:dyDescent="0.25">
      <c r="A19" s="259" t="s">
        <v>240</v>
      </c>
      <c r="B19" s="259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</row>
    <row r="20" spans="1:13" ht="17" thickTop="1" thickBot="1" x14ac:dyDescent="0.25">
      <c r="A20" s="180"/>
      <c r="B20" s="180"/>
      <c r="C20" s="260" t="s">
        <v>241</v>
      </c>
      <c r="D20" s="261"/>
      <c r="E20" s="223" t="s">
        <v>73</v>
      </c>
      <c r="F20" s="223" t="s">
        <v>233</v>
      </c>
      <c r="G20" s="223" t="s">
        <v>234</v>
      </c>
      <c r="H20" s="224" t="s">
        <v>76</v>
      </c>
      <c r="I20" s="224" t="s">
        <v>173</v>
      </c>
      <c r="J20" s="224" t="s">
        <v>165</v>
      </c>
      <c r="K20" s="224" t="s">
        <v>188</v>
      </c>
      <c r="L20" s="224" t="s">
        <v>242</v>
      </c>
      <c r="M20" s="225" t="s">
        <v>196</v>
      </c>
    </row>
    <row r="21" spans="1:13" ht="15" x14ac:dyDescent="0.2">
      <c r="A21" s="180"/>
      <c r="B21" s="180"/>
      <c r="C21" s="246" t="s">
        <v>243</v>
      </c>
      <c r="D21" s="247"/>
      <c r="E21" s="226"/>
      <c r="F21" s="226"/>
      <c r="G21" s="226">
        <v>11</v>
      </c>
      <c r="H21" s="227">
        <v>8</v>
      </c>
      <c r="I21" s="227">
        <v>6</v>
      </c>
      <c r="J21" s="227">
        <v>0</v>
      </c>
      <c r="K21" s="227">
        <v>0</v>
      </c>
      <c r="L21" s="227">
        <v>5</v>
      </c>
      <c r="M21" s="228">
        <v>30</v>
      </c>
    </row>
    <row r="22" spans="1:13" ht="15" x14ac:dyDescent="0.2">
      <c r="A22" s="180"/>
      <c r="B22" s="180"/>
      <c r="C22" s="248" t="s">
        <v>244</v>
      </c>
      <c r="D22" s="249"/>
      <c r="E22" s="229"/>
      <c r="F22" s="229"/>
      <c r="G22" s="229">
        <v>7</v>
      </c>
      <c r="H22" s="230">
        <v>8</v>
      </c>
      <c r="I22" s="230">
        <v>1</v>
      </c>
      <c r="J22" s="230">
        <v>0</v>
      </c>
      <c r="K22" s="230">
        <v>0</v>
      </c>
      <c r="L22" s="230">
        <v>2</v>
      </c>
      <c r="M22" s="228">
        <v>18</v>
      </c>
    </row>
    <row r="23" spans="1:13" ht="16" thickBot="1" x14ac:dyDescent="0.25">
      <c r="A23" s="180"/>
      <c r="B23" s="180"/>
      <c r="C23" s="250" t="s">
        <v>245</v>
      </c>
      <c r="D23" s="251"/>
      <c r="E23" s="231"/>
      <c r="F23" s="231"/>
      <c r="G23" s="231">
        <v>77</v>
      </c>
      <c r="H23" s="232">
        <v>64</v>
      </c>
      <c r="I23" s="232">
        <v>6</v>
      </c>
      <c r="J23" s="232">
        <v>0</v>
      </c>
      <c r="K23" s="232">
        <v>0</v>
      </c>
      <c r="L23" s="232">
        <v>10</v>
      </c>
      <c r="M23" s="233">
        <v>540</v>
      </c>
    </row>
    <row r="24" spans="1:13" ht="16" thickTop="1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</row>
    <row r="25" spans="1:13" ht="16" thickBot="1" x14ac:dyDescent="0.25">
      <c r="A25" s="180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</row>
    <row r="26" spans="1:13" ht="17" thickTop="1" thickBot="1" x14ac:dyDescent="0.25">
      <c r="A26" s="252" t="s">
        <v>246</v>
      </c>
      <c r="B26" s="253"/>
      <c r="C26" s="234">
        <v>11</v>
      </c>
      <c r="D26" s="180"/>
      <c r="E26" s="180"/>
      <c r="F26" s="180"/>
      <c r="G26" s="180"/>
      <c r="H26" s="180"/>
      <c r="I26" s="180"/>
      <c r="J26" s="180"/>
      <c r="K26" s="180"/>
      <c r="L26" s="180"/>
      <c r="M26" s="180"/>
    </row>
    <row r="27" spans="1:13" ht="16" thickTop="1" x14ac:dyDescent="0.2">
      <c r="A27" s="180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</row>
    <row r="28" spans="1:13" ht="15" x14ac:dyDescent="0.2">
      <c r="A28" s="235" t="s">
        <v>247</v>
      </c>
      <c r="B28" s="180"/>
      <c r="C28" s="235" t="s">
        <v>248</v>
      </c>
      <c r="D28" s="180"/>
      <c r="E28" s="180"/>
      <c r="F28" s="180"/>
      <c r="G28" s="180"/>
      <c r="H28" s="180"/>
      <c r="I28" s="180"/>
      <c r="J28" s="180"/>
      <c r="K28" s="180"/>
      <c r="L28" s="180"/>
      <c r="M28" s="180"/>
    </row>
    <row r="29" spans="1:13" ht="15" x14ac:dyDescent="0.2">
      <c r="A29" s="180" t="s">
        <v>228</v>
      </c>
      <c r="B29" s="180">
        <v>24</v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</row>
    <row r="30" spans="1:13" ht="15" x14ac:dyDescent="0.2">
      <c r="A30" s="180" t="s">
        <v>237</v>
      </c>
      <c r="B30" s="180">
        <v>18</v>
      </c>
      <c r="C30" s="180" t="s">
        <v>249</v>
      </c>
      <c r="D30" s="180"/>
      <c r="E30" s="180"/>
      <c r="F30" s="180"/>
      <c r="G30" s="180"/>
      <c r="H30" s="180"/>
      <c r="I30" s="180"/>
      <c r="J30" s="180"/>
      <c r="K30" s="180"/>
      <c r="L30" s="180"/>
      <c r="M30" s="180"/>
    </row>
    <row r="31" spans="1:13" ht="15" x14ac:dyDescent="0.2">
      <c r="A31" s="180" t="s">
        <v>250</v>
      </c>
      <c r="B31" s="180">
        <v>14</v>
      </c>
      <c r="C31" s="180" t="s">
        <v>251</v>
      </c>
      <c r="D31" s="180"/>
      <c r="E31" s="180"/>
      <c r="F31" s="180"/>
      <c r="G31" s="180"/>
      <c r="H31" s="180"/>
      <c r="I31" s="180"/>
      <c r="J31" s="180"/>
      <c r="K31" s="180"/>
      <c r="L31" s="180"/>
      <c r="M31" s="180"/>
    </row>
    <row r="32" spans="1:13" ht="15" x14ac:dyDescent="0.2">
      <c r="A32" s="180" t="s">
        <v>252</v>
      </c>
      <c r="B32" s="180">
        <v>21</v>
      </c>
      <c r="C32" s="180" t="s">
        <v>253</v>
      </c>
      <c r="D32" s="180"/>
      <c r="E32" s="180"/>
      <c r="F32" s="180"/>
      <c r="G32" s="180"/>
      <c r="H32" s="180"/>
      <c r="I32" s="180"/>
      <c r="J32" s="180"/>
      <c r="K32" s="180"/>
      <c r="L32" s="180"/>
      <c r="M32" s="180"/>
    </row>
    <row r="33" spans="1:13" ht="15" x14ac:dyDescent="0.2">
      <c r="A33" s="180" t="s">
        <v>254</v>
      </c>
      <c r="B33" s="180">
        <v>22</v>
      </c>
      <c r="C33" s="180" t="s">
        <v>255</v>
      </c>
      <c r="D33" s="180"/>
      <c r="E33" s="180"/>
      <c r="F33" s="180"/>
      <c r="G33" s="180"/>
      <c r="H33" s="180"/>
      <c r="I33" s="180"/>
      <c r="J33" s="180"/>
      <c r="K33" s="180"/>
      <c r="L33" s="180"/>
      <c r="M33" s="180"/>
    </row>
    <row r="34" spans="1:13" ht="15" x14ac:dyDescent="0.2">
      <c r="A34" s="180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</row>
    <row r="35" spans="1:13" ht="15" x14ac:dyDescent="0.2">
      <c r="A35" s="180" t="s">
        <v>256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</row>
    <row r="36" spans="1:13" ht="15" x14ac:dyDescent="0.2">
      <c r="A36" s="180" t="s">
        <v>257</v>
      </c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</row>
  </sheetData>
  <mergeCells count="20">
    <mergeCell ref="A1:H1"/>
    <mergeCell ref="A2:B2"/>
    <mergeCell ref="A16:A17"/>
    <mergeCell ref="B16:B17"/>
    <mergeCell ref="C16:C17"/>
    <mergeCell ref="D16:D17"/>
    <mergeCell ref="E16:E17"/>
    <mergeCell ref="F16:F17"/>
    <mergeCell ref="G16:G17"/>
    <mergeCell ref="H16:H17"/>
    <mergeCell ref="J16:J17"/>
    <mergeCell ref="K16:K17"/>
    <mergeCell ref="L16:L17"/>
    <mergeCell ref="A19:B19"/>
    <mergeCell ref="C20:D20"/>
    <mergeCell ref="C21:D21"/>
    <mergeCell ref="C22:D22"/>
    <mergeCell ref="C23:D23"/>
    <mergeCell ref="A26:B26"/>
    <mergeCell ref="I16:I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07c81c3-21bb-4231-b0b6-3433d8a0e9cd" xsi:nil="true"/>
    <Invited_Teachers xmlns="407c81c3-21bb-4231-b0b6-3433d8a0e9cd" xsi:nil="true"/>
    <Invited_Students xmlns="407c81c3-21bb-4231-b0b6-3433d8a0e9cd" xsi:nil="true"/>
    <Invited_Members xmlns="407c81c3-21bb-4231-b0b6-3433d8a0e9cd" xsi:nil="true"/>
    <Self_Registration_Enabled0 xmlns="407c81c3-21bb-4231-b0b6-3433d8a0e9cd" xsi:nil="true"/>
    <Has_Teacher_Only_SectionGroup xmlns="407c81c3-21bb-4231-b0b6-3433d8a0e9cd" xsi:nil="true"/>
    <Math_Settings xmlns="407c81c3-21bb-4231-b0b6-3433d8a0e9cd" xsi:nil="true"/>
    <Members xmlns="407c81c3-21bb-4231-b0b6-3433d8a0e9cd">
      <UserInfo>
        <DisplayName/>
        <AccountId xsi:nil="true"/>
        <AccountType/>
      </UserInfo>
    </Members>
    <Member_Groups xmlns="407c81c3-21bb-4231-b0b6-3433d8a0e9cd">
      <UserInfo>
        <DisplayName/>
        <AccountId xsi:nil="true"/>
        <AccountType/>
      </UserInfo>
    </Member_Groups>
    <LMS_Mappings xmlns="407c81c3-21bb-4231-b0b6-3433d8a0e9cd" xsi:nil="true"/>
    <Templates xmlns="407c81c3-21bb-4231-b0b6-3433d8a0e9cd" xsi:nil="true"/>
    <Has_Leaders_Only_SectionGroup xmlns="407c81c3-21bb-4231-b0b6-3433d8a0e9cd" xsi:nil="true"/>
    <Teachers xmlns="407c81c3-21bb-4231-b0b6-3433d8a0e9cd">
      <UserInfo>
        <DisplayName/>
        <AccountId xsi:nil="true"/>
        <AccountType/>
      </UserInfo>
    </Teachers>
    <Invited_Leaders xmlns="407c81c3-21bb-4231-b0b6-3433d8a0e9cd" xsi:nil="true"/>
    <Owner xmlns="407c81c3-21bb-4231-b0b6-3433d8a0e9cd">
      <UserInfo>
        <DisplayName/>
        <AccountId xsi:nil="true"/>
        <AccountType/>
      </UserInfo>
    </Owner>
    <CultureName xmlns="407c81c3-21bb-4231-b0b6-3433d8a0e9cd" xsi:nil="true"/>
    <Leaders xmlns="407c81c3-21bb-4231-b0b6-3433d8a0e9cd">
      <UserInfo>
        <DisplayName/>
        <AccountId xsi:nil="true"/>
        <AccountType/>
      </UserInfo>
    </Leaders>
    <TeamsChannelId xmlns="407c81c3-21bb-4231-b0b6-3433d8a0e9cd" xsi:nil="true"/>
    <NotebookType xmlns="407c81c3-21bb-4231-b0b6-3433d8a0e9cd" xsi:nil="true"/>
    <FolderType xmlns="407c81c3-21bb-4231-b0b6-3433d8a0e9cd" xsi:nil="true"/>
    <Students xmlns="407c81c3-21bb-4231-b0b6-3433d8a0e9cd">
      <UserInfo>
        <DisplayName/>
        <AccountId xsi:nil="true"/>
        <AccountType/>
      </UserInfo>
    </Students>
    <Student_Groups xmlns="407c81c3-21bb-4231-b0b6-3433d8a0e9cd">
      <UserInfo>
        <DisplayName/>
        <AccountId xsi:nil="true"/>
        <AccountType/>
      </UserInfo>
    </Student_Groups>
    <Distribution_Groups xmlns="407c81c3-21bb-4231-b0b6-3433d8a0e9cd" xsi:nil="true"/>
    <IsNotebookLocked xmlns="407c81c3-21bb-4231-b0b6-3433d8a0e9cd" xsi:nil="true"/>
    <DefaultSectionNames xmlns="407c81c3-21bb-4231-b0b6-3433d8a0e9cd" xsi:nil="true"/>
    <Is_Collaboration_Space_Locked xmlns="407c81c3-21bb-4231-b0b6-3433d8a0e9cd" xsi:nil="true"/>
    <Self_Registration_Enabled xmlns="407c81c3-21bb-4231-b0b6-3433d8a0e9c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154B802126F546BA4FE8DE242B40BA" ma:contentTypeVersion="40" ma:contentTypeDescription="Create a new document." ma:contentTypeScope="" ma:versionID="f10f8b7308f60200b9d441cfff653200">
  <xsd:schema xmlns:xsd="http://www.w3.org/2001/XMLSchema" xmlns:xs="http://www.w3.org/2001/XMLSchema" xmlns:p="http://schemas.microsoft.com/office/2006/metadata/properties" xmlns:ns3="19eda8f5-0f87-4990-b1ff-15a507de7634" xmlns:ns4="407c81c3-21bb-4231-b0b6-3433d8a0e9cd" targetNamespace="http://schemas.microsoft.com/office/2006/metadata/properties" ma:root="true" ma:fieldsID="842f3c25d6a2fffc6d9d1fe85dbc7663" ns3:_="" ns4:_="">
    <xsd:import namespace="19eda8f5-0f87-4990-b1ff-15a507de7634"/>
    <xsd:import namespace="407c81c3-21bb-4231-b0b6-3433d8a0e9c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Templates" minOccurs="0"/>
                <xsd:element ref="ns4:CultureName" minOccurs="0"/>
                <xsd:element ref="ns4:Self_Registration_Enabled0" minOccurs="0"/>
                <xsd:element ref="ns4:Has_Teacher_Only_SectionGroup" minOccurs="0"/>
                <xsd:element ref="ns4:Is_Collaboration_Space_Locked" minOccurs="0"/>
                <xsd:element ref="ns4:MediaServiceLocation" minOccurs="0"/>
                <xsd:element ref="ns4:MediaServiceAutoTags" minOccurs="0"/>
                <xsd:element ref="ns4:MediaServiceOCR" minOccurs="0"/>
                <xsd:element ref="ns4:TeamsChannelId" minOccurs="0"/>
                <xsd:element ref="ns4:IsNotebookLocked" minOccurs="0"/>
                <xsd:element ref="ns4:Math_Settings" minOccurs="0"/>
                <xsd:element ref="ns4:Distribution_Groups" minOccurs="0"/>
                <xsd:element ref="ns4:LMS_Mappings" minOccurs="0"/>
                <xsd:element ref="ns4:MediaServiceGenerationTime" minOccurs="0"/>
                <xsd:element ref="ns4:MediaServiceEventHashCode" minOccurs="0"/>
                <xsd:element ref="ns4:Leaders" minOccurs="0"/>
                <xsd:element ref="ns4:Members" minOccurs="0"/>
                <xsd:element ref="ns4:Member_Groups" minOccurs="0"/>
                <xsd:element ref="ns4:Invited_Leaders" minOccurs="0"/>
                <xsd:element ref="ns4:Invited_Members" minOccurs="0"/>
                <xsd:element ref="ns4:Has_Leaders_Only_SectionGroup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da8f5-0f87-4990-b1ff-15a507de76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c81c3-21bb-4231-b0b6-3433d8a0e9cd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MediaServiceMetadata" ma:index="2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26" nillable="true" ma:displayName="Culture Name" ma:internalName="CultureName">
      <xsd:simpleType>
        <xsd:restriction base="dms:Text"/>
      </xsd:simpleType>
    </xsd:element>
    <xsd:element name="Self_Registration_Enabled0" ma:index="27" nillable="true" ma:displayName="Self Registration Enabled" ma:internalName="Self_Registration_Enabled0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MediaServiceLocation" ma:index="30" nillable="true" ma:displayName="MediaServiceLocation" ma:internalName="MediaServiceLocation" ma:readOnly="true">
      <xsd:simpleType>
        <xsd:restriction base="dms:Text"/>
      </xsd:simpleType>
    </xsd:element>
    <xsd:element name="MediaServiceAutoTags" ma:index="31" nillable="true" ma:displayName="MediaServiceAutoTags" ma:internalName="MediaServiceAutoTags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3" nillable="true" ma:displayName="Teams Channel Id" ma:internalName="TeamsChannelId">
      <xsd:simpleType>
        <xsd:restriction base="dms:Text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Math_Settings" ma:index="35" nillable="true" ma:displayName="Math Settings" ma:internalName="Math_Settings">
      <xsd:simpleType>
        <xsd:restriction base="dms:Text"/>
      </xsd:simpleType>
    </xsd:element>
    <xsd:element name="Distribution_Groups" ma:index="3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7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Leaders" ma:index="40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1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2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3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4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5" nillable="true" ma:displayName="Has Leaders Only SectionGroup" ma:internalName="Has_Leaders_Only_SectionGroup">
      <xsd:simpleType>
        <xsd:restriction base="dms:Boolean"/>
      </xsd:simpleType>
    </xsd:element>
    <xsd:element name="MediaServiceAutoKeyPoints" ma:index="4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4E9FBD-CE65-4E60-A017-035A4FEDD055}">
  <ds:schemaRefs>
    <ds:schemaRef ds:uri="http://purl.org/dc/elements/1.1/"/>
    <ds:schemaRef ds:uri="http://schemas.microsoft.com/office/2006/metadata/properties"/>
    <ds:schemaRef ds:uri="19eda8f5-0f87-4990-b1ff-15a507de763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07c81c3-21bb-4231-b0b6-3433d8a0e9c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831F89-1F89-419C-8D12-EC2D553690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B2060-219B-43D5-846E-2DC6B9CF5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da8f5-0f87-4990-b1ff-15a507de7634"/>
    <ds:schemaRef ds:uri="407c81c3-21bb-4231-b0b6-3433d8a0e9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TimetableMaker</vt:lpstr>
      <vt:lpstr>M24.3</vt:lpstr>
      <vt:lpstr>Sheet2</vt:lpstr>
    </vt:vector>
  </TitlesOfParts>
  <Company>Eton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</dc:creator>
  <cp:lastModifiedBy>Bahr, Robert - REB</cp:lastModifiedBy>
  <cp:lastPrinted>2010-05-29T13:11:42Z</cp:lastPrinted>
  <dcterms:created xsi:type="dcterms:W3CDTF">2008-04-30T18:05:38Z</dcterms:created>
  <dcterms:modified xsi:type="dcterms:W3CDTF">2024-10-11T13:36:49Z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0x01010084154B802126F546BA4FE8DE242B40BA</vt:lpwstr>
  </property>
</Properties>
</file>