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90" windowWidth="18975" windowHeight="7875" activeTab="2"/>
  </bookViews>
  <sheets>
    <sheet name="Executive Summary (5 Qtr)" sheetId="7" r:id="rId1"/>
    <sheet name="Top 25 New" sheetId="6" r:id="rId2"/>
    <sheet name="All Product KPIs (zPGiRev)" sheetId="8" r:id="rId3"/>
  </sheets>
  <externalReferences>
    <externalReference r:id="rId4"/>
  </externalReferences>
  <definedNames>
    <definedName name="EssAliasTable" localSheetId="2">"Default"</definedName>
    <definedName name="EssAliasTable" localSheetId="0">"Default"</definedName>
    <definedName name="EssAliasTable" localSheetId="1">"Default"</definedName>
    <definedName name="EssfHasNonUnique" localSheetId="2">FALSE</definedName>
    <definedName name="EssfHasNonUnique" localSheetId="0">FALSE</definedName>
    <definedName name="EssfHasNonUnique" localSheetId="1">FALSE</definedName>
    <definedName name="EssLatest" localSheetId="2">"Jan-2007"</definedName>
    <definedName name="EssLatest" localSheetId="1">"Jan-2007"</definedName>
    <definedName name="EssLatest">"Jan"</definedName>
    <definedName name="EssOptions" localSheetId="2">"A3100000000011000011001101020_03(0)00"</definedName>
    <definedName name="EssOptions" localSheetId="0">"A1100000000011000011001101020_03(0)0000"</definedName>
    <definedName name="EssOptions" localSheetId="1">"A1100000000111000011001101020_03(0)00"</definedName>
    <definedName name="EssOptions">"A1100000000111000011001101000_01000"</definedName>
    <definedName name="EssSamplingValue" localSheetId="2">100</definedName>
    <definedName name="EssSamplingValue" localSheetId="0">100</definedName>
    <definedName name="EssSamplingValue" localSheetId="1">100</definedName>
    <definedName name="perfincrease">0</definedName>
    <definedName name="_xlnm.Print_Titles" localSheetId="0">'Executive Summary (5 Qtr)'!$D:$D,'Executive Summary (5 Qtr)'!$1:$4</definedName>
    <definedName name="_xlnm.Print_Titles" localSheetId="1">'Top 25 New'!$1:$5</definedName>
  </definedNames>
  <calcPr calcId="145621"/>
</workbook>
</file>

<file path=xl/calcChain.xml><?xml version="1.0" encoding="utf-8"?>
<calcChain xmlns="http://schemas.openxmlformats.org/spreadsheetml/2006/main">
  <c r="E3" i="8" l="1"/>
  <c r="K1" i="8"/>
  <c r="J1" i="8"/>
  <c r="I1" i="8"/>
  <c r="H1" i="8"/>
  <c r="G1" i="8"/>
  <c r="F1" i="8"/>
  <c r="D193" i="7"/>
  <c r="D192" i="7"/>
  <c r="D191" i="7"/>
  <c r="D190" i="7"/>
  <c r="D189" i="7"/>
  <c r="D183" i="7"/>
  <c r="D182" i="7"/>
  <c r="D181" i="7"/>
  <c r="D180" i="7"/>
  <c r="D179" i="7"/>
  <c r="D175" i="7"/>
  <c r="D174" i="7"/>
  <c r="D173" i="7"/>
  <c r="D172" i="7"/>
  <c r="D171" i="7"/>
  <c r="D165" i="7"/>
  <c r="D198" i="7" s="1"/>
  <c r="D164" i="7"/>
  <c r="D163" i="7"/>
  <c r="D162" i="7"/>
  <c r="D161" i="7"/>
  <c r="D149" i="7"/>
  <c r="D142" i="7"/>
  <c r="D141" i="7"/>
  <c r="D140" i="7"/>
  <c r="D139" i="7"/>
  <c r="D138" i="7"/>
  <c r="D137" i="7"/>
  <c r="E134" i="7"/>
  <c r="E133" i="7"/>
  <c r="E132" i="7"/>
  <c r="E131" i="7"/>
  <c r="E130" i="7"/>
  <c r="E129" i="7"/>
  <c r="F126" i="7"/>
  <c r="F125" i="7"/>
  <c r="F124" i="7"/>
  <c r="F123" i="7"/>
  <c r="F122" i="7"/>
  <c r="F121" i="7"/>
  <c r="E119" i="7"/>
  <c r="F118" i="7"/>
  <c r="F119" i="7" s="1"/>
  <c r="F117" i="7"/>
  <c r="F133" i="7" s="1"/>
  <c r="F116" i="7"/>
  <c r="F132" i="7" s="1"/>
  <c r="F115" i="7"/>
  <c r="F114" i="7"/>
  <c r="F113" i="7"/>
  <c r="F129" i="7" s="1"/>
  <c r="F110" i="7"/>
  <c r="F109" i="7"/>
  <c r="F108" i="7"/>
  <c r="F107" i="7"/>
  <c r="F106" i="7"/>
  <c r="F105" i="7"/>
  <c r="E102" i="7"/>
  <c r="E101" i="7"/>
  <c r="E100" i="7"/>
  <c r="E99" i="7"/>
  <c r="E98" i="7"/>
  <c r="E97" i="7"/>
  <c r="F94" i="7"/>
  <c r="D94" i="7"/>
  <c r="F93" i="7"/>
  <c r="D93" i="7"/>
  <c r="F92" i="7"/>
  <c r="D92" i="7"/>
  <c r="F91" i="7"/>
  <c r="D91" i="7"/>
  <c r="F90" i="7"/>
  <c r="D90" i="7"/>
  <c r="F89" i="7"/>
  <c r="D89" i="7"/>
  <c r="E87" i="7"/>
  <c r="F86" i="7"/>
  <c r="F87" i="7" s="1"/>
  <c r="D86" i="7"/>
  <c r="D102" i="7" s="1"/>
  <c r="F85" i="7"/>
  <c r="D85" i="7"/>
  <c r="D101" i="7" s="1"/>
  <c r="F84" i="7"/>
  <c r="E181" i="7" s="1"/>
  <c r="F181" i="7" s="1"/>
  <c r="D84" i="7"/>
  <c r="D100" i="7" s="1"/>
  <c r="F83" i="7"/>
  <c r="D83" i="7"/>
  <c r="D99" i="7" s="1"/>
  <c r="F82" i="7"/>
  <c r="D82" i="7"/>
  <c r="D98" i="7" s="1"/>
  <c r="F81" i="7"/>
  <c r="D81" i="7"/>
  <c r="D97" i="7" s="1"/>
  <c r="F78" i="7"/>
  <c r="F102" i="7" s="1"/>
  <c r="D78" i="7"/>
  <c r="F77" i="7"/>
  <c r="D77" i="7"/>
  <c r="F76" i="7"/>
  <c r="D76" i="7"/>
  <c r="F75" i="7"/>
  <c r="D75" i="7"/>
  <c r="F74" i="7"/>
  <c r="F98" i="7" s="1"/>
  <c r="D74" i="7"/>
  <c r="F73" i="7"/>
  <c r="D73" i="7"/>
  <c r="E70" i="7"/>
  <c r="E69" i="7"/>
  <c r="E68" i="7"/>
  <c r="E67" i="7"/>
  <c r="E66" i="7"/>
  <c r="E65" i="7"/>
  <c r="F62" i="7"/>
  <c r="D62" i="7"/>
  <c r="F61" i="7"/>
  <c r="D61" i="7"/>
  <c r="F60" i="7"/>
  <c r="D60" i="7"/>
  <c r="F59" i="7"/>
  <c r="D59" i="7"/>
  <c r="F58" i="7"/>
  <c r="D58" i="7"/>
  <c r="F57" i="7"/>
  <c r="D57" i="7"/>
  <c r="E55" i="7"/>
  <c r="F54" i="7"/>
  <c r="F55" i="7" s="1"/>
  <c r="D54" i="7"/>
  <c r="D70" i="7" s="1"/>
  <c r="F53" i="7"/>
  <c r="D53" i="7"/>
  <c r="D69" i="7" s="1"/>
  <c r="F52" i="7"/>
  <c r="D52" i="7"/>
  <c r="D68" i="7" s="1"/>
  <c r="F51" i="7"/>
  <c r="D51" i="7"/>
  <c r="D67" i="7" s="1"/>
  <c r="F50" i="7"/>
  <c r="D50" i="7"/>
  <c r="D66" i="7" s="1"/>
  <c r="F49" i="7"/>
  <c r="D49" i="7"/>
  <c r="D65" i="7" s="1"/>
  <c r="F46" i="7"/>
  <c r="D46" i="7"/>
  <c r="F45" i="7"/>
  <c r="D45" i="7"/>
  <c r="F44" i="7"/>
  <c r="D44" i="7"/>
  <c r="F43" i="7"/>
  <c r="D43" i="7"/>
  <c r="F42" i="7"/>
  <c r="F66" i="7" s="1"/>
  <c r="D42" i="7"/>
  <c r="D114" i="7" s="1"/>
  <c r="D130" i="7" s="1"/>
  <c r="F41" i="7"/>
  <c r="D41" i="7"/>
  <c r="E38" i="7"/>
  <c r="E37" i="7"/>
  <c r="E36" i="7"/>
  <c r="E35" i="7"/>
  <c r="E34" i="7"/>
  <c r="E33" i="7"/>
  <c r="F30" i="7"/>
  <c r="D30" i="7"/>
  <c r="F29" i="7"/>
  <c r="D29" i="7"/>
  <c r="F28" i="7"/>
  <c r="D28" i="7"/>
  <c r="F27" i="7"/>
  <c r="D27" i="7"/>
  <c r="F26" i="7"/>
  <c r="D26" i="7"/>
  <c r="F25" i="7"/>
  <c r="D25" i="7"/>
  <c r="E23" i="7"/>
  <c r="F22" i="7"/>
  <c r="D22" i="7"/>
  <c r="D38" i="7" s="1"/>
  <c r="F21" i="7"/>
  <c r="D21" i="7"/>
  <c r="D37" i="7" s="1"/>
  <c r="F20" i="7"/>
  <c r="F36" i="7" s="1"/>
  <c r="D20" i="7"/>
  <c r="D36" i="7" s="1"/>
  <c r="F19" i="7"/>
  <c r="D19" i="7"/>
  <c r="D35" i="7" s="1"/>
  <c r="F18" i="7"/>
  <c r="D18" i="7"/>
  <c r="D34" i="7" s="1"/>
  <c r="F17" i="7"/>
  <c r="D17" i="7"/>
  <c r="D33" i="7" s="1"/>
  <c r="F14" i="7"/>
  <c r="F13" i="7"/>
  <c r="F12" i="7"/>
  <c r="F11" i="7"/>
  <c r="F35" i="7" s="1"/>
  <c r="F10" i="7"/>
  <c r="F9" i="7"/>
  <c r="O117" i="6"/>
  <c r="N117" i="6"/>
  <c r="M117" i="6"/>
  <c r="L117" i="6"/>
  <c r="K117" i="6"/>
  <c r="J117" i="6"/>
  <c r="H117" i="6"/>
  <c r="V117" i="6" s="1"/>
  <c r="G117" i="6"/>
  <c r="F117" i="6"/>
  <c r="E117" i="6"/>
  <c r="T117" i="6" s="1"/>
  <c r="D117" i="6"/>
  <c r="R117" i="6" s="1"/>
  <c r="C117" i="6"/>
  <c r="Q117" i="6" s="1"/>
  <c r="O88" i="6"/>
  <c r="N88" i="6"/>
  <c r="M88" i="6"/>
  <c r="L88" i="6"/>
  <c r="K88" i="6"/>
  <c r="J88" i="6"/>
  <c r="H88" i="6"/>
  <c r="V88" i="6" s="1"/>
  <c r="G88" i="6"/>
  <c r="F88" i="6"/>
  <c r="U88" i="6" s="1"/>
  <c r="E88" i="6"/>
  <c r="T88" i="6" s="1"/>
  <c r="D88" i="6"/>
  <c r="R88" i="6" s="1"/>
  <c r="C88" i="6"/>
  <c r="Q88" i="6" s="1"/>
  <c r="O60" i="6"/>
  <c r="N60" i="6"/>
  <c r="M60" i="6"/>
  <c r="L60" i="6"/>
  <c r="K60" i="6"/>
  <c r="J60" i="6"/>
  <c r="H60" i="6"/>
  <c r="V60" i="6" s="1"/>
  <c r="G60" i="6"/>
  <c r="F60" i="6"/>
  <c r="E60" i="6"/>
  <c r="S60" i="6" s="1"/>
  <c r="D60" i="6"/>
  <c r="R60" i="6" s="1"/>
  <c r="C60" i="6"/>
  <c r="O32" i="6"/>
  <c r="N32" i="6"/>
  <c r="M32" i="6"/>
  <c r="L32" i="6"/>
  <c r="K32" i="6"/>
  <c r="J32" i="6"/>
  <c r="H32" i="6"/>
  <c r="G32" i="6"/>
  <c r="F32" i="6"/>
  <c r="E32" i="6"/>
  <c r="D32" i="6"/>
  <c r="C32" i="6"/>
  <c r="X8" i="6"/>
  <c r="X7" i="6"/>
  <c r="V5" i="6"/>
  <c r="U5" i="6"/>
  <c r="T5" i="6"/>
  <c r="S5" i="6"/>
  <c r="R5" i="6"/>
  <c r="Q5" i="6"/>
  <c r="O5" i="6"/>
  <c r="N5" i="6"/>
  <c r="M5" i="6"/>
  <c r="L5" i="6"/>
  <c r="K5" i="6"/>
  <c r="J5" i="6"/>
  <c r="H5" i="6"/>
  <c r="G5" i="6"/>
  <c r="F5" i="6"/>
  <c r="E5" i="6"/>
  <c r="D5" i="6"/>
  <c r="C5" i="6"/>
  <c r="C3" i="6"/>
  <c r="T32" i="6" l="1"/>
  <c r="U32" i="6"/>
  <c r="F65" i="7"/>
  <c r="E172" i="7"/>
  <c r="F172" i="7" s="1"/>
  <c r="F97" i="7"/>
  <c r="F33" i="7"/>
  <c r="F37" i="7"/>
  <c r="F100" i="7"/>
  <c r="F34" i="7"/>
  <c r="F153" i="7" s="1"/>
  <c r="F161" i="7" s="1"/>
  <c r="U117" i="6"/>
  <c r="U60" i="6"/>
  <c r="Q60" i="6"/>
  <c r="T60" i="6"/>
  <c r="Q32" i="6"/>
  <c r="R32" i="6"/>
  <c r="V32" i="6"/>
  <c r="F154" i="7"/>
  <c r="F162" i="7" s="1"/>
  <c r="E154" i="7"/>
  <c r="E156" i="7"/>
  <c r="E164" i="7" s="1"/>
  <c r="F156" i="7"/>
  <c r="F164" i="7" s="1"/>
  <c r="F155" i="7"/>
  <c r="E155" i="7"/>
  <c r="E163" i="7" s="1"/>
  <c r="D124" i="7"/>
  <c r="D116" i="7"/>
  <c r="D132" i="7" s="1"/>
  <c r="E174" i="7"/>
  <c r="F174" i="7" s="1"/>
  <c r="F69" i="7"/>
  <c r="D108" i="7"/>
  <c r="E162" i="7"/>
  <c r="D121" i="7"/>
  <c r="D113" i="7"/>
  <c r="D129" i="7" s="1"/>
  <c r="D105" i="7"/>
  <c r="D117" i="7"/>
  <c r="D133" i="7" s="1"/>
  <c r="D109" i="7"/>
  <c r="E171" i="7"/>
  <c r="F171" i="7" s="1"/>
  <c r="E176" i="7"/>
  <c r="F176" i="7" s="1"/>
  <c r="E175" i="7"/>
  <c r="F175" i="7" s="1"/>
  <c r="F70" i="7"/>
  <c r="E180" i="7"/>
  <c r="F99" i="7"/>
  <c r="F163" i="7"/>
  <c r="F23" i="7"/>
  <c r="F38" i="7"/>
  <c r="D122" i="7"/>
  <c r="D106" i="7"/>
  <c r="D126" i="7"/>
  <c r="D110" i="7"/>
  <c r="F67" i="7"/>
  <c r="D118" i="7"/>
  <c r="D134" i="7" s="1"/>
  <c r="D123" i="7"/>
  <c r="D107" i="7"/>
  <c r="D115" i="7"/>
  <c r="D131" i="7" s="1"/>
  <c r="E173" i="7"/>
  <c r="F173" i="7" s="1"/>
  <c r="F68" i="7"/>
  <c r="E182" i="7"/>
  <c r="F182" i="7" s="1"/>
  <c r="F101" i="7"/>
  <c r="D125" i="7"/>
  <c r="E179" i="7"/>
  <c r="F179" i="7" s="1"/>
  <c r="E183" i="7"/>
  <c r="F183" i="7" s="1"/>
  <c r="E149" i="7"/>
  <c r="F130" i="7"/>
  <c r="F134" i="7"/>
  <c r="F131" i="7"/>
  <c r="E196" i="7"/>
  <c r="S117" i="6"/>
  <c r="S32" i="6"/>
  <c r="S88" i="6"/>
  <c r="E153" i="7" l="1"/>
  <c r="E161" i="7" s="1"/>
  <c r="E184" i="7"/>
  <c r="F180" i="7"/>
  <c r="E200" i="7"/>
  <c r="E191" i="7"/>
  <c r="F191" i="7" s="1"/>
  <c r="E202" i="7"/>
  <c r="E190" i="7"/>
  <c r="F190" i="7" s="1"/>
  <c r="E158" i="7"/>
  <c r="F157" i="7"/>
  <c r="F165" i="7" s="1"/>
  <c r="F158" i="7"/>
  <c r="F166" i="7" s="1"/>
  <c r="F168" i="7" s="1"/>
  <c r="E157" i="7"/>
  <c r="E192" i="7"/>
  <c r="F192" i="7" s="1"/>
  <c r="E189" i="7" l="1"/>
  <c r="F189" i="7" s="1"/>
  <c r="E193" i="7"/>
  <c r="F193" i="7" s="1"/>
  <c r="E165" i="7"/>
  <c r="E166" i="7" s="1"/>
  <c r="E168" i="7" s="1"/>
  <c r="E186" i="7"/>
  <c r="F184" i="7"/>
  <c r="F186" i="7" s="1"/>
  <c r="E194" i="7" l="1"/>
  <c r="F194" i="7" l="1"/>
  <c r="E198" i="7"/>
</calcChain>
</file>

<file path=xl/sharedStrings.xml><?xml version="1.0" encoding="utf-8"?>
<sst xmlns="http://schemas.openxmlformats.org/spreadsheetml/2006/main" count="168" uniqueCount="132">
  <si>
    <t>PGi</t>
  </si>
  <si>
    <t>Unattended Revenues - Top 25 New By Region</t>
  </si>
  <si>
    <t>For 3 Months Ending</t>
  </si>
  <si>
    <t>Unit of Measure</t>
  </si>
  <si>
    <t>Scenario</t>
  </si>
  <si>
    <t>Call Type</t>
  </si>
  <si>
    <t>Currency</t>
  </si>
  <si>
    <t>Territory</t>
  </si>
  <si>
    <t>Unattended_New</t>
  </si>
  <si>
    <t>Source System</t>
  </si>
  <si>
    <t>Call Origin</t>
  </si>
  <si>
    <t>Transport Type</t>
  </si>
  <si>
    <t>Call Termination</t>
  </si>
  <si>
    <t>Bridge Location</t>
  </si>
  <si>
    <t>Service Type</t>
  </si>
  <si>
    <t>Bill Code</t>
  </si>
  <si>
    <t>Automated Meetings</t>
  </si>
  <si>
    <t>Reseller</t>
  </si>
  <si>
    <t>DNIS</t>
  </si>
  <si>
    <t>Net Pre Tax Amt (MAAP)</t>
  </si>
  <si>
    <t>Billed Qty</t>
  </si>
  <si>
    <t>Rate Per Min (MAAP)</t>
  </si>
  <si>
    <t>New</t>
  </si>
  <si>
    <t xml:space="preserve">United States </t>
  </si>
  <si>
    <t>TOTAL_US</t>
  </si>
  <si>
    <t>ILD Corp. (CE-325460)</t>
  </si>
  <si>
    <t>Goldman, Sachs &amp; Co. (CE-16510)</t>
  </si>
  <si>
    <t xml:space="preserve">Total </t>
  </si>
  <si>
    <t xml:space="preserve">Canada </t>
  </si>
  <si>
    <t>CANADA BU's</t>
  </si>
  <si>
    <t xml:space="preserve">EMEA </t>
  </si>
  <si>
    <t>EUROPE</t>
  </si>
  <si>
    <t xml:space="preserve">APAC </t>
  </si>
  <si>
    <t>ASIA</t>
  </si>
  <si>
    <t>PGI</t>
  </si>
  <si>
    <t>Triangle Report - Automated Revenue Only</t>
  </si>
  <si>
    <t>2013 MAAP - Business Day Adjusted</t>
  </si>
  <si>
    <t>in thousands</t>
  </si>
  <si>
    <t>All Service Types</t>
  </si>
  <si>
    <t>3 Month Rolling</t>
  </si>
  <si>
    <t>GCS Diamond</t>
  </si>
  <si>
    <t xml:space="preserve">Base Min </t>
  </si>
  <si>
    <t xml:space="preserve">Actual </t>
  </si>
  <si>
    <t xml:space="preserve">Normalized </t>
  </si>
  <si>
    <t>Unattended_Base</t>
  </si>
  <si>
    <t>Minute UOM</t>
  </si>
  <si>
    <t>Feb-2013</t>
  </si>
  <si>
    <t>May-2013</t>
  </si>
  <si>
    <t>Aug-2013</t>
  </si>
  <si>
    <t>Nov-2013</t>
  </si>
  <si>
    <t>Feb-2014</t>
  </si>
  <si>
    <t>May-2014</t>
  </si>
  <si>
    <t xml:space="preserve">Base Min Rev </t>
  </si>
  <si>
    <t>Base Non-Min Rev</t>
  </si>
  <si>
    <t>Non-Minute UOM</t>
  </si>
  <si>
    <t xml:space="preserve">Base Rate </t>
  </si>
  <si>
    <t xml:space="preserve">New Min </t>
  </si>
  <si>
    <t xml:space="preserve">New Min Rev </t>
  </si>
  <si>
    <t xml:space="preserve">New Non-Min Rev </t>
  </si>
  <si>
    <t xml:space="preserve">New Rate </t>
  </si>
  <si>
    <t xml:space="preserve">Lost  Min </t>
  </si>
  <si>
    <t>Unattended_Lost</t>
  </si>
  <si>
    <t xml:space="preserve">Lost Min Rev </t>
  </si>
  <si>
    <t xml:space="preserve">Lost Non-Min Rev </t>
  </si>
  <si>
    <t xml:space="preserve">Lost Rate </t>
  </si>
  <si>
    <t xml:space="preserve">Total  Min </t>
  </si>
  <si>
    <t>Cust Unattended Seq Type</t>
  </si>
  <si>
    <t xml:space="preserve">Total Min Rev </t>
  </si>
  <si>
    <t xml:space="preserve">Total Non-Min Rev </t>
  </si>
  <si>
    <t xml:space="preserve">Rate </t>
  </si>
  <si>
    <t xml:space="preserve">Business Days </t>
  </si>
  <si>
    <t>All UOM</t>
  </si>
  <si>
    <t>Business Days</t>
  </si>
  <si>
    <t xml:space="preserve">Diamond </t>
  </si>
  <si>
    <t>$</t>
  </si>
  <si>
    <t>%</t>
  </si>
  <si>
    <t>Base (Between 80% Growth and 80% Decline, except SMB and E-Commerce)</t>
  </si>
  <si>
    <t xml:space="preserve">  Compression</t>
  </si>
  <si>
    <t xml:space="preserve">    Mar 13 - May 13</t>
  </si>
  <si>
    <t xml:space="preserve">    Jun 13 - Aug 13</t>
  </si>
  <si>
    <t xml:space="preserve">    Sep 13 - Nov 13</t>
  </si>
  <si>
    <t xml:space="preserve">    Dec 13 - Feb 14</t>
  </si>
  <si>
    <t xml:space="preserve">    Mar 14 - May 14</t>
  </si>
  <si>
    <t xml:space="preserve">       YOY</t>
  </si>
  <si>
    <t xml:space="preserve">   Volume</t>
  </si>
  <si>
    <t>YOY Change in Base</t>
  </si>
  <si>
    <t>New (&gt;80% Growth YOY, SMB/E-Commerce $0 in prior year 3 month period)</t>
  </si>
  <si>
    <t>Lost (&gt;80% Decline YOY, SMB/E-Commerce $0 in current 3 month period)</t>
  </si>
  <si>
    <t>YOY New / Lost Impact</t>
  </si>
  <si>
    <t>Total Change</t>
  </si>
  <si>
    <t>YOY</t>
  </si>
  <si>
    <t>Non-Min Revenue Chg</t>
  </si>
  <si>
    <t>In Year New (rule of 78)</t>
  </si>
  <si>
    <t>In-Year Compression/Attrition</t>
  </si>
  <si>
    <t>PGI Consolidated</t>
  </si>
  <si>
    <t xml:space="preserve">Health of the Business </t>
  </si>
  <si>
    <t>Business Day Adjusted</t>
  </si>
  <si>
    <t>Region</t>
  </si>
  <si>
    <t>All Products</t>
  </si>
  <si>
    <t xml:space="preserve">Without Diamonds </t>
  </si>
  <si>
    <t>Oct 12 - Dec 12</t>
  </si>
  <si>
    <t xml:space="preserve">Hosts </t>
  </si>
  <si>
    <t xml:space="preserve">Avg Meetings Per Month </t>
  </si>
  <si>
    <t xml:space="preserve">Avg Guests Per Month </t>
  </si>
  <si>
    <t>Minutes Per Month</t>
  </si>
  <si>
    <t xml:space="preserve">Revenue Per Month </t>
  </si>
  <si>
    <t xml:space="preserve">Avg. Monthly Meetings Per Host </t>
  </si>
  <si>
    <t xml:space="preserve">Guests Per Meeting </t>
  </si>
  <si>
    <t xml:space="preserve">Avg. Meeting Duration </t>
  </si>
  <si>
    <t xml:space="preserve">Avg. Monthly Minutes Per Host </t>
  </si>
  <si>
    <t xml:space="preserve">Avg. Monthly Revenue Per Host </t>
  </si>
  <si>
    <t xml:space="preserve">Avg. Monthly Revenue Per Meeting </t>
  </si>
  <si>
    <t xml:space="preserve">Avg. Revenue Per Minute </t>
  </si>
  <si>
    <t>Mar-2013</t>
  </si>
  <si>
    <t>Jun-2013</t>
  </si>
  <si>
    <t>Sep-2013</t>
  </si>
  <si>
    <t>Dec-2013</t>
  </si>
  <si>
    <t>Mar-2014</t>
  </si>
  <si>
    <t>Jun-2014</t>
  </si>
  <si>
    <t>Apr 13 - Jun 13</t>
  </si>
  <si>
    <t>Jul 13 - Sep 13</t>
  </si>
  <si>
    <t>Oct 13 - Dec 13</t>
  </si>
  <si>
    <t>Jan 13 - Mar 14</t>
  </si>
  <si>
    <t>Apr 14 - Jun 14</t>
  </si>
  <si>
    <t>Ignore</t>
  </si>
  <si>
    <t>Meetings Per Moderator</t>
  </si>
  <si>
    <t>Participants per Conference</t>
  </si>
  <si>
    <t>Conference and Billed Qty</t>
  </si>
  <si>
    <t>Moderators and Billed Qty</t>
  </si>
  <si>
    <t>Revenue (MAAP) and Moderators</t>
  </si>
  <si>
    <t xml:space="preserve">Revenue (MAAP) and Conference 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</si>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</sst>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_(* #,##0,_);_(* \(#,##0,\);_(* &quot;-&quot;_);_(@_)"/>
    <numFmt numFmtId="167" formatCode="_(* #,##0.0000_);_(* \(#,##0.0000\);_(* &quot;-&quot;??_);_(@_)"/>
    <numFmt numFmtId="168" formatCode="0.0%"/>
    <numFmt numFmtId="169" formatCode="_(* #,##0,_);_(* \(#,##0,\);_(* &quot;-&quot;??_);_(@_)"/>
    <numFmt numFmtId="170" formatCode="_(&quot;$&quot;* #,##0_);_(&quot;$&quot;* \(#,##0\);_(&quot;$&quot;* &quot;-&quot;??_);_(@_)"/>
    <numFmt numFmtId="171" formatCode="_(* #,##0.0_);_(* \(#,##0.0\);_(* &quot;-&quot;??_);_(@_)"/>
    <numFmt numFmtId="172" formatCode="_(&quot;$&quot;* #,##0.000_);_(&quot;$&quot;* \(#,##0.000\);_(&quot;$&quot;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0"/>
      <name val="Arial"/>
      <family val="2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6" fillId="5" borderId="13">
      <alignment vertical="center"/>
    </xf>
  </cellStyleXfs>
  <cellXfs count="100">
    <xf numFmtId="0" fontId="0" fillId="0" borderId="0" xfId="0"/>
    <xf numFmtId="3" fontId="0" fillId="0" borderId="0" xfId="4" applyNumberFormat="1" applyFont="1"/>
    <xf numFmtId="0" fontId="2" fillId="0" borderId="0" xfId="5" quotePrefix="1" applyFont="1" applyBorder="1" applyAlignment="1"/>
    <xf numFmtId="3" fontId="5" fillId="0" borderId="0" xfId="4" applyNumberFormat="1" applyFont="1"/>
    <xf numFmtId="164" fontId="0" fillId="0" borderId="0" xfId="4" applyNumberFormat="1" applyFont="1"/>
    <xf numFmtId="0" fontId="4" fillId="0" borderId="0" xfId="5"/>
    <xf numFmtId="3" fontId="2" fillId="0" borderId="0" xfId="4" quotePrefix="1" applyNumberFormat="1" applyFont="1"/>
    <xf numFmtId="3" fontId="3" fillId="0" borderId="0" xfId="4" quotePrefix="1" applyNumberFormat="1" applyFont="1"/>
    <xf numFmtId="3" fontId="3" fillId="0" borderId="0" xfId="4" quotePrefix="1" applyNumberFormat="1" applyFont="1" applyFill="1"/>
    <xf numFmtId="3" fontId="0" fillId="0" borderId="0" xfId="4" quotePrefix="1" applyNumberFormat="1" applyFont="1"/>
    <xf numFmtId="0" fontId="4" fillId="0" borderId="0" xfId="5" quotePrefix="1"/>
    <xf numFmtId="165" fontId="6" fillId="0" borderId="1" xfId="4" quotePrefix="1" applyNumberFormat="1" applyFont="1" applyBorder="1" applyAlignment="1"/>
    <xf numFmtId="165" fontId="6" fillId="0" borderId="1" xfId="4" applyNumberFormat="1" applyFont="1" applyBorder="1" applyAlignment="1"/>
    <xf numFmtId="165" fontId="6" fillId="0" borderId="2" xfId="4" quotePrefix="1" applyNumberFormat="1" applyFont="1" applyBorder="1" applyAlignment="1">
      <alignment horizontal="centerContinuous"/>
    </xf>
    <xf numFmtId="165" fontId="6" fillId="0" borderId="2" xfId="4" applyNumberFormat="1" applyFont="1" applyBorder="1" applyAlignment="1">
      <alignment horizontal="centerContinuous"/>
    </xf>
    <xf numFmtId="165" fontId="6" fillId="0" borderId="3" xfId="4" applyNumberFormat="1" applyFont="1" applyBorder="1" applyAlignment="1"/>
    <xf numFmtId="3" fontId="2" fillId="0" borderId="4" xfId="4" quotePrefix="1" applyNumberFormat="1" applyFont="1" applyBorder="1" applyAlignment="1">
      <alignment horizontal="center"/>
    </xf>
    <xf numFmtId="3" fontId="7" fillId="0" borderId="0" xfId="4" quotePrefix="1" applyNumberFormat="1" applyFont="1" applyBorder="1"/>
    <xf numFmtId="3" fontId="2" fillId="0" borderId="0" xfId="4" quotePrefix="1" applyNumberFormat="1" applyFont="1" applyBorder="1" applyAlignment="1">
      <alignment horizontal="center"/>
    </xf>
    <xf numFmtId="3" fontId="0" fillId="0" borderId="0" xfId="4" applyNumberFormat="1" applyFont="1" applyAlignment="1">
      <alignment horizontal="center"/>
    </xf>
    <xf numFmtId="0" fontId="8" fillId="0" borderId="0" xfId="6" quotePrefix="1"/>
    <xf numFmtId="9" fontId="0" fillId="0" borderId="0" xfId="3" applyFont="1"/>
    <xf numFmtId="3" fontId="9" fillId="0" borderId="0" xfId="4" quotePrefix="1" applyNumberFormat="1" applyFont="1"/>
    <xf numFmtId="3" fontId="2" fillId="0" borderId="5" xfId="4" applyNumberFormat="1" applyFont="1" applyBorder="1"/>
    <xf numFmtId="3" fontId="2" fillId="0" borderId="0" xfId="4" applyNumberFormat="1" applyFont="1"/>
    <xf numFmtId="164" fontId="2" fillId="0" borderId="5" xfId="4" applyNumberFormat="1" applyFont="1" applyBorder="1"/>
    <xf numFmtId="3" fontId="5" fillId="0" borderId="0" xfId="4" quotePrefix="1" applyNumberFormat="1" applyFont="1"/>
    <xf numFmtId="3" fontId="10" fillId="0" borderId="0" xfId="4" quotePrefix="1" applyNumberFormat="1" applyFont="1" applyBorder="1"/>
    <xf numFmtId="3" fontId="10" fillId="0" borderId="0" xfId="4" quotePrefix="1" applyNumberFormat="1" applyFont="1"/>
    <xf numFmtId="0" fontId="2" fillId="0" borderId="0" xfId="5" quotePrefix="1" applyFont="1"/>
    <xf numFmtId="165" fontId="0" fillId="0" borderId="0" xfId="1" applyNumberFormat="1" applyFont="1"/>
    <xf numFmtId="0" fontId="4" fillId="0" borderId="0" xfId="5" applyFill="1"/>
    <xf numFmtId="165" fontId="0" fillId="0" borderId="0" xfId="1" quotePrefix="1" applyNumberFormat="1" applyFont="1"/>
    <xf numFmtId="0" fontId="4" fillId="0" borderId="0" xfId="5" quotePrefix="1" applyFill="1"/>
    <xf numFmtId="0" fontId="11" fillId="0" borderId="0" xfId="5" quotePrefix="1" applyFont="1"/>
    <xf numFmtId="0" fontId="4" fillId="0" borderId="0" xfId="5" quotePrefix="1" applyAlignment="1">
      <alignment horizontal="centerContinuous"/>
    </xf>
    <xf numFmtId="0" fontId="4" fillId="0" borderId="0" xfId="5" applyAlignment="1">
      <alignment wrapText="1"/>
    </xf>
    <xf numFmtId="0" fontId="4" fillId="0" borderId="0" xfId="5" quotePrefix="1" applyAlignment="1">
      <alignment horizontal="centerContinuous" wrapText="1"/>
    </xf>
    <xf numFmtId="0" fontId="12" fillId="0" borderId="0" xfId="5" quotePrefix="1" applyFont="1" applyBorder="1"/>
    <xf numFmtId="165" fontId="12" fillId="0" borderId="0" xfId="1" quotePrefix="1" applyNumberFormat="1" applyFont="1" applyAlignment="1">
      <alignment horizontal="center"/>
    </xf>
    <xf numFmtId="166" fontId="0" fillId="0" borderId="0" xfId="1" applyNumberFormat="1" applyFont="1"/>
    <xf numFmtId="166" fontId="0" fillId="0" borderId="0" xfId="1" applyNumberFormat="1" applyFont="1" applyBorder="1"/>
    <xf numFmtId="166" fontId="0" fillId="0" borderId="0" xfId="1" applyNumberFormat="1" applyFont="1" applyFill="1"/>
    <xf numFmtId="17" fontId="4" fillId="0" borderId="0" xfId="5" quotePrefix="1" applyNumberFormat="1"/>
    <xf numFmtId="165" fontId="0" fillId="0" borderId="0" xfId="1" applyNumberFormat="1" applyFont="1" applyBorder="1"/>
    <xf numFmtId="166" fontId="13" fillId="0" borderId="6" xfId="5" applyNumberFormat="1" applyFont="1" applyBorder="1"/>
    <xf numFmtId="17" fontId="13" fillId="0" borderId="7" xfId="5" quotePrefix="1" applyNumberFormat="1" applyFont="1" applyBorder="1"/>
    <xf numFmtId="43" fontId="0" fillId="0" borderId="0" xfId="1" applyNumberFormat="1" applyFont="1"/>
    <xf numFmtId="167" fontId="0" fillId="0" borderId="0" xfId="1" applyNumberFormat="1" applyFont="1"/>
    <xf numFmtId="0" fontId="4" fillId="2" borderId="0" xfId="5" applyFill="1"/>
    <xf numFmtId="17" fontId="4" fillId="2" borderId="0" xfId="5" quotePrefix="1" applyNumberFormat="1" applyFill="1"/>
    <xf numFmtId="165" fontId="0" fillId="2" borderId="0" xfId="1" applyNumberFormat="1" applyFont="1" applyFill="1"/>
    <xf numFmtId="166" fontId="0" fillId="3" borderId="0" xfId="1" applyNumberFormat="1" applyFont="1" applyFill="1"/>
    <xf numFmtId="0" fontId="2" fillId="0" borderId="0" xfId="5" quotePrefix="1" applyFont="1" applyAlignment="1">
      <alignment horizontal="centerContinuous" wrapText="1"/>
    </xf>
    <xf numFmtId="0" fontId="2" fillId="0" borderId="0" xfId="5" applyFont="1" applyAlignment="1">
      <alignment horizontal="centerContinuous" wrapText="1"/>
    </xf>
    <xf numFmtId="0" fontId="2" fillId="0" borderId="7" xfId="5" quotePrefix="1" applyFont="1" applyBorder="1" applyAlignment="1">
      <alignment horizontal="center"/>
    </xf>
    <xf numFmtId="0" fontId="2" fillId="0" borderId="0" xfId="5" quotePrefix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14" fillId="0" borderId="0" xfId="5" quotePrefix="1" applyFont="1"/>
    <xf numFmtId="166" fontId="0" fillId="0" borderId="7" xfId="1" applyNumberFormat="1" applyFont="1" applyBorder="1"/>
    <xf numFmtId="168" fontId="0" fillId="0" borderId="7" xfId="3" applyNumberFormat="1" applyFont="1" applyBorder="1"/>
    <xf numFmtId="168" fontId="0" fillId="0" borderId="0" xfId="3" applyNumberFormat="1" applyFont="1" applyFill="1"/>
    <xf numFmtId="168" fontId="0" fillId="0" borderId="0" xfId="3" applyNumberFormat="1" applyFont="1"/>
    <xf numFmtId="166" fontId="0" fillId="0" borderId="5" xfId="1" applyNumberFormat="1" applyFont="1" applyBorder="1"/>
    <xf numFmtId="168" fontId="0" fillId="0" borderId="5" xfId="3" applyNumberFormat="1" applyFont="1" applyBorder="1"/>
    <xf numFmtId="0" fontId="2" fillId="4" borderId="0" xfId="5" quotePrefix="1" applyFont="1" applyFill="1"/>
    <xf numFmtId="166" fontId="2" fillId="4" borderId="0" xfId="5" quotePrefix="1" applyNumberFormat="1" applyFont="1" applyFill="1"/>
    <xf numFmtId="168" fontId="2" fillId="4" borderId="0" xfId="3" quotePrefix="1" applyNumberFormat="1" applyFont="1" applyFill="1"/>
    <xf numFmtId="0" fontId="2" fillId="0" borderId="0" xfId="5" quotePrefix="1" applyFont="1" applyFill="1"/>
    <xf numFmtId="0" fontId="2" fillId="0" borderId="8" xfId="5" quotePrefix="1" applyFont="1" applyBorder="1"/>
    <xf numFmtId="165" fontId="0" fillId="0" borderId="9" xfId="1" applyNumberFormat="1" applyFont="1" applyBorder="1"/>
    <xf numFmtId="0" fontId="4" fillId="0" borderId="10" xfId="5" quotePrefix="1" applyBorder="1"/>
    <xf numFmtId="168" fontId="0" fillId="0" borderId="0" xfId="3" applyNumberFormat="1" applyFont="1" applyBorder="1"/>
    <xf numFmtId="168" fontId="0" fillId="0" borderId="0" xfId="3" applyNumberFormat="1" applyFont="1" applyFill="1" applyBorder="1"/>
    <xf numFmtId="0" fontId="2" fillId="0" borderId="11" xfId="5" quotePrefix="1" applyFont="1" applyBorder="1"/>
    <xf numFmtId="166" fontId="0" fillId="0" borderId="12" xfId="1" applyNumberFormat="1" applyFont="1" applyBorder="1"/>
    <xf numFmtId="168" fontId="0" fillId="0" borderId="12" xfId="3" applyNumberFormat="1" applyFont="1" applyBorder="1"/>
    <xf numFmtId="0" fontId="13" fillId="0" borderId="0" xfId="5" quotePrefix="1" applyFont="1"/>
    <xf numFmtId="169" fontId="0" fillId="0" borderId="12" xfId="1" applyNumberFormat="1" applyFont="1" applyFill="1" applyBorder="1"/>
    <xf numFmtId="170" fontId="0" fillId="0" borderId="12" xfId="2" applyNumberFormat="1" applyFont="1" applyBorder="1"/>
    <xf numFmtId="0" fontId="2" fillId="0" borderId="0" xfId="5" applyFont="1"/>
    <xf numFmtId="0" fontId="8" fillId="0" borderId="0" xfId="6"/>
    <xf numFmtId="0" fontId="15" fillId="0" borderId="0" xfId="6" quotePrefix="1" applyFont="1"/>
    <xf numFmtId="0" fontId="3" fillId="0" borderId="0" xfId="6" applyFont="1"/>
    <xf numFmtId="0" fontId="9" fillId="0" borderId="0" xfId="6" quotePrefix="1" applyFont="1" applyAlignment="1">
      <alignment horizontal="right"/>
    </xf>
    <xf numFmtId="0" fontId="2" fillId="0" borderId="0" xfId="6" quotePrefix="1" applyFont="1"/>
    <xf numFmtId="3" fontId="5" fillId="0" borderId="0" xfId="7" quotePrefix="1" applyNumberFormat="1" applyFont="1"/>
    <xf numFmtId="0" fontId="5" fillId="0" borderId="0" xfId="6" quotePrefix="1" applyFont="1"/>
    <xf numFmtId="0" fontId="5" fillId="0" borderId="0" xfId="6" applyFont="1"/>
    <xf numFmtId="0" fontId="15" fillId="0" borderId="7" xfId="6" quotePrefix="1" applyFont="1" applyBorder="1"/>
    <xf numFmtId="0" fontId="2" fillId="0" borderId="7" xfId="6" quotePrefix="1" applyFont="1" applyBorder="1" applyAlignment="1">
      <alignment horizontal="center"/>
    </xf>
    <xf numFmtId="3" fontId="0" fillId="0" borderId="0" xfId="7" quotePrefix="1" applyNumberFormat="1" applyFont="1"/>
    <xf numFmtId="0" fontId="8" fillId="0" borderId="0" xfId="6" quotePrefix="1" applyBorder="1"/>
    <xf numFmtId="165" fontId="1" fillId="0" borderId="0" xfId="7" applyNumberFormat="1" applyFont="1"/>
    <xf numFmtId="171" fontId="1" fillId="0" borderId="0" xfId="7" applyNumberFormat="1" applyFont="1"/>
    <xf numFmtId="0" fontId="8" fillId="0" borderId="0" xfId="6" quotePrefix="1" applyFill="1" applyBorder="1"/>
    <xf numFmtId="170" fontId="1" fillId="0" borderId="0" xfId="8" applyNumberFormat="1" applyFont="1"/>
    <xf numFmtId="172" fontId="1" fillId="0" borderId="0" xfId="8" applyNumberFormat="1" applyFont="1"/>
    <xf numFmtId="0" fontId="8" fillId="6" borderId="0" xfId="6" quotePrefix="1" applyFill="1" applyBorder="1"/>
    <xf numFmtId="165" fontId="1" fillId="6" borderId="0" xfId="7" applyNumberFormat="1" applyFont="1" applyFill="1"/>
  </cellXfs>
  <cellStyles count="10">
    <cellStyle name="Comma" xfId="1" builtinId="3"/>
    <cellStyle name="Comma 2" xfId="4"/>
    <cellStyle name="Comma 4" xfId="7"/>
    <cellStyle name="Currency" xfId="2" builtinId="4"/>
    <cellStyle name="Currency 3" xfId="8"/>
    <cellStyle name="Normal" xfId="0" builtinId="0" customBuiltin="1"/>
    <cellStyle name="Normal 2" xfId="5"/>
    <cellStyle name="Normal 2 2" xfId="6"/>
    <cellStyle name="OBI_ColHeader" xfId="9"/>
    <cellStyle name="Percent" xfId="3" builtinId="5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ales\Triangle%20Reports\2014\05%20May\EIS%20Triangle%20Reports%20(May-201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attended KPIs"/>
      <sheetName val="All Product KPIs (zPGiRev)"/>
      <sheetName val="Unattended KPIs (zPGiRev)"/>
      <sheetName val="Unattended KPIs (NA) (zPGiRev)"/>
      <sheetName val="Unattended KPIs (EMEA) (zPGiRev"/>
      <sheetName val="Unattended KPIs (APAC) (zPgiRev"/>
      <sheetName val="Rate vs. Mix Impact"/>
      <sheetName val="Executive Summary (5 Qtr)"/>
      <sheetName val="Executive Summary - Rate Vol"/>
      <sheetName val="Exec AT Summary - Rate Vol"/>
      <sheetName val="Exec AT Summary (5 Qtr)"/>
      <sheetName val="Top 25 New"/>
      <sheetName val="Top 25 Lost"/>
      <sheetName val="Top 25 Base"/>
      <sheetName val="Top 25 Rate"/>
      <sheetName val="Template"/>
      <sheetName val="Template (Base)"/>
      <sheetName val="RateTemplate (Calc)"/>
      <sheetName val="Template (QoQ)"/>
      <sheetName val="Template (Base) (QoQ)"/>
      <sheetName val="RateTemplate (Calc) (QoQ)"/>
      <sheetName val="Top 25 New (QoQ)"/>
      <sheetName val="Top 25 Lost (QoQ)"/>
      <sheetName val="Top 25 Base (QoQ)"/>
      <sheetName val="Top 25 Rate (QoQ)"/>
      <sheetName val="WW Top 50"/>
      <sheetName val="US Top 50"/>
      <sheetName val="Canada Top 50"/>
      <sheetName val="EMEA Top 50"/>
      <sheetName val="APAC Top 50"/>
      <sheetName val="Top 50 Template (EI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F5" t="str">
            <v>3 Month Rolling</v>
          </cell>
        </row>
        <row r="9">
          <cell r="D9" t="str">
            <v>Feb-2013</v>
          </cell>
        </row>
        <row r="10">
          <cell r="D10" t="str">
            <v>May-2013</v>
          </cell>
        </row>
        <row r="11">
          <cell r="D11" t="str">
            <v>Aug-2013</v>
          </cell>
        </row>
        <row r="12">
          <cell r="D12" t="str">
            <v>Nov-2013</v>
          </cell>
        </row>
        <row r="13">
          <cell r="D13" t="str">
            <v>Feb-2014</v>
          </cell>
        </row>
        <row r="14">
          <cell r="D14" t="str">
            <v>May-2014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opLeftCell="D1" zoomScale="115" zoomScaleNormal="115" workbookViewId="0">
      <selection activeCell="D1" sqref="D1"/>
    </sheetView>
  </sheetViews>
  <sheetFormatPr defaultRowHeight="15" outlineLevelRow="2" outlineLevelCol="1" x14ac:dyDescent="0.2"/>
  <cols>
    <col min="1" max="1" width="15.85546875" style="5" hidden="1" customWidth="1" outlineLevel="1"/>
    <col min="2" max="2" width="15.42578125" style="5" hidden="1" customWidth="1" outlineLevel="1"/>
    <col min="3" max="3" width="21.42578125" style="5" hidden="1" customWidth="1" outlineLevel="1"/>
    <col min="4" max="4" width="22" style="5" customWidth="1" collapsed="1"/>
    <col min="5" max="5" width="8" style="30" customWidth="1"/>
    <col min="6" max="6" width="7.7109375" style="30" customWidth="1"/>
    <col min="7" max="16384" width="9.140625" style="5"/>
  </cols>
  <sheetData>
    <row r="1" spans="1:6" x14ac:dyDescent="0.25">
      <c r="D1" s="29" t="s">
        <v>34</v>
      </c>
    </row>
    <row r="2" spans="1:6" x14ac:dyDescent="0.25">
      <c r="D2" s="29" t="s">
        <v>35</v>
      </c>
      <c r="F2" s="32"/>
    </row>
    <row r="3" spans="1:6" ht="12.75" x14ac:dyDescent="0.2">
      <c r="D3" s="34" t="s">
        <v>36</v>
      </c>
      <c r="F3" s="32"/>
    </row>
    <row r="4" spans="1:6" ht="12.75" x14ac:dyDescent="0.2">
      <c r="D4" s="34" t="s">
        <v>37</v>
      </c>
      <c r="E4" s="10"/>
      <c r="F4" s="32"/>
    </row>
    <row r="5" spans="1:6" ht="12.75" hidden="1" outlineLevel="1" x14ac:dyDescent="0.2">
      <c r="E5" s="10" t="s">
        <v>38</v>
      </c>
      <c r="F5" s="32" t="s">
        <v>39</v>
      </c>
    </row>
    <row r="6" spans="1:6" ht="12.75" hidden="1" outlineLevel="1" x14ac:dyDescent="0.2">
      <c r="E6" s="35" t="s">
        <v>24</v>
      </c>
      <c r="F6" s="35"/>
    </row>
    <row r="7" spans="1:6" s="36" customFormat="1" ht="12.75" hidden="1" outlineLevel="1" x14ac:dyDescent="0.2">
      <c r="E7" s="37" t="s">
        <v>40</v>
      </c>
      <c r="F7" s="37"/>
    </row>
    <row r="8" spans="1:6" ht="12.75" hidden="1" outlineLevel="2" x14ac:dyDescent="0.2">
      <c r="D8" s="38" t="s">
        <v>41</v>
      </c>
      <c r="E8" s="39" t="s">
        <v>42</v>
      </c>
      <c r="F8" s="39" t="s">
        <v>43</v>
      </c>
    </row>
    <row r="9" spans="1:6" ht="12.75" hidden="1" outlineLevel="2" x14ac:dyDescent="0.2">
      <c r="A9" s="10" t="s">
        <v>44</v>
      </c>
      <c r="B9" s="10" t="s">
        <v>45</v>
      </c>
      <c r="C9" s="10" t="s">
        <v>20</v>
      </c>
      <c r="D9" s="10" t="s">
        <v>46</v>
      </c>
      <c r="E9" s="40">
        <v>507762094</v>
      </c>
      <c r="F9" s="40">
        <f t="shared" ref="F9:F14" si="0">E9/E137*AVERAGE(E$138:E$142)</f>
        <v>554494180.52743363</v>
      </c>
    </row>
    <row r="10" spans="1:6" ht="12.75" hidden="1" outlineLevel="2" x14ac:dyDescent="0.2">
      <c r="D10" s="10" t="s">
        <v>47</v>
      </c>
      <c r="E10" s="40">
        <v>580855107</v>
      </c>
      <c r="F10" s="40">
        <f t="shared" si="0"/>
        <v>557801713.64824903</v>
      </c>
    </row>
    <row r="11" spans="1:6" ht="12.75" hidden="1" outlineLevel="2" x14ac:dyDescent="0.2">
      <c r="C11" s="10"/>
      <c r="D11" s="10" t="s">
        <v>48</v>
      </c>
      <c r="E11" s="40">
        <v>550851456</v>
      </c>
      <c r="F11" s="40">
        <f t="shared" si="0"/>
        <v>543800557.36320007</v>
      </c>
    </row>
    <row r="12" spans="1:6" ht="12.75" hidden="1" outlineLevel="2" x14ac:dyDescent="0.2">
      <c r="C12" s="10"/>
      <c r="D12" s="10" t="s">
        <v>49</v>
      </c>
      <c r="E12" s="40">
        <v>552473433</v>
      </c>
      <c r="F12" s="40">
        <f t="shared" si="0"/>
        <v>556532421.48734689</v>
      </c>
    </row>
    <row r="13" spans="1:6" ht="12.75" hidden="1" outlineLevel="2" x14ac:dyDescent="0.2">
      <c r="D13" s="10" t="s">
        <v>50</v>
      </c>
      <c r="E13" s="40">
        <v>509924836</v>
      </c>
      <c r="F13" s="40">
        <f t="shared" si="0"/>
        <v>549560914.95545852</v>
      </c>
    </row>
    <row r="14" spans="1:6" ht="12.75" hidden="1" outlineLevel="2" x14ac:dyDescent="0.2">
      <c r="D14" s="43" t="s">
        <v>51</v>
      </c>
      <c r="E14" s="40">
        <v>582435308</v>
      </c>
      <c r="F14" s="40">
        <f t="shared" si="0"/>
        <v>568162189.7802372</v>
      </c>
    </row>
    <row r="15" spans="1:6" ht="12.75" hidden="1" outlineLevel="2" x14ac:dyDescent="0.2">
      <c r="D15" s="43"/>
    </row>
    <row r="16" spans="1:6" ht="12.75" hidden="1" outlineLevel="2" x14ac:dyDescent="0.2">
      <c r="D16" s="38" t="s">
        <v>52</v>
      </c>
    </row>
    <row r="17" spans="2:6" ht="12.75" hidden="1" outlineLevel="2" x14ac:dyDescent="0.2">
      <c r="B17" s="10" t="s">
        <v>45</v>
      </c>
      <c r="C17" s="10" t="s">
        <v>19</v>
      </c>
      <c r="D17" s="10" t="str">
        <f t="shared" ref="D17:D22" si="1">D9</f>
        <v>Feb-2013</v>
      </c>
      <c r="E17" s="40">
        <v>10420136.238187835</v>
      </c>
      <c r="F17" s="40">
        <f t="shared" ref="F17:F22" si="2">E17/E137*AVERAGE(E$138:E$142)</f>
        <v>11379157.626481229</v>
      </c>
    </row>
    <row r="18" spans="2:6" ht="12.75" hidden="1" outlineLevel="2" x14ac:dyDescent="0.2">
      <c r="D18" s="10" t="str">
        <f t="shared" si="1"/>
        <v>May-2013</v>
      </c>
      <c r="E18" s="40">
        <v>12404687.018879026</v>
      </c>
      <c r="F18" s="40">
        <f t="shared" si="2"/>
        <v>11912360.919297056</v>
      </c>
    </row>
    <row r="19" spans="2:6" ht="12.75" hidden="1" outlineLevel="2" x14ac:dyDescent="0.2">
      <c r="D19" s="10" t="str">
        <f t="shared" si="1"/>
        <v>Aug-2013</v>
      </c>
      <c r="E19" s="40">
        <v>12339906.037389755</v>
      </c>
      <c r="F19" s="40">
        <f t="shared" si="2"/>
        <v>12181955.240111167</v>
      </c>
    </row>
    <row r="20" spans="2:6" ht="12.75" hidden="1" outlineLevel="2" x14ac:dyDescent="0.2">
      <c r="D20" s="10" t="str">
        <f t="shared" si="1"/>
        <v>Nov-2013</v>
      </c>
      <c r="E20" s="40">
        <v>12222135.958092032</v>
      </c>
      <c r="F20" s="40">
        <f t="shared" si="2"/>
        <v>12311931.242682097</v>
      </c>
    </row>
    <row r="21" spans="2:6" ht="12.75" hidden="1" outlineLevel="2" x14ac:dyDescent="0.2">
      <c r="D21" s="10" t="str">
        <f t="shared" si="1"/>
        <v>Feb-2014</v>
      </c>
      <c r="E21" s="40">
        <v>10763323.151821358</v>
      </c>
      <c r="F21" s="40">
        <f t="shared" si="2"/>
        <v>11599948.270172538</v>
      </c>
    </row>
    <row r="22" spans="2:6" ht="12.75" hidden="1" outlineLevel="2" x14ac:dyDescent="0.2">
      <c r="D22" s="43" t="str">
        <f t="shared" si="1"/>
        <v>May-2014</v>
      </c>
      <c r="E22" s="40">
        <v>12158700.861193962</v>
      </c>
      <c r="F22" s="40">
        <f t="shared" si="2"/>
        <v>11860740.602935454</v>
      </c>
    </row>
    <row r="23" spans="2:6" ht="13.5" hidden="1" outlineLevel="2" thickBot="1" x14ac:dyDescent="0.25">
      <c r="D23" s="43"/>
      <c r="E23" s="45">
        <f>E22-E18</f>
        <v>-245986.15768506378</v>
      </c>
      <c r="F23" s="45">
        <f>F22-F18</f>
        <v>-51620.316361602396</v>
      </c>
    </row>
    <row r="24" spans="2:6" ht="12.75" hidden="1" outlineLevel="2" x14ac:dyDescent="0.2">
      <c r="D24" s="38" t="s">
        <v>53</v>
      </c>
    </row>
    <row r="25" spans="2:6" ht="12.75" hidden="1" outlineLevel="2" x14ac:dyDescent="0.2">
      <c r="B25" s="10" t="s">
        <v>54</v>
      </c>
      <c r="C25" s="10" t="s">
        <v>19</v>
      </c>
      <c r="D25" s="10" t="str">
        <f t="shared" ref="D25:D30" si="3">D9</f>
        <v>Feb-2013</v>
      </c>
      <c r="E25" s="40">
        <v>-69668.22029385902</v>
      </c>
      <c r="F25" s="40">
        <f t="shared" ref="F25:F30" si="4">E25/E137*AVERAGE(E$138:E$142)</f>
        <v>-76080.162692585873</v>
      </c>
    </row>
    <row r="26" spans="2:6" ht="12.75" hidden="1" outlineLevel="2" x14ac:dyDescent="0.2">
      <c r="D26" s="10" t="str">
        <f t="shared" si="3"/>
        <v>May-2013</v>
      </c>
      <c r="E26" s="40">
        <v>-49179.67470609583</v>
      </c>
      <c r="F26" s="40">
        <f t="shared" si="4"/>
        <v>-47227.796566009536</v>
      </c>
    </row>
    <row r="27" spans="2:6" ht="12.75" hidden="1" outlineLevel="2" x14ac:dyDescent="0.2">
      <c r="D27" s="10" t="str">
        <f t="shared" si="3"/>
        <v>Aug-2013</v>
      </c>
      <c r="E27" s="40">
        <v>-26444.562510725111</v>
      </c>
      <c r="F27" s="40">
        <f t="shared" si="4"/>
        <v>-26106.072110587829</v>
      </c>
    </row>
    <row r="28" spans="2:6" ht="12.75" hidden="1" outlineLevel="2" x14ac:dyDescent="0.2">
      <c r="D28" s="10" t="str">
        <f t="shared" si="3"/>
        <v>Nov-2013</v>
      </c>
      <c r="E28" s="40">
        <v>-3598.4311672002223</v>
      </c>
      <c r="F28" s="40">
        <f t="shared" si="4"/>
        <v>-3624.8686206735301</v>
      </c>
    </row>
    <row r="29" spans="2:6" ht="12.75" hidden="1" outlineLevel="2" x14ac:dyDescent="0.2">
      <c r="D29" s="10" t="str">
        <f t="shared" si="3"/>
        <v>Feb-2014</v>
      </c>
      <c r="E29" s="40">
        <v>196502.77849414013</v>
      </c>
      <c r="F29" s="40">
        <f t="shared" si="4"/>
        <v>211776.79359106458</v>
      </c>
    </row>
    <row r="30" spans="2:6" ht="12.75" hidden="1" outlineLevel="2" x14ac:dyDescent="0.2">
      <c r="D30" s="43" t="str">
        <f t="shared" si="3"/>
        <v>May-2014</v>
      </c>
      <c r="E30" s="40">
        <v>40297.827572727576</v>
      </c>
      <c r="F30" s="40">
        <f t="shared" si="4"/>
        <v>39310.291877269432</v>
      </c>
    </row>
    <row r="31" spans="2:6" ht="12.75" hidden="1" outlineLevel="2" x14ac:dyDescent="0.2">
      <c r="D31" s="43"/>
    </row>
    <row r="32" spans="2:6" ht="12.75" hidden="1" outlineLevel="2" x14ac:dyDescent="0.2">
      <c r="D32" s="46" t="s">
        <v>55</v>
      </c>
      <c r="E32" s="47"/>
      <c r="F32" s="47"/>
    </row>
    <row r="33" spans="1:6" ht="12.75" hidden="1" outlineLevel="2" x14ac:dyDescent="0.2">
      <c r="D33" s="43" t="str">
        <f t="shared" ref="D33:D38" si="5">D17</f>
        <v>Feb-2013</v>
      </c>
      <c r="E33" s="48">
        <f t="shared" ref="E33:F38" si="6">IFERROR(E17/E9,0)</f>
        <v>2.0521689904224781E-2</v>
      </c>
      <c r="F33" s="48">
        <f t="shared" si="6"/>
        <v>2.0521689904224785E-2</v>
      </c>
    </row>
    <row r="34" spans="1:6" ht="12.75" hidden="1" outlineLevel="2" x14ac:dyDescent="0.2">
      <c r="D34" s="43" t="str">
        <f t="shared" si="5"/>
        <v>May-2013</v>
      </c>
      <c r="E34" s="48">
        <f t="shared" si="6"/>
        <v>2.1355905921094064E-2</v>
      </c>
      <c r="F34" s="48">
        <f t="shared" si="6"/>
        <v>2.1355905921094064E-2</v>
      </c>
    </row>
    <row r="35" spans="1:6" ht="12.75" hidden="1" outlineLevel="2" x14ac:dyDescent="0.2">
      <c r="D35" s="43" t="str">
        <f t="shared" si="5"/>
        <v>Aug-2013</v>
      </c>
      <c r="E35" s="48">
        <f t="shared" si="6"/>
        <v>2.2401512972291673E-2</v>
      </c>
      <c r="F35" s="48">
        <f t="shared" si="6"/>
        <v>2.2401512972291669E-2</v>
      </c>
    </row>
    <row r="36" spans="1:6" ht="12.75" hidden="1" outlineLevel="2" x14ac:dyDescent="0.2">
      <c r="D36" s="43" t="str">
        <f t="shared" si="5"/>
        <v>Nov-2013</v>
      </c>
      <c r="E36" s="48">
        <f t="shared" si="6"/>
        <v>2.2122576811927953E-2</v>
      </c>
      <c r="F36" s="48">
        <f t="shared" si="6"/>
        <v>2.212257681192796E-2</v>
      </c>
    </row>
    <row r="37" spans="1:6" ht="12.75" hidden="1" outlineLevel="2" x14ac:dyDescent="0.2">
      <c r="D37" s="43" t="str">
        <f t="shared" si="5"/>
        <v>Feb-2014</v>
      </c>
      <c r="E37" s="48">
        <f t="shared" si="6"/>
        <v>2.1107666055750533E-2</v>
      </c>
      <c r="F37" s="48">
        <f t="shared" si="6"/>
        <v>2.1107666055750533E-2</v>
      </c>
    </row>
    <row r="38" spans="1:6" ht="12.75" hidden="1" outlineLevel="2" x14ac:dyDescent="0.2">
      <c r="D38" s="43" t="str">
        <f t="shared" si="5"/>
        <v>May-2014</v>
      </c>
      <c r="E38" s="48">
        <f t="shared" si="6"/>
        <v>2.0875624630218952E-2</v>
      </c>
      <c r="F38" s="48">
        <f t="shared" si="6"/>
        <v>2.0875624630218952E-2</v>
      </c>
    </row>
    <row r="39" spans="1:6" ht="12.75" hidden="1" outlineLevel="1" x14ac:dyDescent="0.2">
      <c r="A39" s="49"/>
      <c r="B39" s="49"/>
      <c r="C39" s="49"/>
      <c r="D39" s="50"/>
      <c r="E39" s="51"/>
      <c r="F39" s="51"/>
    </row>
    <row r="40" spans="1:6" ht="12.75" hidden="1" outlineLevel="2" x14ac:dyDescent="0.2">
      <c r="D40" s="38" t="s">
        <v>56</v>
      </c>
    </row>
    <row r="41" spans="1:6" ht="12.75" hidden="1" outlineLevel="2" x14ac:dyDescent="0.2">
      <c r="A41" s="10" t="s">
        <v>8</v>
      </c>
      <c r="B41" s="10" t="s">
        <v>45</v>
      </c>
      <c r="C41" s="10" t="s">
        <v>20</v>
      </c>
      <c r="D41" s="10" t="str">
        <f t="shared" ref="D41:D46" si="7">D9</f>
        <v>Feb-2013</v>
      </c>
      <c r="E41" s="40">
        <v>570772</v>
      </c>
      <c r="F41" s="40">
        <f t="shared" ref="F41:F46" si="8">E41/E137*AVERAGE(E$138:E$142)</f>
        <v>623303.22831858404</v>
      </c>
    </row>
    <row r="42" spans="1:6" ht="12.75" hidden="1" outlineLevel="2" x14ac:dyDescent="0.2">
      <c r="D42" s="10" t="str">
        <f t="shared" si="7"/>
        <v>May-2013</v>
      </c>
      <c r="E42" s="40">
        <v>743895</v>
      </c>
      <c r="F42" s="40">
        <f t="shared" si="8"/>
        <v>714370.76264591445</v>
      </c>
    </row>
    <row r="43" spans="1:6" ht="12.75" hidden="1" outlineLevel="2" x14ac:dyDescent="0.2">
      <c r="C43" s="10"/>
      <c r="D43" s="10" t="str">
        <f t="shared" si="7"/>
        <v>Aug-2013</v>
      </c>
      <c r="E43" s="40">
        <v>610210</v>
      </c>
      <c r="F43" s="40">
        <f t="shared" si="8"/>
        <v>602399.31200000003</v>
      </c>
    </row>
    <row r="44" spans="1:6" ht="12.75" hidden="1" outlineLevel="2" x14ac:dyDescent="0.2">
      <c r="C44" s="10"/>
      <c r="D44" s="10" t="str">
        <f t="shared" si="7"/>
        <v>Nov-2013</v>
      </c>
      <c r="E44" s="40">
        <v>369090</v>
      </c>
      <c r="F44" s="40">
        <f t="shared" si="8"/>
        <v>371801.68163265305</v>
      </c>
    </row>
    <row r="45" spans="1:6" ht="12.75" hidden="1" outlineLevel="2" x14ac:dyDescent="0.2">
      <c r="D45" s="10" t="str">
        <f t="shared" si="7"/>
        <v>Feb-2014</v>
      </c>
      <c r="E45" s="40">
        <v>296217</v>
      </c>
      <c r="F45" s="40">
        <f t="shared" si="8"/>
        <v>319241.72751091706</v>
      </c>
    </row>
    <row r="46" spans="1:6" ht="12.75" hidden="1" outlineLevel="2" x14ac:dyDescent="0.2">
      <c r="D46" s="43" t="str">
        <f t="shared" si="7"/>
        <v>May-2014</v>
      </c>
      <c r="E46" s="40">
        <v>252594</v>
      </c>
      <c r="F46" s="40">
        <f t="shared" si="8"/>
        <v>246403.94940711462</v>
      </c>
    </row>
    <row r="47" spans="1:6" ht="12.75" hidden="1" outlineLevel="2" x14ac:dyDescent="0.2">
      <c r="D47" s="43"/>
    </row>
    <row r="48" spans="1:6" ht="12.75" hidden="1" outlineLevel="2" x14ac:dyDescent="0.2">
      <c r="D48" s="38" t="s">
        <v>57</v>
      </c>
    </row>
    <row r="49" spans="2:6" ht="12.75" hidden="1" outlineLevel="2" x14ac:dyDescent="0.2">
      <c r="B49" s="10" t="s">
        <v>45</v>
      </c>
      <c r="C49" s="10" t="s">
        <v>19</v>
      </c>
      <c r="D49" s="10" t="str">
        <f t="shared" ref="D49:D54" si="9">D9</f>
        <v>Feb-2013</v>
      </c>
      <c r="E49" s="40">
        <v>23331.829963386059</v>
      </c>
      <c r="F49" s="40">
        <f t="shared" ref="F49:F54" si="10">E49/E137*AVERAGE(E$138:E$142)</f>
        <v>25479.18422550301</v>
      </c>
    </row>
    <row r="50" spans="2:6" ht="12.75" hidden="1" outlineLevel="2" x14ac:dyDescent="0.2">
      <c r="D50" s="10" t="str">
        <f t="shared" si="9"/>
        <v>May-2013</v>
      </c>
      <c r="E50" s="40">
        <v>30636.339987903833</v>
      </c>
      <c r="F50" s="40">
        <f t="shared" si="10"/>
        <v>29420.422992274969</v>
      </c>
    </row>
    <row r="51" spans="2:6" ht="12.75" hidden="1" outlineLevel="2" x14ac:dyDescent="0.2">
      <c r="D51" s="10" t="str">
        <f t="shared" si="9"/>
        <v>Aug-2013</v>
      </c>
      <c r="E51" s="40">
        <v>25778.130020927638</v>
      </c>
      <c r="F51" s="40">
        <f t="shared" si="10"/>
        <v>25448.169956659764</v>
      </c>
    </row>
    <row r="52" spans="2:6" ht="12.75" hidden="1" outlineLevel="2" x14ac:dyDescent="0.2">
      <c r="D52" s="10" t="str">
        <f t="shared" si="9"/>
        <v>Nov-2013</v>
      </c>
      <c r="E52" s="40">
        <v>11933.290000867099</v>
      </c>
      <c r="F52" s="40">
        <f t="shared" si="10"/>
        <v>12020.963151893877</v>
      </c>
    </row>
    <row r="53" spans="2:6" ht="12.75" hidden="1" outlineLevel="2" x14ac:dyDescent="0.2">
      <c r="D53" s="10" t="str">
        <f t="shared" si="9"/>
        <v>Feb-2014</v>
      </c>
      <c r="E53" s="40">
        <v>9190.6799954269081</v>
      </c>
      <c r="F53" s="40">
        <f t="shared" si="10"/>
        <v>9905.0647286958992</v>
      </c>
    </row>
    <row r="54" spans="2:6" ht="12.75" hidden="1" outlineLevel="2" x14ac:dyDescent="0.2">
      <c r="D54" s="43" t="str">
        <f t="shared" si="9"/>
        <v>May-2014</v>
      </c>
      <c r="E54" s="40">
        <v>10272.719970708713</v>
      </c>
      <c r="F54" s="40">
        <f t="shared" si="10"/>
        <v>10020.97742597198</v>
      </c>
    </row>
    <row r="55" spans="2:6" ht="13.5" hidden="1" outlineLevel="2" thickBot="1" x14ac:dyDescent="0.25">
      <c r="D55" s="43"/>
      <c r="E55" s="45">
        <f>E54-E50</f>
        <v>-20363.62001719512</v>
      </c>
      <c r="F55" s="45">
        <f>F54-F50</f>
        <v>-19399.445566302988</v>
      </c>
    </row>
    <row r="56" spans="2:6" ht="12.75" hidden="1" outlineLevel="2" x14ac:dyDescent="0.2">
      <c r="D56" s="38" t="s">
        <v>58</v>
      </c>
    </row>
    <row r="57" spans="2:6" ht="12.75" hidden="1" outlineLevel="2" x14ac:dyDescent="0.2">
      <c r="B57" s="10" t="s">
        <v>54</v>
      </c>
      <c r="C57" s="10" t="s">
        <v>19</v>
      </c>
      <c r="D57" s="10" t="str">
        <f t="shared" ref="D57:D62" si="11">D9</f>
        <v>Feb-2013</v>
      </c>
      <c r="E57" s="40">
        <v>45693.799984931946</v>
      </c>
      <c r="F57" s="40">
        <f t="shared" ref="F57:F62" si="12">E57/E137*AVERAGE(E$138:E$142)</f>
        <v>49899.247063191171</v>
      </c>
    </row>
    <row r="58" spans="2:6" ht="12.75" hidden="1" outlineLevel="2" x14ac:dyDescent="0.2">
      <c r="D58" s="10" t="str">
        <f t="shared" si="11"/>
        <v>May-2013</v>
      </c>
      <c r="E58" s="40">
        <v>38724.119993150234</v>
      </c>
      <c r="F58" s="40">
        <f t="shared" si="12"/>
        <v>37187.209394200305</v>
      </c>
    </row>
    <row r="59" spans="2:6" ht="12.75" hidden="1" outlineLevel="2" x14ac:dyDescent="0.2">
      <c r="D59" s="10" t="str">
        <f t="shared" si="11"/>
        <v>Aug-2013</v>
      </c>
      <c r="E59" s="40">
        <v>31590.550014019012</v>
      </c>
      <c r="F59" s="40">
        <f t="shared" si="12"/>
        <v>31186.19097383957</v>
      </c>
    </row>
    <row r="60" spans="2:6" ht="12.75" hidden="1" outlineLevel="2" x14ac:dyDescent="0.2">
      <c r="D60" s="10" t="str">
        <f t="shared" si="11"/>
        <v>Nov-2013</v>
      </c>
      <c r="E60" s="40">
        <v>30813.600009918213</v>
      </c>
      <c r="F60" s="40">
        <f t="shared" si="12"/>
        <v>31039.985642644144</v>
      </c>
    </row>
    <row r="61" spans="2:6" ht="12.75" hidden="1" outlineLevel="2" x14ac:dyDescent="0.2">
      <c r="D61" s="10" t="str">
        <f t="shared" si="11"/>
        <v>Feb-2014</v>
      </c>
      <c r="E61" s="40">
        <v>30741.70001077652</v>
      </c>
      <c r="F61" s="40">
        <f t="shared" si="12"/>
        <v>33131.229531264828</v>
      </c>
    </row>
    <row r="62" spans="2:6" ht="12.75" hidden="1" outlineLevel="2" x14ac:dyDescent="0.2">
      <c r="D62" s="43" t="str">
        <f t="shared" si="11"/>
        <v>May-2014</v>
      </c>
      <c r="E62" s="40">
        <v>350713.5062623024</v>
      </c>
      <c r="F62" s="40">
        <f t="shared" si="12"/>
        <v>342118.94602978748</v>
      </c>
    </row>
    <row r="63" spans="2:6" ht="12.75" hidden="1" outlineLevel="2" x14ac:dyDescent="0.2">
      <c r="D63" s="43"/>
    </row>
    <row r="64" spans="2:6" ht="12.75" hidden="1" outlineLevel="2" x14ac:dyDescent="0.2">
      <c r="D64" s="46" t="s">
        <v>59</v>
      </c>
      <c r="E64" s="47"/>
      <c r="F64" s="47"/>
    </row>
    <row r="65" spans="1:6" ht="12.75" hidden="1" outlineLevel="2" x14ac:dyDescent="0.2">
      <c r="D65" s="43" t="str">
        <f t="shared" ref="D65:D70" si="13">D49</f>
        <v>Feb-2013</v>
      </c>
      <c r="E65" s="48">
        <f t="shared" ref="E65:F70" si="14">IFERROR(E49/E41,0)</f>
        <v>4.0877670879766452E-2</v>
      </c>
      <c r="F65" s="48">
        <f t="shared" si="14"/>
        <v>4.0877670879766466E-2</v>
      </c>
    </row>
    <row r="66" spans="1:6" ht="12.75" hidden="1" outlineLevel="2" x14ac:dyDescent="0.2">
      <c r="D66" s="43" t="str">
        <f t="shared" si="13"/>
        <v>May-2013</v>
      </c>
      <c r="E66" s="48">
        <f t="shared" si="14"/>
        <v>4.1183688541936471E-2</v>
      </c>
      <c r="F66" s="48">
        <f t="shared" si="14"/>
        <v>4.1183688541936478E-2</v>
      </c>
    </row>
    <row r="67" spans="1:6" ht="12.75" hidden="1" outlineLevel="2" x14ac:dyDescent="0.2">
      <c r="D67" s="43" t="str">
        <f t="shared" si="13"/>
        <v>Aug-2013</v>
      </c>
      <c r="E67" s="48">
        <f t="shared" si="14"/>
        <v>4.2244686289847164E-2</v>
      </c>
      <c r="F67" s="48">
        <f t="shared" si="14"/>
        <v>4.2244686289847164E-2</v>
      </c>
    </row>
    <row r="68" spans="1:6" ht="12.75" hidden="1" outlineLevel="2" x14ac:dyDescent="0.2">
      <c r="D68" s="43" t="str">
        <f t="shared" si="13"/>
        <v>Nov-2013</v>
      </c>
      <c r="E68" s="48">
        <f t="shared" si="14"/>
        <v>3.23316535285895E-2</v>
      </c>
      <c r="F68" s="48">
        <f t="shared" si="14"/>
        <v>3.23316535285895E-2</v>
      </c>
    </row>
    <row r="69" spans="1:6" ht="12.75" hidden="1" outlineLevel="2" x14ac:dyDescent="0.2">
      <c r="D69" s="43" t="str">
        <f t="shared" si="13"/>
        <v>Feb-2014</v>
      </c>
      <c r="E69" s="48">
        <f t="shared" si="14"/>
        <v>3.1026848544907646E-2</v>
      </c>
      <c r="F69" s="48">
        <f t="shared" si="14"/>
        <v>3.1026848544907643E-2</v>
      </c>
    </row>
    <row r="70" spans="1:6" ht="12.75" hidden="1" outlineLevel="2" x14ac:dyDescent="0.2">
      <c r="D70" s="43" t="str">
        <f t="shared" si="13"/>
        <v>May-2014</v>
      </c>
      <c r="E70" s="48">
        <f t="shared" si="14"/>
        <v>4.0668899382838519E-2</v>
      </c>
      <c r="F70" s="48">
        <f t="shared" si="14"/>
        <v>4.0668899382838526E-2</v>
      </c>
    </row>
    <row r="71" spans="1:6" ht="12.75" hidden="1" outlineLevel="1" x14ac:dyDescent="0.2">
      <c r="A71" s="49"/>
      <c r="B71" s="49"/>
      <c r="C71" s="49"/>
      <c r="D71" s="50"/>
      <c r="E71" s="51"/>
      <c r="F71" s="51"/>
    </row>
    <row r="72" spans="1:6" ht="12.75" hidden="1" outlineLevel="2" x14ac:dyDescent="0.2">
      <c r="D72" s="38" t="s">
        <v>60</v>
      </c>
    </row>
    <row r="73" spans="1:6" ht="12.75" hidden="1" outlineLevel="2" x14ac:dyDescent="0.2">
      <c r="A73" s="10" t="s">
        <v>61</v>
      </c>
      <c r="B73" s="10" t="s">
        <v>45</v>
      </c>
      <c r="C73" s="10" t="s">
        <v>20</v>
      </c>
      <c r="D73" s="10" t="str">
        <f t="shared" ref="D73:D78" si="15">D9</f>
        <v>Feb-2013</v>
      </c>
      <c r="E73" s="40">
        <v>321902387</v>
      </c>
      <c r="F73" s="40">
        <f t="shared" ref="F73:F78" si="16">E73/E137*AVERAGE(E$138:E$142)</f>
        <v>351528801.37876111</v>
      </c>
    </row>
    <row r="74" spans="1:6" ht="12.75" hidden="1" outlineLevel="2" x14ac:dyDescent="0.2">
      <c r="D74" s="10" t="str">
        <f t="shared" si="15"/>
        <v>May-2013</v>
      </c>
      <c r="E74" s="40">
        <v>390309045</v>
      </c>
      <c r="F74" s="40">
        <f t="shared" si="16"/>
        <v>374818180.17898834</v>
      </c>
    </row>
    <row r="75" spans="1:6" ht="12.75" hidden="1" outlineLevel="2" x14ac:dyDescent="0.2">
      <c r="C75" s="10"/>
      <c r="D75" s="10" t="str">
        <f t="shared" si="15"/>
        <v>Aug-2013</v>
      </c>
      <c r="E75" s="40">
        <v>348021908</v>
      </c>
      <c r="F75" s="40">
        <f t="shared" si="16"/>
        <v>343567227.5776</v>
      </c>
    </row>
    <row r="76" spans="1:6" ht="12.75" hidden="1" outlineLevel="2" x14ac:dyDescent="0.2">
      <c r="C76" s="10"/>
      <c r="D76" s="10" t="str">
        <f t="shared" si="15"/>
        <v>Nov-2013</v>
      </c>
      <c r="E76" s="40">
        <v>72126149</v>
      </c>
      <c r="F76" s="40">
        <f t="shared" si="16"/>
        <v>72656055.400816336</v>
      </c>
    </row>
    <row r="77" spans="1:6" ht="12.75" hidden="1" outlineLevel="2" x14ac:dyDescent="0.2">
      <c r="D77" s="10" t="str">
        <f t="shared" si="15"/>
        <v>Feb-2014</v>
      </c>
      <c r="E77" s="40">
        <v>46848392</v>
      </c>
      <c r="F77" s="40">
        <f t="shared" si="16"/>
        <v>50489882.731877737</v>
      </c>
    </row>
    <row r="78" spans="1:6" ht="12.75" hidden="1" outlineLevel="2" x14ac:dyDescent="0.2">
      <c r="D78" s="43" t="str">
        <f t="shared" si="15"/>
        <v>May-2014</v>
      </c>
      <c r="E78" s="40">
        <v>39352845</v>
      </c>
      <c r="F78" s="40">
        <f t="shared" si="16"/>
        <v>38388466.980237156</v>
      </c>
    </row>
    <row r="79" spans="1:6" ht="12.75" hidden="1" outlineLevel="2" x14ac:dyDescent="0.2">
      <c r="D79" s="43"/>
      <c r="E79" s="40"/>
      <c r="F79" s="40"/>
    </row>
    <row r="80" spans="1:6" ht="12.75" hidden="1" outlineLevel="2" x14ac:dyDescent="0.2">
      <c r="D80" s="38" t="s">
        <v>62</v>
      </c>
      <c r="E80" s="40"/>
      <c r="F80" s="40"/>
    </row>
    <row r="81" spans="2:6" ht="12.75" hidden="1" outlineLevel="2" x14ac:dyDescent="0.2">
      <c r="B81" s="10" t="s">
        <v>45</v>
      </c>
      <c r="C81" s="10" t="s">
        <v>19</v>
      </c>
      <c r="D81" s="10" t="str">
        <f t="shared" ref="D81:D86" si="17">D9</f>
        <v>Feb-2013</v>
      </c>
      <c r="E81" s="40">
        <v>3443629.2975714561</v>
      </c>
      <c r="F81" s="40">
        <f t="shared" ref="F81:F86" si="18">E81/E137*AVERAGE(E$138:E$142)</f>
        <v>3760565.0913302451</v>
      </c>
    </row>
    <row r="82" spans="2:6" ht="12.75" hidden="1" outlineLevel="2" x14ac:dyDescent="0.2">
      <c r="D82" s="10" t="str">
        <f t="shared" si="17"/>
        <v>May-2013</v>
      </c>
      <c r="E82" s="40">
        <v>4228953.7072785106</v>
      </c>
      <c r="F82" s="40">
        <f t="shared" si="18"/>
        <v>4061111.9648106475</v>
      </c>
    </row>
    <row r="83" spans="2:6" ht="12.75" hidden="1" outlineLevel="2" x14ac:dyDescent="0.2">
      <c r="D83" s="10" t="str">
        <f t="shared" si="17"/>
        <v>Aug-2013</v>
      </c>
      <c r="E83" s="40">
        <v>3868536.5469954833</v>
      </c>
      <c r="F83" s="40">
        <f t="shared" si="18"/>
        <v>3819019.279193941</v>
      </c>
    </row>
    <row r="84" spans="2:6" ht="12.75" hidden="1" outlineLevel="2" x14ac:dyDescent="0.2">
      <c r="D84" s="10" t="str">
        <f t="shared" si="17"/>
        <v>Nov-2013</v>
      </c>
      <c r="E84" s="40">
        <v>893726.18932138197</v>
      </c>
      <c r="F84" s="40">
        <f t="shared" si="18"/>
        <v>900292.34091639624</v>
      </c>
    </row>
    <row r="85" spans="2:6" ht="12.75" hidden="1" outlineLevel="2" x14ac:dyDescent="0.2">
      <c r="D85" s="10" t="str">
        <f t="shared" si="17"/>
        <v>Feb-2014</v>
      </c>
      <c r="E85" s="40">
        <v>593837.31988110393</v>
      </c>
      <c r="F85" s="40">
        <f t="shared" si="18"/>
        <v>639995.85391553049</v>
      </c>
    </row>
    <row r="86" spans="2:6" ht="12.75" hidden="1" outlineLevel="2" x14ac:dyDescent="0.2">
      <c r="D86" s="43" t="str">
        <f t="shared" si="17"/>
        <v>May-2014</v>
      </c>
      <c r="E86" s="40">
        <v>486248.03242096852</v>
      </c>
      <c r="F86" s="40">
        <f t="shared" si="18"/>
        <v>474332.07273318199</v>
      </c>
    </row>
    <row r="87" spans="2:6" ht="13.5" hidden="1" outlineLevel="2" thickBot="1" x14ac:dyDescent="0.25">
      <c r="D87" s="43"/>
      <c r="E87" s="45">
        <f>E86-E82</f>
        <v>-3742705.6748575419</v>
      </c>
      <c r="F87" s="45">
        <f>F86-F82</f>
        <v>-3586779.8920774655</v>
      </c>
    </row>
    <row r="88" spans="2:6" ht="12.75" hidden="1" outlineLevel="2" x14ac:dyDescent="0.2">
      <c r="D88" s="38" t="s">
        <v>63</v>
      </c>
      <c r="E88" s="40"/>
      <c r="F88" s="40"/>
    </row>
    <row r="89" spans="2:6" ht="12.75" hidden="1" outlineLevel="2" x14ac:dyDescent="0.2">
      <c r="B89" s="10" t="s">
        <v>54</v>
      </c>
      <c r="C89" s="10" t="s">
        <v>19</v>
      </c>
      <c r="D89" s="10" t="str">
        <f t="shared" ref="D89:D94" si="19">D9</f>
        <v>Feb-2013</v>
      </c>
      <c r="E89" s="40">
        <v>6584.8599998950958</v>
      </c>
      <c r="F89" s="40">
        <f t="shared" ref="F89:F94" si="20">E89/E137*AVERAGE(E$138:E$142)</f>
        <v>7190.9002122748216</v>
      </c>
    </row>
    <row r="90" spans="2:6" ht="12.75" hidden="1" outlineLevel="2" x14ac:dyDescent="0.2">
      <c r="D90" s="10" t="str">
        <f t="shared" si="19"/>
        <v>May-2013</v>
      </c>
      <c r="E90" s="40">
        <v>3466.589997947216</v>
      </c>
      <c r="F90" s="40">
        <f t="shared" si="20"/>
        <v>3329.0054921921128</v>
      </c>
    </row>
    <row r="91" spans="2:6" ht="12.75" hidden="1" outlineLevel="2" x14ac:dyDescent="0.2">
      <c r="D91" s="10" t="str">
        <f t="shared" si="19"/>
        <v>Aug-2013</v>
      </c>
      <c r="E91" s="40">
        <v>1742.6900005340576</v>
      </c>
      <c r="F91" s="40">
        <f t="shared" si="20"/>
        <v>1720.3835685272218</v>
      </c>
    </row>
    <row r="92" spans="2:6" ht="12.75" hidden="1" outlineLevel="2" x14ac:dyDescent="0.2">
      <c r="D92" s="10" t="str">
        <f t="shared" si="19"/>
        <v>Nov-2013</v>
      </c>
      <c r="E92" s="40">
        <v>1008.4099998474121</v>
      </c>
      <c r="F92" s="40">
        <f t="shared" si="20"/>
        <v>1015.8187263769034</v>
      </c>
    </row>
    <row r="93" spans="2:6" ht="12.75" hidden="1" outlineLevel="2" x14ac:dyDescent="0.2">
      <c r="D93" s="10" t="str">
        <f t="shared" si="19"/>
        <v>Feb-2014</v>
      </c>
      <c r="E93" s="40">
        <v>264.95000028610229</v>
      </c>
      <c r="F93" s="40">
        <f t="shared" si="20"/>
        <v>285.54436712056793</v>
      </c>
    </row>
    <row r="94" spans="2:6" ht="12.75" hidden="1" outlineLevel="2" x14ac:dyDescent="0.2">
      <c r="D94" s="43" t="str">
        <f t="shared" si="19"/>
        <v>May-2014</v>
      </c>
      <c r="E94" s="40">
        <v>876.59000015258789</v>
      </c>
      <c r="F94" s="40">
        <f t="shared" si="20"/>
        <v>855.10834797493567</v>
      </c>
    </row>
    <row r="95" spans="2:6" ht="12.75" hidden="1" outlineLevel="2" x14ac:dyDescent="0.2">
      <c r="D95" s="43"/>
    </row>
    <row r="96" spans="2:6" ht="12.75" hidden="1" outlineLevel="2" x14ac:dyDescent="0.2">
      <c r="D96" s="46" t="s">
        <v>64</v>
      </c>
      <c r="E96" s="47"/>
      <c r="F96" s="47"/>
    </row>
    <row r="97" spans="1:6" ht="12.75" hidden="1" outlineLevel="2" x14ac:dyDescent="0.2">
      <c r="D97" s="43" t="str">
        <f t="shared" ref="D97:D102" si="21">D81</f>
        <v>Feb-2013</v>
      </c>
      <c r="E97" s="48">
        <f t="shared" ref="E97:F102" si="22">IFERROR(E81/E73,0)</f>
        <v>1.0697743902009201E-2</v>
      </c>
      <c r="F97" s="48">
        <f t="shared" si="22"/>
        <v>1.0697743902009201E-2</v>
      </c>
    </row>
    <row r="98" spans="1:6" ht="12.75" hidden="1" outlineLevel="2" x14ac:dyDescent="0.2">
      <c r="D98" s="43" t="str">
        <f t="shared" si="21"/>
        <v>May-2013</v>
      </c>
      <c r="E98" s="48">
        <f t="shared" si="22"/>
        <v>1.0834885231210848E-2</v>
      </c>
      <c r="F98" s="48">
        <f t="shared" si="22"/>
        <v>1.0834885231210848E-2</v>
      </c>
    </row>
    <row r="99" spans="1:6" ht="12.75" hidden="1" outlineLevel="2" x14ac:dyDescent="0.2">
      <c r="D99" s="43" t="str">
        <f t="shared" si="21"/>
        <v>Aug-2013</v>
      </c>
      <c r="E99" s="48">
        <f t="shared" si="22"/>
        <v>1.1115784547090878E-2</v>
      </c>
      <c r="F99" s="48">
        <f t="shared" si="22"/>
        <v>1.1115784547090878E-2</v>
      </c>
    </row>
    <row r="100" spans="1:6" ht="12.75" hidden="1" outlineLevel="2" x14ac:dyDescent="0.2">
      <c r="D100" s="43" t="str">
        <f t="shared" si="21"/>
        <v>Nov-2013</v>
      </c>
      <c r="E100" s="48">
        <f t="shared" si="22"/>
        <v>1.2391153579007552E-2</v>
      </c>
      <c r="F100" s="48">
        <f t="shared" si="22"/>
        <v>1.239115357900755E-2</v>
      </c>
    </row>
    <row r="101" spans="1:6" ht="12.75" hidden="1" outlineLevel="2" x14ac:dyDescent="0.2">
      <c r="D101" s="43" t="str">
        <f t="shared" si="21"/>
        <v>Feb-2014</v>
      </c>
      <c r="E101" s="48">
        <f t="shared" si="22"/>
        <v>1.2675724705366705E-2</v>
      </c>
      <c r="F101" s="48">
        <f t="shared" si="22"/>
        <v>1.2675724705366707E-2</v>
      </c>
    </row>
    <row r="102" spans="1:6" ht="12.75" hidden="1" outlineLevel="2" x14ac:dyDescent="0.2">
      <c r="D102" s="43" t="str">
        <f t="shared" si="21"/>
        <v>May-2014</v>
      </c>
      <c r="E102" s="48">
        <f t="shared" si="22"/>
        <v>1.2356108749468266E-2</v>
      </c>
      <c r="F102" s="48">
        <f t="shared" si="22"/>
        <v>1.2356108749468268E-2</v>
      </c>
    </row>
    <row r="103" spans="1:6" ht="12.75" hidden="1" outlineLevel="1" x14ac:dyDescent="0.2">
      <c r="A103" s="49"/>
      <c r="B103" s="49"/>
      <c r="C103" s="49"/>
      <c r="D103" s="50"/>
      <c r="E103" s="51"/>
      <c r="F103" s="51"/>
    </row>
    <row r="104" spans="1:6" ht="12.75" hidden="1" outlineLevel="2" x14ac:dyDescent="0.2">
      <c r="D104" s="38" t="s">
        <v>65</v>
      </c>
    </row>
    <row r="105" spans="1:6" ht="12.75" hidden="1" outlineLevel="2" x14ac:dyDescent="0.2">
      <c r="A105" s="10" t="s">
        <v>66</v>
      </c>
      <c r="B105" s="10" t="s">
        <v>45</v>
      </c>
      <c r="C105" s="10" t="s">
        <v>20</v>
      </c>
      <c r="D105" s="10" t="str">
        <f t="shared" ref="D105:D110" si="23">D41</f>
        <v>Feb-2013</v>
      </c>
      <c r="E105" s="40">
        <v>830235253</v>
      </c>
      <c r="F105" s="40">
        <f t="shared" ref="F105:F110" si="24">E105/E137*AVERAGE(E$138:E$142)</f>
        <v>906646285.13451338</v>
      </c>
    </row>
    <row r="106" spans="1:6" ht="12.75" hidden="1" outlineLevel="2" x14ac:dyDescent="0.2">
      <c r="D106" s="10" t="str">
        <f t="shared" si="23"/>
        <v>May-2013</v>
      </c>
      <c r="E106" s="40">
        <v>971908047</v>
      </c>
      <c r="F106" s="40">
        <f t="shared" si="24"/>
        <v>933334264.58988333</v>
      </c>
    </row>
    <row r="107" spans="1:6" ht="12.75" hidden="1" outlineLevel="2" x14ac:dyDescent="0.2">
      <c r="C107" s="10"/>
      <c r="D107" s="10" t="str">
        <f t="shared" si="23"/>
        <v>Aug-2013</v>
      </c>
      <c r="E107" s="40">
        <v>899483574</v>
      </c>
      <c r="F107" s="40">
        <f t="shared" si="24"/>
        <v>887970184.25280011</v>
      </c>
    </row>
    <row r="108" spans="1:6" ht="12.75" hidden="1" outlineLevel="2" x14ac:dyDescent="0.2">
      <c r="C108" s="10"/>
      <c r="D108" s="10" t="str">
        <f t="shared" si="23"/>
        <v>Nov-2013</v>
      </c>
      <c r="E108" s="40">
        <v>624968672</v>
      </c>
      <c r="F108" s="40">
        <f t="shared" si="24"/>
        <v>629560278.56979597</v>
      </c>
    </row>
    <row r="109" spans="1:6" ht="12.75" hidden="1" outlineLevel="2" x14ac:dyDescent="0.2">
      <c r="D109" s="10" t="str">
        <f t="shared" si="23"/>
        <v>Feb-2014</v>
      </c>
      <c r="E109" s="40">
        <v>557069445</v>
      </c>
      <c r="F109" s="40">
        <f t="shared" si="24"/>
        <v>600370039.41484714</v>
      </c>
    </row>
    <row r="110" spans="1:6" ht="12.75" hidden="1" outlineLevel="2" x14ac:dyDescent="0.2">
      <c r="D110" s="43" t="str">
        <f t="shared" si="23"/>
        <v>May-2014</v>
      </c>
      <c r="E110" s="40">
        <v>622040747</v>
      </c>
      <c r="F110" s="40">
        <f t="shared" si="24"/>
        <v>606797060.70988142</v>
      </c>
    </row>
    <row r="111" spans="1:6" ht="12.75" hidden="1" outlineLevel="2" x14ac:dyDescent="0.2">
      <c r="D111" s="43"/>
      <c r="E111" s="40"/>
      <c r="F111" s="40"/>
    </row>
    <row r="112" spans="1:6" ht="12.75" hidden="1" outlineLevel="2" x14ac:dyDescent="0.2">
      <c r="D112" s="38" t="s">
        <v>67</v>
      </c>
      <c r="E112" s="40"/>
      <c r="F112" s="40"/>
    </row>
    <row r="113" spans="2:6" ht="12.75" hidden="1" outlineLevel="2" x14ac:dyDescent="0.2">
      <c r="B113" s="10" t="s">
        <v>45</v>
      </c>
      <c r="C113" s="10" t="s">
        <v>19</v>
      </c>
      <c r="D113" s="10" t="str">
        <f t="shared" ref="D113:D118" si="25">D41</f>
        <v>Feb-2013</v>
      </c>
      <c r="E113" s="40">
        <v>13887097.365722677</v>
      </c>
      <c r="F113" s="40">
        <f t="shared" ref="F113:F118" si="26">E113/E137*AVERAGE(E$138:E$142)</f>
        <v>15165201.902036978</v>
      </c>
    </row>
    <row r="114" spans="2:6" ht="12.75" hidden="1" outlineLevel="2" x14ac:dyDescent="0.2">
      <c r="D114" s="10" t="str">
        <f t="shared" si="25"/>
        <v>May-2013</v>
      </c>
      <c r="E114" s="40">
        <v>16664277.066145442</v>
      </c>
      <c r="F114" s="40">
        <f t="shared" si="26"/>
        <v>16002893.307099981</v>
      </c>
    </row>
    <row r="115" spans="2:6" ht="12.75" hidden="1" outlineLevel="2" x14ac:dyDescent="0.2">
      <c r="D115" s="10" t="str">
        <f t="shared" si="25"/>
        <v>Aug-2013</v>
      </c>
      <c r="E115" s="40">
        <v>16234220.714406166</v>
      </c>
      <c r="F115" s="40">
        <f t="shared" si="26"/>
        <v>16026422.689261768</v>
      </c>
    </row>
    <row r="116" spans="2:6" ht="12.75" hidden="1" outlineLevel="2" x14ac:dyDescent="0.2">
      <c r="D116" s="10" t="str">
        <f t="shared" si="25"/>
        <v>Nov-2013</v>
      </c>
      <c r="E116" s="40">
        <v>13127795.437414281</v>
      </c>
      <c r="F116" s="40">
        <f t="shared" si="26"/>
        <v>13224244.546750387</v>
      </c>
    </row>
    <row r="117" spans="2:6" ht="12.75" hidden="1" outlineLevel="2" x14ac:dyDescent="0.2">
      <c r="D117" s="10" t="str">
        <f t="shared" si="25"/>
        <v>Feb-2014</v>
      </c>
      <c r="E117" s="40">
        <v>11366351.151697889</v>
      </c>
      <c r="F117" s="40">
        <f t="shared" si="26"/>
        <v>12249849.188816765</v>
      </c>
    </row>
    <row r="118" spans="2:6" ht="12.75" hidden="1" outlineLevel="2" x14ac:dyDescent="0.2">
      <c r="D118" s="43" t="str">
        <f t="shared" si="25"/>
        <v>May-2014</v>
      </c>
      <c r="E118" s="52">
        <v>12655221.61358564</v>
      </c>
      <c r="F118" s="40">
        <f t="shared" si="26"/>
        <v>12345093.653094608</v>
      </c>
    </row>
    <row r="119" spans="2:6" ht="13.5" hidden="1" outlineLevel="2" thickBot="1" x14ac:dyDescent="0.25">
      <c r="D119" s="43"/>
      <c r="E119" s="45">
        <f>E118-E114</f>
        <v>-4009055.4525598027</v>
      </c>
      <c r="F119" s="45">
        <f>F118-F114</f>
        <v>-3657799.6540053729</v>
      </c>
    </row>
    <row r="120" spans="2:6" ht="12.75" hidden="1" outlineLevel="2" x14ac:dyDescent="0.2">
      <c r="D120" s="38" t="s">
        <v>68</v>
      </c>
      <c r="E120" s="40"/>
      <c r="F120" s="40"/>
    </row>
    <row r="121" spans="2:6" ht="12.75" hidden="1" outlineLevel="2" x14ac:dyDescent="0.2">
      <c r="B121" s="10" t="s">
        <v>54</v>
      </c>
      <c r="C121" s="10" t="s">
        <v>19</v>
      </c>
      <c r="D121" s="10" t="str">
        <f t="shared" ref="D121:D126" si="27">D41</f>
        <v>Feb-2013</v>
      </c>
      <c r="E121" s="40">
        <v>-17389.560309031978</v>
      </c>
      <c r="F121" s="40">
        <f t="shared" ref="F121:F126" si="28">E121/E137*AVERAGE(E$138:E$142)</f>
        <v>-18990.015417119877</v>
      </c>
    </row>
    <row r="122" spans="2:6" ht="12.75" hidden="1" outlineLevel="2" x14ac:dyDescent="0.2">
      <c r="D122" s="10" t="str">
        <f t="shared" si="27"/>
        <v>May-2013</v>
      </c>
      <c r="E122" s="40">
        <v>-6988.9647149983793</v>
      </c>
      <c r="F122" s="40">
        <f t="shared" si="28"/>
        <v>-6711.5816796171212</v>
      </c>
    </row>
    <row r="123" spans="2:6" ht="12.75" hidden="1" outlineLevel="2" x14ac:dyDescent="0.2">
      <c r="D123" s="10" t="str">
        <f t="shared" si="27"/>
        <v>Aug-2013</v>
      </c>
      <c r="E123" s="40">
        <v>6888.6775038279593</v>
      </c>
      <c r="F123" s="40">
        <f t="shared" si="28"/>
        <v>6800.5024317789621</v>
      </c>
    </row>
    <row r="124" spans="2:6" ht="12.75" hidden="1" outlineLevel="2" x14ac:dyDescent="0.2">
      <c r="D124" s="10" t="str">
        <f t="shared" si="27"/>
        <v>Nov-2013</v>
      </c>
      <c r="E124" s="40">
        <v>28223.578842565403</v>
      </c>
      <c r="F124" s="40">
        <f t="shared" si="28"/>
        <v>28430.935748347518</v>
      </c>
    </row>
    <row r="125" spans="2:6" ht="12.75" hidden="1" outlineLevel="2" x14ac:dyDescent="0.2">
      <c r="D125" s="10" t="str">
        <f t="shared" si="27"/>
        <v>Feb-2014</v>
      </c>
      <c r="E125" s="40">
        <v>227509.42850520276</v>
      </c>
      <c r="F125" s="40">
        <f t="shared" si="28"/>
        <v>245193.56748944998</v>
      </c>
    </row>
    <row r="126" spans="2:6" ht="12.75" hidden="1" outlineLevel="2" x14ac:dyDescent="0.2">
      <c r="D126" s="43" t="str">
        <f t="shared" si="27"/>
        <v>May-2014</v>
      </c>
      <c r="E126" s="52">
        <v>391887.92383518256</v>
      </c>
      <c r="F126" s="40">
        <f t="shared" si="28"/>
        <v>382284.34625503188</v>
      </c>
    </row>
    <row r="127" spans="2:6" ht="12.75" hidden="1" outlineLevel="2" x14ac:dyDescent="0.2">
      <c r="D127" s="43"/>
    </row>
    <row r="128" spans="2:6" ht="12.75" hidden="1" outlineLevel="2" x14ac:dyDescent="0.2">
      <c r="D128" s="46" t="s">
        <v>69</v>
      </c>
      <c r="E128" s="47"/>
      <c r="F128" s="47"/>
    </row>
    <row r="129" spans="1:6" ht="12.75" hidden="1" outlineLevel="2" x14ac:dyDescent="0.2">
      <c r="D129" s="43" t="str">
        <f t="shared" ref="D129:D134" si="29">D113</f>
        <v>Feb-2013</v>
      </c>
      <c r="E129" s="48">
        <f t="shared" ref="E129:F134" si="30">IFERROR(E113/E105,0)</f>
        <v>1.672670163732818E-2</v>
      </c>
      <c r="F129" s="48">
        <f t="shared" si="30"/>
        <v>1.672670163732818E-2</v>
      </c>
    </row>
    <row r="130" spans="1:6" ht="12.75" hidden="1" outlineLevel="2" x14ac:dyDescent="0.2">
      <c r="D130" s="43" t="str">
        <f t="shared" si="29"/>
        <v>May-2013</v>
      </c>
      <c r="E130" s="48">
        <f t="shared" si="30"/>
        <v>1.7145940006961832E-2</v>
      </c>
      <c r="F130" s="48">
        <f t="shared" si="30"/>
        <v>1.7145940006961832E-2</v>
      </c>
    </row>
    <row r="131" spans="1:6" ht="12.75" hidden="1" outlineLevel="2" x14ac:dyDescent="0.2">
      <c r="D131" s="43" t="str">
        <f t="shared" si="29"/>
        <v>Aug-2013</v>
      </c>
      <c r="E131" s="48">
        <f t="shared" si="30"/>
        <v>1.8048379296369637E-2</v>
      </c>
      <c r="F131" s="48">
        <f t="shared" si="30"/>
        <v>1.8048379296369637E-2</v>
      </c>
    </row>
    <row r="132" spans="1:6" ht="12.75" hidden="1" outlineLevel="2" x14ac:dyDescent="0.2">
      <c r="D132" s="43" t="str">
        <f t="shared" si="29"/>
        <v>Nov-2013</v>
      </c>
      <c r="E132" s="48">
        <f t="shared" si="30"/>
        <v>2.1005525597632326E-2</v>
      </c>
      <c r="F132" s="48">
        <f t="shared" si="30"/>
        <v>2.1005525597632326E-2</v>
      </c>
    </row>
    <row r="133" spans="1:6" ht="12.75" hidden="1" outlineLevel="2" x14ac:dyDescent="0.2">
      <c r="D133" s="43" t="str">
        <f t="shared" si="29"/>
        <v>Feb-2014</v>
      </c>
      <c r="E133" s="48">
        <f t="shared" si="30"/>
        <v>2.0403831611511002E-2</v>
      </c>
      <c r="F133" s="48">
        <f t="shared" si="30"/>
        <v>2.0403831611511002E-2</v>
      </c>
    </row>
    <row r="134" spans="1:6" ht="12.75" hidden="1" outlineLevel="2" x14ac:dyDescent="0.2">
      <c r="D134" s="43" t="str">
        <f t="shared" si="29"/>
        <v>May-2014</v>
      </c>
      <c r="E134" s="48">
        <f t="shared" si="30"/>
        <v>2.0344682682958772E-2</v>
      </c>
      <c r="F134" s="48">
        <f t="shared" si="30"/>
        <v>2.0344682682958772E-2</v>
      </c>
    </row>
    <row r="135" spans="1:6" ht="12.75" hidden="1" outlineLevel="1" x14ac:dyDescent="0.2">
      <c r="A135" s="49"/>
      <c r="B135" s="49"/>
      <c r="C135" s="49"/>
      <c r="D135" s="50"/>
      <c r="E135" s="51"/>
      <c r="F135" s="51"/>
    </row>
    <row r="136" spans="1:6" ht="12.75" hidden="1" outlineLevel="2" x14ac:dyDescent="0.2">
      <c r="D136" s="38" t="s">
        <v>70</v>
      </c>
    </row>
    <row r="137" spans="1:6" ht="12.75" hidden="1" outlineLevel="2" x14ac:dyDescent="0.2">
      <c r="B137" s="10" t="s">
        <v>71</v>
      </c>
      <c r="C137" s="10" t="s">
        <v>72</v>
      </c>
      <c r="D137" s="10" t="str">
        <f t="shared" ref="D137:D142" si="31">D9</f>
        <v>Feb-2013</v>
      </c>
      <c r="E137" s="47">
        <v>56.5</v>
      </c>
      <c r="F137" s="47"/>
    </row>
    <row r="138" spans="1:6" ht="12.75" hidden="1" outlineLevel="2" x14ac:dyDescent="0.2">
      <c r="D138" s="10" t="str">
        <f t="shared" si="31"/>
        <v>May-2013</v>
      </c>
      <c r="E138" s="47">
        <v>64.25</v>
      </c>
      <c r="F138" s="47"/>
    </row>
    <row r="139" spans="1:6" ht="12.75" hidden="1" outlineLevel="2" x14ac:dyDescent="0.2">
      <c r="D139" s="10" t="str">
        <f t="shared" si="31"/>
        <v>Aug-2013</v>
      </c>
      <c r="E139" s="47">
        <v>62.5</v>
      </c>
      <c r="F139" s="47"/>
    </row>
    <row r="140" spans="1:6" ht="12.75" hidden="1" outlineLevel="2" x14ac:dyDescent="0.2">
      <c r="D140" s="10" t="str">
        <f t="shared" si="31"/>
        <v>Nov-2013</v>
      </c>
      <c r="E140" s="47">
        <v>61.25</v>
      </c>
      <c r="F140" s="47"/>
    </row>
    <row r="141" spans="1:6" ht="12.75" hidden="1" outlineLevel="2" x14ac:dyDescent="0.2">
      <c r="D141" s="10" t="str">
        <f t="shared" si="31"/>
        <v>Feb-2014</v>
      </c>
      <c r="E141" s="47">
        <v>57.25</v>
      </c>
      <c r="F141" s="47"/>
    </row>
    <row r="142" spans="1:6" ht="12.75" hidden="1" outlineLevel="2" x14ac:dyDescent="0.2">
      <c r="D142" s="43" t="str">
        <f t="shared" si="31"/>
        <v>May-2014</v>
      </c>
      <c r="E142" s="47">
        <v>63.25</v>
      </c>
      <c r="F142" s="47"/>
    </row>
    <row r="143" spans="1:6" ht="12.75" hidden="1" outlineLevel="1" x14ac:dyDescent="0.2">
      <c r="A143" s="49"/>
      <c r="B143" s="49"/>
      <c r="C143" s="49"/>
      <c r="D143" s="50"/>
      <c r="E143" s="51"/>
      <c r="F143" s="51"/>
    </row>
    <row r="144" spans="1:6" ht="12.75" hidden="1" outlineLevel="1" x14ac:dyDescent="0.2">
      <c r="D144" s="43"/>
      <c r="E144" s="47"/>
      <c r="F144" s="5"/>
    </row>
    <row r="145" spans="4:6" ht="12.75" hidden="1" outlineLevel="1" x14ac:dyDescent="0.2">
      <c r="D145" s="10"/>
    </row>
    <row r="146" spans="4:6" s="36" customFormat="1" collapsed="1" x14ac:dyDescent="0.25">
      <c r="E146" s="53" t="s">
        <v>73</v>
      </c>
      <c r="F146" s="54"/>
    </row>
    <row r="147" spans="4:6" x14ac:dyDescent="0.25">
      <c r="E147" s="55" t="s">
        <v>74</v>
      </c>
      <c r="F147" s="55" t="s">
        <v>75</v>
      </c>
    </row>
    <row r="148" spans="4:6" x14ac:dyDescent="0.25">
      <c r="E148" s="56"/>
      <c r="F148" s="57"/>
    </row>
    <row r="149" spans="4:6" x14ac:dyDescent="0.25">
      <c r="D149" s="29" t="str">
        <f>"Mar 13 - May 13 Revenue"</f>
        <v>Mar 13 - May 13 Revenue</v>
      </c>
      <c r="E149" s="40">
        <f>F114+F122</f>
        <v>15996181.725420363</v>
      </c>
    </row>
    <row r="151" spans="4:6" x14ac:dyDescent="0.25">
      <c r="D151" s="29" t="s">
        <v>76</v>
      </c>
    </row>
    <row r="152" spans="4:6" x14ac:dyDescent="0.25">
      <c r="D152" s="58" t="s">
        <v>77</v>
      </c>
    </row>
    <row r="153" spans="4:6" ht="12.75" x14ac:dyDescent="0.2">
      <c r="D153" s="33" t="s">
        <v>78</v>
      </c>
      <c r="E153" s="59">
        <f>(F34-F33)*F9</f>
        <v>462567.9266567906</v>
      </c>
      <c r="F153" s="60">
        <f>IFERROR((F34/F33)-1,0)</f>
        <v>4.0650454263883029E-2</v>
      </c>
    </row>
    <row r="154" spans="4:6" s="31" customFormat="1" ht="12.75" x14ac:dyDescent="0.2">
      <c r="D154" s="33" t="s">
        <v>79</v>
      </c>
      <c r="E154" s="42">
        <f>(F35-F34)*F10</f>
        <v>583241.40496071684</v>
      </c>
      <c r="F154" s="61">
        <f>IFERROR((F35/F34)-1,0)</f>
        <v>4.8961025351063059E-2</v>
      </c>
    </row>
    <row r="155" spans="4:6" ht="12.75" x14ac:dyDescent="0.2">
      <c r="D155" s="33" t="s">
        <v>80</v>
      </c>
      <c r="E155" s="40">
        <f>(F36-F35)*F11</f>
        <v>-151685.63947453586</v>
      </c>
      <c r="F155" s="62">
        <f>IFERROR((F36/F35)-1,0)</f>
        <v>-1.2451666131154782E-2</v>
      </c>
    </row>
    <row r="156" spans="4:6" ht="12.75" x14ac:dyDescent="0.2">
      <c r="D156" s="33" t="s">
        <v>81</v>
      </c>
      <c r="E156" s="40">
        <f>(F37-F36)*F12</f>
        <v>-564830.74072897772</v>
      </c>
      <c r="F156" s="62">
        <f>IFERROR((F37/F36)-1,0)</f>
        <v>-4.5876697131873478E-2</v>
      </c>
    </row>
    <row r="157" spans="4:6" ht="12.75" x14ac:dyDescent="0.2">
      <c r="D157" s="33" t="s">
        <v>82</v>
      </c>
      <c r="E157" s="40">
        <f>(F38-F37)*F13</f>
        <v>-127520.89812270454</v>
      </c>
      <c r="F157" s="62">
        <f>IFERROR((F38/F37)-1,0)</f>
        <v>-1.0993229896602563E-2</v>
      </c>
    </row>
    <row r="158" spans="4:6" ht="12.75" x14ac:dyDescent="0.2">
      <c r="D158" s="10" t="s">
        <v>83</v>
      </c>
      <c r="E158" s="63">
        <f>SUM(E154:E157)</f>
        <v>-260795.87336550123</v>
      </c>
      <c r="F158" s="64">
        <f>IFERROR((F38/F34)-1,0)</f>
        <v>-2.2489389710258934E-2</v>
      </c>
    </row>
    <row r="160" spans="4:6" x14ac:dyDescent="0.25">
      <c r="D160" s="58" t="s">
        <v>84</v>
      </c>
    </row>
    <row r="161" spans="4:6" ht="12.75" x14ac:dyDescent="0.2">
      <c r="D161" s="10" t="str">
        <f>D153</f>
        <v xml:space="preserve">    Mar 13 - May 13</v>
      </c>
      <c r="E161" s="59">
        <f>(F18-F17)-E153</f>
        <v>70635.366159036232</v>
      </c>
      <c r="F161" s="60">
        <f>IFERROR((F18/F17-1)-F153,0)</f>
        <v>6.2074336675550512E-3</v>
      </c>
    </row>
    <row r="162" spans="4:6" ht="12.75" x14ac:dyDescent="0.2">
      <c r="D162" s="10" t="str">
        <f>D154</f>
        <v xml:space="preserve">    Jun 13 - Aug 13</v>
      </c>
      <c r="E162" s="40">
        <f>(F19-F18)-E154</f>
        <v>-313647.0841466065</v>
      </c>
      <c r="F162" s="62">
        <f>IFERROR((F19/F18-1)-F154,0)</f>
        <v>-2.6329548464110397E-2</v>
      </c>
    </row>
    <row r="163" spans="4:6" ht="12.75" x14ac:dyDescent="0.2">
      <c r="D163" s="10" t="str">
        <f>D155</f>
        <v xml:space="preserve">    Sep 13 - Nov 13</v>
      </c>
      <c r="E163" s="40">
        <f>(F20-F19)-E155</f>
        <v>281661.64204546669</v>
      </c>
      <c r="F163" s="62">
        <f>IFERROR((F20/F19-1)-F155,0)</f>
        <v>2.3121217940289873E-2</v>
      </c>
    </row>
    <row r="164" spans="4:6" ht="12.75" x14ac:dyDescent="0.2">
      <c r="D164" s="10" t="str">
        <f>D156</f>
        <v xml:space="preserve">    Dec 13 - Feb 14</v>
      </c>
      <c r="E164" s="40">
        <f>(F21-F20)-E156</f>
        <v>-147152.23178058153</v>
      </c>
      <c r="F164" s="62">
        <f>IFERROR((F21/F20-1)-F156,0)</f>
        <v>-1.1952002401576567E-2</v>
      </c>
    </row>
    <row r="165" spans="4:6" ht="12.75" x14ac:dyDescent="0.2">
      <c r="D165" s="10" t="str">
        <f>D157</f>
        <v xml:space="preserve">    Mar 14 - May 14</v>
      </c>
      <c r="E165" s="40">
        <f>(F22-F21)-E157</f>
        <v>388313.23088562017</v>
      </c>
      <c r="F165" s="62">
        <f>IFERROR((F22/F21-1)-F157,0)</f>
        <v>3.3475427807217684E-2</v>
      </c>
    </row>
    <row r="166" spans="4:6" ht="12.75" x14ac:dyDescent="0.2">
      <c r="D166" s="10" t="s">
        <v>83</v>
      </c>
      <c r="E166" s="63">
        <f>SUM(E162:E165)</f>
        <v>209175.55700389884</v>
      </c>
      <c r="F166" s="64">
        <f>IFERROR((F22/F18-1)-F158,0)</f>
        <v>1.8156049181767941E-2</v>
      </c>
    </row>
    <row r="168" spans="4:6" x14ac:dyDescent="0.25">
      <c r="D168" s="65" t="s">
        <v>85</v>
      </c>
      <c r="E168" s="66">
        <f>E166+E158</f>
        <v>-51620.316361602396</v>
      </c>
      <c r="F168" s="67">
        <f>F166+F158</f>
        <v>-4.333340528490992E-3</v>
      </c>
    </row>
    <row r="170" spans="4:6" x14ac:dyDescent="0.25">
      <c r="D170" s="29" t="s">
        <v>86</v>
      </c>
    </row>
    <row r="171" spans="4:6" ht="12.75" x14ac:dyDescent="0.2">
      <c r="D171" s="10" t="str">
        <f>D153</f>
        <v xml:space="preserve">    Mar 13 - May 13</v>
      </c>
      <c r="E171" s="59">
        <f>F50-F49</f>
        <v>3941.2387667719595</v>
      </c>
      <c r="F171" s="60">
        <f>IFERROR(E171/F114,0)</f>
        <v>2.4628288717161889E-4</v>
      </c>
    </row>
    <row r="172" spans="4:6" ht="12.75" x14ac:dyDescent="0.2">
      <c r="D172" s="10" t="str">
        <f>D154</f>
        <v xml:space="preserve">    Jun 13 - Aug 13</v>
      </c>
      <c r="E172" s="40">
        <f>F51-F50</f>
        <v>-3972.2530356152056</v>
      </c>
      <c r="F172" s="62">
        <f>IFERROR(E172/F115,0)</f>
        <v>-2.4785650002085281E-4</v>
      </c>
    </row>
    <row r="173" spans="4:6" ht="12.75" x14ac:dyDescent="0.2">
      <c r="D173" s="10" t="str">
        <f>D155</f>
        <v xml:space="preserve">    Sep 13 - Nov 13</v>
      </c>
      <c r="E173" s="40">
        <f>F52-F51</f>
        <v>-13427.206804765887</v>
      </c>
      <c r="F173" s="62">
        <f>IFERROR(E173/F116,0)</f>
        <v>-1.0153477393206082E-3</v>
      </c>
    </row>
    <row r="174" spans="4:6" ht="12.75" x14ac:dyDescent="0.2">
      <c r="D174" s="10" t="str">
        <f>D156</f>
        <v xml:space="preserve">    Dec 13 - Feb 14</v>
      </c>
      <c r="E174" s="40">
        <f>F53-F52</f>
        <v>-2115.8984231979775</v>
      </c>
      <c r="F174" s="62">
        <f>IFERROR(E174/F117,0)</f>
        <v>-1.7272852837483429E-4</v>
      </c>
    </row>
    <row r="175" spans="4:6" ht="12.75" x14ac:dyDescent="0.2">
      <c r="D175" s="10" t="str">
        <f>D157</f>
        <v xml:space="preserve">    Mar 14 - May 14</v>
      </c>
      <c r="E175" s="40">
        <f>F54-F53</f>
        <v>115.91269727608051</v>
      </c>
      <c r="F175" s="62">
        <f>IFERROR(E175/F118,0)</f>
        <v>9.3893736680583276E-6</v>
      </c>
    </row>
    <row r="176" spans="4:6" ht="12.75" x14ac:dyDescent="0.2">
      <c r="D176" s="10" t="s">
        <v>83</v>
      </c>
      <c r="E176" s="63">
        <f>F54-F50</f>
        <v>-19399.445566302988</v>
      </c>
      <c r="F176" s="64">
        <f>IFERROR(E176/F118,0)</f>
        <v>-1.5714295987896397E-3</v>
      </c>
    </row>
    <row r="178" spans="4:6" x14ac:dyDescent="0.25">
      <c r="D178" s="29" t="s">
        <v>87</v>
      </c>
    </row>
    <row r="179" spans="4:6" ht="12.75" x14ac:dyDescent="0.2">
      <c r="D179" s="10" t="str">
        <f>D153</f>
        <v xml:space="preserve">    Mar 13 - May 13</v>
      </c>
      <c r="E179" s="59">
        <f>F82-F81</f>
        <v>300546.8734804024</v>
      </c>
      <c r="F179" s="60">
        <f t="shared" ref="F179:F184" si="32">IFERROR(E179/F113,0)</f>
        <v>1.9818191371394348E-2</v>
      </c>
    </row>
    <row r="180" spans="4:6" ht="12.75" x14ac:dyDescent="0.2">
      <c r="D180" s="10" t="str">
        <f>D154</f>
        <v xml:space="preserve">    Jun 13 - Aug 13</v>
      </c>
      <c r="E180" s="40">
        <f>F83-F82</f>
        <v>-242092.6856167065</v>
      </c>
      <c r="F180" s="62">
        <f t="shared" si="32"/>
        <v>-1.5128057218834146E-2</v>
      </c>
    </row>
    <row r="181" spans="4:6" ht="12.75" x14ac:dyDescent="0.2">
      <c r="D181" s="10" t="str">
        <f>D155</f>
        <v xml:space="preserve">    Sep 13 - Nov 13</v>
      </c>
      <c r="E181" s="40">
        <f>F84-F83</f>
        <v>-2918726.9382775449</v>
      </c>
      <c r="F181" s="62">
        <f t="shared" si="32"/>
        <v>-0.18211967791372358</v>
      </c>
    </row>
    <row r="182" spans="4:6" ht="12.75" x14ac:dyDescent="0.2">
      <c r="D182" s="10" t="str">
        <f>D156</f>
        <v xml:space="preserve">    Dec 13 - Feb 14</v>
      </c>
      <c r="E182" s="40">
        <f>F85-F84</f>
        <v>-260296.48700086575</v>
      </c>
      <c r="F182" s="62">
        <f t="shared" si="32"/>
        <v>-1.9683278396785908E-2</v>
      </c>
    </row>
    <row r="183" spans="4:6" ht="12.75" x14ac:dyDescent="0.2">
      <c r="D183" s="10" t="str">
        <f>D157</f>
        <v xml:space="preserve">    Mar 14 - May 14</v>
      </c>
      <c r="E183" s="40">
        <f>F86-F85</f>
        <v>-165663.7811823485</v>
      </c>
      <c r="F183" s="62">
        <f t="shared" si="32"/>
        <v>-1.3523740466420409E-2</v>
      </c>
    </row>
    <row r="184" spans="4:6" ht="12.75" x14ac:dyDescent="0.2">
      <c r="D184" s="10" t="s">
        <v>83</v>
      </c>
      <c r="E184" s="63">
        <f>SUM(E180:E183)</f>
        <v>-3586779.8920774655</v>
      </c>
      <c r="F184" s="64">
        <f t="shared" si="32"/>
        <v>-0.29054294709042966</v>
      </c>
    </row>
    <row r="186" spans="4:6" x14ac:dyDescent="0.25">
      <c r="D186" s="65" t="s">
        <v>88</v>
      </c>
      <c r="E186" s="66">
        <f>E184+E176</f>
        <v>-3606179.3376437686</v>
      </c>
      <c r="F186" s="67">
        <f>F184+F176</f>
        <v>-0.2921143766892193</v>
      </c>
    </row>
    <row r="187" spans="4:6" ht="13.5" thickBot="1" x14ac:dyDescent="0.25"/>
    <row r="188" spans="4:6" x14ac:dyDescent="0.25">
      <c r="D188" s="69" t="s">
        <v>89</v>
      </c>
      <c r="E188" s="70"/>
      <c r="F188" s="70"/>
    </row>
    <row r="189" spans="4:6" ht="12.75" x14ac:dyDescent="0.2">
      <c r="D189" s="71" t="str">
        <f>D153</f>
        <v xml:space="preserve">    Mar 13 - May 13</v>
      </c>
      <c r="E189" s="59">
        <f t="shared" ref="E189:E194" si="33">E153+E161+E171+E179</f>
        <v>837691.40506300121</v>
      </c>
      <c r="F189" s="60">
        <f>IFERROR(E189/F114,0)</f>
        <v>5.2346246955939139E-2</v>
      </c>
    </row>
    <row r="190" spans="4:6" ht="12.75" x14ac:dyDescent="0.2">
      <c r="D190" s="71" t="str">
        <f>D154</f>
        <v xml:space="preserve">    Jun 13 - Aug 13</v>
      </c>
      <c r="E190" s="41">
        <f t="shared" si="33"/>
        <v>23529.382161788642</v>
      </c>
      <c r="F190" s="72">
        <f>IFERROR(E190/F115,0)</f>
        <v>1.4681618361129401E-3</v>
      </c>
    </row>
    <row r="191" spans="4:6" ht="12.75" x14ac:dyDescent="0.2">
      <c r="D191" s="71" t="str">
        <f>D155</f>
        <v xml:space="preserve">    Sep 13 - Nov 13</v>
      </c>
      <c r="E191" s="41">
        <f t="shared" si="33"/>
        <v>-2802178.1425113799</v>
      </c>
      <c r="F191" s="72">
        <f>IFERROR(E191/F116,0)</f>
        <v>-0.21189702992901499</v>
      </c>
    </row>
    <row r="192" spans="4:6" ht="12.75" x14ac:dyDescent="0.2">
      <c r="D192" s="71" t="str">
        <f>D156</f>
        <v xml:space="preserve">    Dec 13 - Feb 14</v>
      </c>
      <c r="E192" s="41">
        <f t="shared" si="33"/>
        <v>-974395.35793362302</v>
      </c>
      <c r="F192" s="72">
        <f>IFERROR(E192/F117,0)</f>
        <v>-7.9543457467474474E-2</v>
      </c>
    </row>
    <row r="193" spans="4:6" ht="12.75" x14ac:dyDescent="0.2">
      <c r="D193" s="71" t="str">
        <f>D157</f>
        <v xml:space="preserve">    Mar 14 - May 14</v>
      </c>
      <c r="E193" s="41">
        <f t="shared" si="33"/>
        <v>95244.464277843217</v>
      </c>
      <c r="F193" s="72">
        <f>IFERROR(E193/F118,0)</f>
        <v>7.7151674142194775E-3</v>
      </c>
    </row>
    <row r="194" spans="4:6" ht="15.75" thickBot="1" x14ac:dyDescent="0.3">
      <c r="D194" s="74" t="s">
        <v>90</v>
      </c>
      <c r="E194" s="75">
        <f t="shared" si="33"/>
        <v>-3657799.654005371</v>
      </c>
      <c r="F194" s="76">
        <f>IFERROR(E194/E149,0)</f>
        <v>-0.22866704797386564</v>
      </c>
    </row>
    <row r="196" spans="4:6" ht="12.75" x14ac:dyDescent="0.2">
      <c r="D196" s="77" t="s">
        <v>91</v>
      </c>
      <c r="E196" s="41">
        <f>F126-F121</f>
        <v>401274.36167215178</v>
      </c>
      <c r="F196" s="44"/>
    </row>
    <row r="198" spans="4:6" ht="15.75" thickBot="1" x14ac:dyDescent="0.3">
      <c r="D198" s="29" t="str">
        <f>TRIM(D165) &amp; " Revenue"</f>
        <v>Mar 14 - May 14 Revenue</v>
      </c>
      <c r="E198" s="78">
        <f>E149+E194+E196</f>
        <v>12739656.433087144</v>
      </c>
    </row>
    <row r="200" spans="4:6" ht="15.75" thickBot="1" x14ac:dyDescent="0.3">
      <c r="D200" s="29" t="s">
        <v>92</v>
      </c>
      <c r="E200" s="79">
        <f>((E172*4)+(E173*3)+(E174*2)+(E175))/1000</f>
        <v>-60.286516705878363</v>
      </c>
    </row>
    <row r="201" spans="4:6" x14ac:dyDescent="0.25">
      <c r="D201" s="80"/>
    </row>
    <row r="202" spans="4:6" x14ac:dyDescent="0.25">
      <c r="D202" s="68" t="s">
        <v>93</v>
      </c>
      <c r="E202" s="73">
        <f>(((E154+E180)*4)+((E155+E181)*3)+((E156+E182)*2)+((E157+E183)))/(E149*4)</f>
        <v>-0.15300654491638796</v>
      </c>
    </row>
  </sheetData>
  <printOptions horizontalCentered="1"/>
  <pageMargins left="0.25" right="0.25" top="0.75" bottom="0.75" header="0.3" footer="0.3"/>
  <pageSetup scale="63" fitToWidth="2" orientation="landscape" r:id="rId1"/>
  <headerFooter>
    <oddFooter>&amp;L&amp;7&amp;D &amp;T&amp;C&amp;7PGi Confidential&amp;R&amp;7Page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117"/>
  <sheetViews>
    <sheetView zoomScale="85" zoomScaleNormal="85" workbookViewId="0">
      <pane xSplit="2" ySplit="5" topLeftCell="D6" activePane="bottomRight" state="frozen"/>
      <selection activeCell="O27" sqref="O27"/>
      <selection pane="topRight" activeCell="O27" sqref="O27"/>
      <selection pane="bottomLeft" activeCell="O27" sqref="O27"/>
      <selection pane="bottomRight" activeCell="D6" sqref="D6"/>
    </sheetView>
  </sheetViews>
  <sheetFormatPr defaultRowHeight="15" customHeight="1" x14ac:dyDescent="0.2"/>
  <cols>
    <col min="1" max="1" width="12.85546875" style="5" hidden="1" customWidth="1"/>
    <col min="2" max="2" width="35.7109375" style="5" customWidth="1"/>
    <col min="3" max="3" width="4.7109375" style="5" hidden="1" customWidth="1"/>
    <col min="4" max="8" width="11.140625" style="5" customWidth="1"/>
    <col min="9" max="9" width="2.7109375" style="5" customWidth="1"/>
    <col min="10" max="10" width="5.140625" style="5" hidden="1" customWidth="1"/>
    <col min="11" max="15" width="11.140625" style="5" customWidth="1"/>
    <col min="16" max="16" width="2.7109375" style="5" customWidth="1"/>
    <col min="17" max="17" width="3.7109375" style="5" hidden="1" customWidth="1"/>
    <col min="18" max="22" width="9.7109375" style="5" customWidth="1"/>
    <col min="23" max="23" width="2.7109375" style="5" customWidth="1"/>
    <col min="24" max="24" width="10.42578125" style="5" customWidth="1"/>
    <col min="25" max="16384" width="9.140625" style="5"/>
  </cols>
  <sheetData>
    <row r="1" spans="1:26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1"/>
      <c r="P1" s="1"/>
      <c r="Q1" s="4"/>
      <c r="R1" s="4"/>
      <c r="S1" s="4"/>
      <c r="T1" s="4"/>
      <c r="U1" s="4"/>
      <c r="V1" s="4"/>
      <c r="W1" s="1"/>
      <c r="X1" s="1"/>
    </row>
    <row r="2" spans="1:26" x14ac:dyDescent="0.25">
      <c r="A2" s="1"/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4"/>
      <c r="R2" s="4"/>
      <c r="S2" s="4"/>
      <c r="T2" s="4"/>
      <c r="U2" s="4"/>
      <c r="V2" s="4"/>
      <c r="W2" s="1"/>
      <c r="X2" s="1"/>
    </row>
    <row r="3" spans="1:26" ht="15.75" thickBot="1" x14ac:dyDescent="0.3">
      <c r="A3" s="1"/>
      <c r="B3" s="6" t="s">
        <v>2</v>
      </c>
      <c r="C3" s="7" t="str">
        <f>'[1]Executive Summary (5 Qtr)'!F5</f>
        <v>3 Month Rolling</v>
      </c>
      <c r="D3" s="8" t="s">
        <v>3</v>
      </c>
      <c r="E3" s="8" t="s">
        <v>4</v>
      </c>
      <c r="F3" s="8" t="s">
        <v>5</v>
      </c>
      <c r="G3" s="8" t="s">
        <v>6</v>
      </c>
      <c r="H3" s="8"/>
      <c r="I3" s="8"/>
      <c r="J3" s="8" t="s">
        <v>7</v>
      </c>
      <c r="K3" s="8"/>
      <c r="L3" s="8" t="s">
        <v>8</v>
      </c>
      <c r="M3" s="8" t="s">
        <v>9</v>
      </c>
      <c r="N3" s="8" t="s">
        <v>10</v>
      </c>
      <c r="O3" s="8" t="s">
        <v>11</v>
      </c>
      <c r="P3" s="8" t="s">
        <v>12</v>
      </c>
      <c r="Q3" s="8" t="s">
        <v>13</v>
      </c>
      <c r="R3" s="8" t="s">
        <v>14</v>
      </c>
      <c r="S3" s="8" t="s">
        <v>15</v>
      </c>
      <c r="T3" s="8" t="s">
        <v>16</v>
      </c>
      <c r="U3" s="8" t="s">
        <v>17</v>
      </c>
      <c r="V3" s="8" t="s">
        <v>18</v>
      </c>
      <c r="W3" s="9"/>
      <c r="X3" s="9"/>
      <c r="Y3" s="10"/>
      <c r="Z3" s="10"/>
    </row>
    <row r="4" spans="1:26" ht="13.5" thickBot="1" x14ac:dyDescent="0.25">
      <c r="A4" s="1"/>
      <c r="B4" s="9"/>
      <c r="C4" s="11"/>
      <c r="D4" s="12"/>
      <c r="E4" s="13" t="s">
        <v>19</v>
      </c>
      <c r="F4" s="14"/>
      <c r="G4" s="14"/>
      <c r="H4" s="15"/>
      <c r="I4" s="1"/>
      <c r="J4" s="11"/>
      <c r="K4" s="12"/>
      <c r="L4" s="13" t="s">
        <v>20</v>
      </c>
      <c r="M4" s="14"/>
      <c r="N4" s="14"/>
      <c r="O4" s="15"/>
      <c r="P4" s="1"/>
      <c r="Q4" s="11"/>
      <c r="R4" s="12"/>
      <c r="S4" s="13" t="s">
        <v>21</v>
      </c>
      <c r="T4" s="14"/>
      <c r="U4" s="14"/>
      <c r="V4" s="15"/>
      <c r="W4" s="1"/>
      <c r="X4" s="1"/>
    </row>
    <row r="5" spans="1:26" ht="15.75" thickBot="1" x14ac:dyDescent="0.3">
      <c r="A5" s="1"/>
      <c r="B5" s="1"/>
      <c r="C5" s="16" t="str">
        <f>'[1]Executive Summary (5 Qtr)'!$D$9</f>
        <v>Feb-2013</v>
      </c>
      <c r="D5" s="16" t="str">
        <f>'[1]Executive Summary (5 Qtr)'!$D$10</f>
        <v>May-2013</v>
      </c>
      <c r="E5" s="16" t="str">
        <f>'[1]Executive Summary (5 Qtr)'!$D$11</f>
        <v>Aug-2013</v>
      </c>
      <c r="F5" s="16" t="str">
        <f>'[1]Executive Summary (5 Qtr)'!$D$12</f>
        <v>Nov-2013</v>
      </c>
      <c r="G5" s="16" t="str">
        <f>'[1]Executive Summary (5 Qtr)'!$D$13</f>
        <v>Feb-2014</v>
      </c>
      <c r="H5" s="16" t="str">
        <f>'[1]Executive Summary (5 Qtr)'!$D$14</f>
        <v>May-2014</v>
      </c>
      <c r="I5" s="9"/>
      <c r="J5" s="16" t="str">
        <f>'[1]Executive Summary (5 Qtr)'!$D$9</f>
        <v>Feb-2013</v>
      </c>
      <c r="K5" s="16" t="str">
        <f>'[1]Executive Summary (5 Qtr)'!$D$10</f>
        <v>May-2013</v>
      </c>
      <c r="L5" s="16" t="str">
        <f>'[1]Executive Summary (5 Qtr)'!$D$11</f>
        <v>Aug-2013</v>
      </c>
      <c r="M5" s="16" t="str">
        <f>'[1]Executive Summary (5 Qtr)'!$D$12</f>
        <v>Nov-2013</v>
      </c>
      <c r="N5" s="16" t="str">
        <f>'[1]Executive Summary (5 Qtr)'!$D$13</f>
        <v>Feb-2014</v>
      </c>
      <c r="O5" s="16" t="str">
        <f>'[1]Executive Summary (5 Qtr)'!$D$14</f>
        <v>May-2014</v>
      </c>
      <c r="P5" s="9"/>
      <c r="Q5" s="16" t="str">
        <f>'[1]Executive Summary (5 Qtr)'!$D$9</f>
        <v>Feb-2013</v>
      </c>
      <c r="R5" s="16" t="str">
        <f>'[1]Executive Summary (5 Qtr)'!$D$10</f>
        <v>May-2013</v>
      </c>
      <c r="S5" s="16" t="str">
        <f>'[1]Executive Summary (5 Qtr)'!$D$11</f>
        <v>Aug-2013</v>
      </c>
      <c r="T5" s="16" t="str">
        <f>'[1]Executive Summary (5 Qtr)'!$D$12</f>
        <v>Nov-2013</v>
      </c>
      <c r="U5" s="16" t="str">
        <f>'[1]Executive Summary (5 Qtr)'!$D$13</f>
        <v>Feb-2014</v>
      </c>
      <c r="V5" s="16" t="str">
        <f>'[1]Executive Summary (5 Qtr)'!$D$14</f>
        <v>May-2014</v>
      </c>
      <c r="W5" s="1"/>
      <c r="X5" s="16" t="s">
        <v>22</v>
      </c>
    </row>
    <row r="6" spans="1:26" x14ac:dyDescent="0.25">
      <c r="A6" s="1"/>
      <c r="B6" s="17" t="s">
        <v>23</v>
      </c>
      <c r="C6" s="18"/>
      <c r="D6" s="18"/>
      <c r="E6" s="18"/>
      <c r="F6" s="18"/>
      <c r="G6" s="18"/>
      <c r="H6" s="18"/>
      <c r="I6" s="9"/>
      <c r="J6" s="18"/>
      <c r="K6" s="18"/>
      <c r="L6" s="18"/>
      <c r="M6" s="18"/>
      <c r="N6" s="18"/>
      <c r="O6" s="18"/>
      <c r="P6" s="9"/>
      <c r="Q6" s="18"/>
      <c r="R6" s="18"/>
      <c r="S6" s="18"/>
      <c r="T6" s="18"/>
      <c r="U6" s="18"/>
      <c r="V6" s="18"/>
      <c r="W6" s="1"/>
      <c r="X6" s="19"/>
    </row>
    <row r="7" spans="1:26" ht="12.75" x14ac:dyDescent="0.2">
      <c r="A7" s="9" t="s">
        <v>24</v>
      </c>
      <c r="B7" s="20" t="s">
        <v>25</v>
      </c>
      <c r="C7" s="1">
        <v>0</v>
      </c>
      <c r="D7" s="1">
        <v>0</v>
      </c>
      <c r="E7" s="1">
        <v>24.050000218674541</v>
      </c>
      <c r="F7" s="1">
        <v>3000</v>
      </c>
      <c r="G7" s="1">
        <v>4000</v>
      </c>
      <c r="H7" s="1">
        <v>5000</v>
      </c>
      <c r="I7" s="1"/>
      <c r="J7" s="1">
        <v>0</v>
      </c>
      <c r="K7" s="1">
        <v>0</v>
      </c>
      <c r="L7" s="1">
        <v>3</v>
      </c>
      <c r="M7" s="1">
        <v>1800</v>
      </c>
      <c r="N7" s="1">
        <v>2500</v>
      </c>
      <c r="O7" s="1">
        <v>3000</v>
      </c>
      <c r="P7" s="1"/>
      <c r="Q7" s="4">
        <v>0</v>
      </c>
      <c r="R7" s="4">
        <v>0</v>
      </c>
      <c r="S7" s="4">
        <v>1.0447761188469715E-2</v>
      </c>
      <c r="T7" s="4">
        <v>1.3426096896650423E-2</v>
      </c>
      <c r="U7" s="4">
        <v>1.2400521200494707E-2</v>
      </c>
      <c r="V7" s="4">
        <v>1.1715316685759487E-2</v>
      </c>
      <c r="W7" s="1"/>
      <c r="X7" s="1">
        <f t="shared" ref="X7:X8" si="0">+H7-D7</f>
        <v>5000</v>
      </c>
      <c r="Y7" s="21"/>
    </row>
    <row r="8" spans="1:26" ht="12.75" x14ac:dyDescent="0.2">
      <c r="A8" s="9"/>
      <c r="B8" s="20" t="s">
        <v>26</v>
      </c>
      <c r="C8" s="1">
        <v>69025.629948318005</v>
      </c>
      <c r="D8" s="1">
        <v>6000</v>
      </c>
      <c r="E8" s="1">
        <v>5000</v>
      </c>
      <c r="F8" s="1">
        <v>4000</v>
      </c>
      <c r="G8" s="1">
        <v>5000</v>
      </c>
      <c r="H8" s="1">
        <v>40000</v>
      </c>
      <c r="I8" s="1"/>
      <c r="J8" s="1">
        <v>571991</v>
      </c>
      <c r="K8" s="1">
        <v>744</v>
      </c>
      <c r="L8" s="1">
        <v>610</v>
      </c>
      <c r="M8" s="1">
        <v>369</v>
      </c>
      <c r="N8" s="1">
        <v>296</v>
      </c>
      <c r="O8" s="1">
        <v>252</v>
      </c>
      <c r="P8" s="1"/>
      <c r="Q8" s="4">
        <v>4.0877670879766452E-2</v>
      </c>
      <c r="R8" s="4">
        <v>4.1183688541936471E-2</v>
      </c>
      <c r="S8" s="4">
        <v>4.2244686289847164E-2</v>
      </c>
      <c r="T8" s="4">
        <v>3.23316535285895E-2</v>
      </c>
      <c r="U8" s="4">
        <v>3.1026848544907646E-2</v>
      </c>
      <c r="V8" s="4">
        <v>4.0668899382838519E-2</v>
      </c>
      <c r="W8" s="1"/>
      <c r="X8" s="1">
        <f t="shared" si="0"/>
        <v>34000</v>
      </c>
      <c r="Y8" s="21"/>
    </row>
    <row r="9" spans="1:26" ht="12.75" x14ac:dyDescent="0.2">
      <c r="A9" s="9"/>
      <c r="B9" s="2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4"/>
      <c r="R9" s="4"/>
      <c r="S9" s="4"/>
      <c r="T9" s="4"/>
      <c r="U9" s="4"/>
      <c r="V9" s="4"/>
      <c r="W9" s="1"/>
      <c r="X9" s="1"/>
      <c r="Y9" s="21"/>
    </row>
    <row r="10" spans="1:26" ht="12.75" x14ac:dyDescent="0.2">
      <c r="A10" s="9"/>
      <c r="B10" s="2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4"/>
      <c r="R10" s="4"/>
      <c r="S10" s="4"/>
      <c r="T10" s="4"/>
      <c r="U10" s="4"/>
      <c r="V10" s="4"/>
      <c r="W10" s="1"/>
      <c r="X10" s="1"/>
      <c r="Y10" s="21"/>
    </row>
    <row r="11" spans="1:26" ht="12.75" x14ac:dyDescent="0.2">
      <c r="A11" s="9"/>
      <c r="B11" s="2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4"/>
      <c r="R11" s="4"/>
      <c r="S11" s="4"/>
      <c r="T11" s="4"/>
      <c r="U11" s="4"/>
      <c r="V11" s="4"/>
      <c r="W11" s="1"/>
      <c r="X11" s="1"/>
      <c r="Y11" s="21"/>
    </row>
    <row r="12" spans="1:26" ht="12.75" x14ac:dyDescent="0.2">
      <c r="A12" s="1"/>
      <c r="B12" s="2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4"/>
      <c r="S12" s="4"/>
      <c r="T12" s="4"/>
      <c r="U12" s="4"/>
      <c r="V12" s="4"/>
      <c r="W12" s="1"/>
      <c r="X12" s="1"/>
      <c r="Y12" s="21"/>
    </row>
    <row r="13" spans="1:26" ht="12.75" x14ac:dyDescent="0.2">
      <c r="A13" s="1"/>
      <c r="B13" s="2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4"/>
      <c r="R13" s="4"/>
      <c r="S13" s="4"/>
      <c r="T13" s="4"/>
      <c r="U13" s="4"/>
      <c r="V13" s="4"/>
      <c r="W13" s="1"/>
      <c r="X13" s="1"/>
      <c r="Y13" s="21"/>
    </row>
    <row r="14" spans="1:26" ht="12.75" x14ac:dyDescent="0.2">
      <c r="A14" s="1"/>
      <c r="B14" s="2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4"/>
      <c r="S14" s="4"/>
      <c r="T14" s="4"/>
      <c r="U14" s="4"/>
      <c r="V14" s="4"/>
      <c r="W14" s="1"/>
      <c r="X14" s="1"/>
      <c r="Y14" s="21"/>
    </row>
    <row r="15" spans="1:26" ht="12.75" x14ac:dyDescent="0.2">
      <c r="A15" s="1"/>
      <c r="B15" s="2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4"/>
      <c r="R15" s="4"/>
      <c r="S15" s="4"/>
      <c r="T15" s="4"/>
      <c r="U15" s="4"/>
      <c r="V15" s="4"/>
      <c r="W15" s="1"/>
      <c r="X15" s="1"/>
      <c r="Y15" s="21"/>
    </row>
    <row r="16" spans="1:26" ht="12.75" x14ac:dyDescent="0.2">
      <c r="A16" s="1"/>
      <c r="B16" s="2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4"/>
      <c r="S16" s="4"/>
      <c r="T16" s="4"/>
      <c r="U16" s="4"/>
      <c r="V16" s="4"/>
      <c r="W16" s="1"/>
      <c r="X16" s="1"/>
      <c r="Y16" s="21"/>
    </row>
    <row r="17" spans="1:25" ht="12.75" x14ac:dyDescent="0.2">
      <c r="A17" s="1"/>
      <c r="B17" s="2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4"/>
      <c r="S17" s="4"/>
      <c r="T17" s="4"/>
      <c r="U17" s="4"/>
      <c r="V17" s="4"/>
      <c r="W17" s="1"/>
      <c r="X17" s="1"/>
      <c r="Y17" s="21"/>
    </row>
    <row r="18" spans="1:25" ht="12.75" x14ac:dyDescent="0.2">
      <c r="A18" s="1"/>
      <c r="B18" s="2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4"/>
      <c r="S18" s="4"/>
      <c r="T18" s="4"/>
      <c r="U18" s="4"/>
      <c r="V18" s="4"/>
      <c r="W18" s="1"/>
      <c r="X18" s="1"/>
      <c r="Y18" s="21"/>
    </row>
    <row r="19" spans="1:25" ht="12.75" x14ac:dyDescent="0.2">
      <c r="A19" s="1"/>
      <c r="B19" s="2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4"/>
      <c r="R19" s="4"/>
      <c r="S19" s="4"/>
      <c r="T19" s="4"/>
      <c r="U19" s="4"/>
      <c r="V19" s="4"/>
      <c r="W19" s="1"/>
      <c r="X19" s="1"/>
      <c r="Y19" s="21"/>
    </row>
    <row r="20" spans="1:25" ht="12.75" x14ac:dyDescent="0.2">
      <c r="A20" s="1"/>
      <c r="B20" s="2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4"/>
      <c r="R20" s="4"/>
      <c r="S20" s="4"/>
      <c r="T20" s="4"/>
      <c r="U20" s="4"/>
      <c r="V20" s="4"/>
      <c r="W20" s="1"/>
      <c r="X20" s="1"/>
      <c r="Y20" s="21"/>
    </row>
    <row r="21" spans="1:25" ht="12.75" x14ac:dyDescent="0.2">
      <c r="A21" s="1"/>
      <c r="B21" s="2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4"/>
      <c r="R21" s="4"/>
      <c r="S21" s="4"/>
      <c r="T21" s="4"/>
      <c r="U21" s="4"/>
      <c r="V21" s="4"/>
      <c r="W21" s="1"/>
      <c r="X21" s="1"/>
      <c r="Y21" s="21"/>
    </row>
    <row r="22" spans="1:25" ht="12.75" x14ac:dyDescent="0.2">
      <c r="A22" s="1"/>
      <c r="B22" s="2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4"/>
      <c r="R22" s="4"/>
      <c r="S22" s="4"/>
      <c r="T22" s="4"/>
      <c r="U22" s="4"/>
      <c r="V22" s="4"/>
      <c r="W22" s="1"/>
      <c r="X22" s="1"/>
      <c r="Y22" s="21"/>
    </row>
    <row r="23" spans="1:25" ht="12.75" x14ac:dyDescent="0.2">
      <c r="A23" s="1"/>
      <c r="B23" s="2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4"/>
      <c r="R23" s="4"/>
      <c r="S23" s="4"/>
      <c r="T23" s="4"/>
      <c r="U23" s="4"/>
      <c r="V23" s="4"/>
      <c r="W23" s="1"/>
      <c r="X23" s="1"/>
      <c r="Y23" s="21"/>
    </row>
    <row r="24" spans="1:25" ht="12.75" x14ac:dyDescent="0.2">
      <c r="A24" s="1"/>
      <c r="B24" s="2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4"/>
      <c r="R24" s="4"/>
      <c r="S24" s="4"/>
      <c r="T24" s="4"/>
      <c r="U24" s="4"/>
      <c r="V24" s="4"/>
      <c r="W24" s="1"/>
      <c r="X24" s="1"/>
      <c r="Y24" s="21"/>
    </row>
    <row r="25" spans="1:25" ht="12.75" x14ac:dyDescent="0.2">
      <c r="A25" s="1"/>
      <c r="B25" s="2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4"/>
      <c r="R25" s="4"/>
      <c r="S25" s="4"/>
      <c r="T25" s="4"/>
      <c r="U25" s="4"/>
      <c r="V25" s="4"/>
      <c r="W25" s="1"/>
      <c r="X25" s="1"/>
      <c r="Y25" s="21"/>
    </row>
    <row r="26" spans="1:25" ht="12.75" x14ac:dyDescent="0.2">
      <c r="A26" s="1"/>
      <c r="B26" s="2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4"/>
      <c r="R26" s="4"/>
      <c r="S26" s="4"/>
      <c r="T26" s="4"/>
      <c r="U26" s="4"/>
      <c r="V26" s="4"/>
      <c r="W26" s="1"/>
      <c r="X26" s="1"/>
      <c r="Y26" s="21"/>
    </row>
    <row r="27" spans="1:25" ht="12.75" x14ac:dyDescent="0.2">
      <c r="A27" s="1"/>
      <c r="B27" s="2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4"/>
      <c r="R27" s="4"/>
      <c r="S27" s="4"/>
      <c r="T27" s="4"/>
      <c r="U27" s="4"/>
      <c r="V27" s="4"/>
      <c r="W27" s="1"/>
      <c r="X27" s="1"/>
      <c r="Y27" s="21"/>
    </row>
    <row r="28" spans="1:25" ht="12.75" x14ac:dyDescent="0.2">
      <c r="A28" s="1"/>
      <c r="B28" s="2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4"/>
      <c r="R28" s="4"/>
      <c r="S28" s="4"/>
      <c r="T28" s="4"/>
      <c r="U28" s="4"/>
      <c r="V28" s="4"/>
      <c r="W28" s="1"/>
      <c r="X28" s="1"/>
      <c r="Y28" s="21"/>
    </row>
    <row r="29" spans="1:25" ht="12.75" x14ac:dyDescent="0.2">
      <c r="A29" s="1"/>
      <c r="B29" s="2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4"/>
      <c r="R29" s="4"/>
      <c r="S29" s="4"/>
      <c r="T29" s="4"/>
      <c r="U29" s="4"/>
      <c r="V29" s="4"/>
      <c r="W29" s="1"/>
      <c r="X29" s="1"/>
      <c r="Y29" s="21"/>
    </row>
    <row r="30" spans="1:25" ht="12.75" x14ac:dyDescent="0.2">
      <c r="A30" s="1"/>
      <c r="B30" s="2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4"/>
      <c r="R30" s="4"/>
      <c r="S30" s="4"/>
      <c r="T30" s="4"/>
      <c r="U30" s="4"/>
      <c r="V30" s="4"/>
      <c r="W30" s="1"/>
      <c r="X30" s="1"/>
      <c r="Y30" s="21"/>
    </row>
    <row r="31" spans="1:25" ht="12.75" x14ac:dyDescent="0.2">
      <c r="A31" s="1"/>
      <c r="B31" s="2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4"/>
      <c r="R31" s="4"/>
      <c r="S31" s="4"/>
      <c r="T31" s="4"/>
      <c r="U31" s="4"/>
      <c r="V31" s="4"/>
      <c r="W31" s="1"/>
      <c r="X31" s="1"/>
      <c r="Y31" s="21"/>
    </row>
    <row r="32" spans="1:25" x14ac:dyDescent="0.25">
      <c r="A32" s="1"/>
      <c r="B32" s="22" t="s">
        <v>27</v>
      </c>
      <c r="C32" s="23">
        <f t="shared" ref="C32:H32" si="1">SUM(C7:C31)</f>
        <v>69025.629948318005</v>
      </c>
      <c r="D32" s="23">
        <f t="shared" si="1"/>
        <v>6000</v>
      </c>
      <c r="E32" s="23">
        <f t="shared" si="1"/>
        <v>5024.0500002186745</v>
      </c>
      <c r="F32" s="23">
        <f t="shared" si="1"/>
        <v>7000</v>
      </c>
      <c r="G32" s="23">
        <f t="shared" si="1"/>
        <v>9000</v>
      </c>
      <c r="H32" s="23">
        <f t="shared" si="1"/>
        <v>45000</v>
      </c>
      <c r="I32" s="24"/>
      <c r="J32" s="23">
        <f t="shared" ref="J32:O32" si="2">SUM(J7:J31)</f>
        <v>571991</v>
      </c>
      <c r="K32" s="23">
        <f t="shared" si="2"/>
        <v>744</v>
      </c>
      <c r="L32" s="23">
        <f t="shared" si="2"/>
        <v>613</v>
      </c>
      <c r="M32" s="23">
        <f t="shared" si="2"/>
        <v>2169</v>
      </c>
      <c r="N32" s="23">
        <f t="shared" si="2"/>
        <v>2796</v>
      </c>
      <c r="O32" s="23">
        <f t="shared" si="2"/>
        <v>3252</v>
      </c>
      <c r="P32" s="24"/>
      <c r="Q32" s="25">
        <f>C32/J32</f>
        <v>0.12067607698078817</v>
      </c>
      <c r="R32" s="25">
        <f>D32/K32</f>
        <v>8.064516129032258</v>
      </c>
      <c r="S32" s="25">
        <f>E32/L32</f>
        <v>8.1958401308624378</v>
      </c>
      <c r="T32" s="25">
        <f>E32/L32</f>
        <v>8.1958401308624378</v>
      </c>
      <c r="U32" s="25">
        <f>F32/M32</f>
        <v>3.2272936837252191</v>
      </c>
      <c r="V32" s="25">
        <f>H32/O32</f>
        <v>13.837638376383763</v>
      </c>
      <c r="W32" s="1"/>
      <c r="X32" s="19"/>
    </row>
    <row r="33" spans="1:24" x14ac:dyDescent="0.25">
      <c r="A33" s="1"/>
      <c r="B33" s="2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4"/>
      <c r="R33" s="4"/>
      <c r="S33" s="4"/>
      <c r="T33" s="4"/>
      <c r="U33" s="4"/>
      <c r="V33" s="4"/>
      <c r="W33" s="1"/>
      <c r="X33" s="19"/>
    </row>
    <row r="34" spans="1:24" x14ac:dyDescent="0.25">
      <c r="A34" s="1"/>
      <c r="B34" s="27" t="s">
        <v>28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4"/>
      <c r="R34" s="4"/>
      <c r="S34" s="4"/>
      <c r="T34" s="4"/>
      <c r="U34" s="4"/>
      <c r="V34" s="4"/>
      <c r="W34" s="1"/>
      <c r="X34" s="19"/>
    </row>
    <row r="35" spans="1:24" ht="12.75" x14ac:dyDescent="0.2">
      <c r="A35" s="9" t="s">
        <v>29</v>
      </c>
      <c r="B35" s="2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4"/>
      <c r="R35" s="4"/>
      <c r="S35" s="4"/>
      <c r="T35" s="4"/>
      <c r="U35" s="4"/>
      <c r="V35" s="4"/>
      <c r="W35" s="1"/>
      <c r="X35" s="1"/>
    </row>
    <row r="36" spans="1:24" ht="12.75" x14ac:dyDescent="0.2">
      <c r="A36" s="1"/>
      <c r="B36" s="2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4"/>
      <c r="R36" s="4"/>
      <c r="S36" s="4"/>
      <c r="T36" s="4"/>
      <c r="U36" s="4"/>
      <c r="V36" s="4"/>
      <c r="W36" s="1"/>
      <c r="X36" s="1"/>
    </row>
    <row r="37" spans="1:24" ht="12.75" x14ac:dyDescent="0.2">
      <c r="A37" s="1"/>
      <c r="B37" s="2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4"/>
      <c r="R37" s="4"/>
      <c r="S37" s="4"/>
      <c r="T37" s="4"/>
      <c r="U37" s="4"/>
      <c r="V37" s="4"/>
      <c r="W37" s="1"/>
      <c r="X37" s="1"/>
    </row>
    <row r="38" spans="1:24" ht="12.75" x14ac:dyDescent="0.2">
      <c r="A38" s="1"/>
      <c r="B38" s="20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4"/>
      <c r="R38" s="4"/>
      <c r="S38" s="4"/>
      <c r="T38" s="4"/>
      <c r="U38" s="4"/>
      <c r="V38" s="4"/>
      <c r="W38" s="1"/>
      <c r="X38" s="1"/>
    </row>
    <row r="39" spans="1:24" ht="12.75" x14ac:dyDescent="0.2">
      <c r="A39" s="1"/>
      <c r="B39" s="2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4"/>
      <c r="R39" s="4"/>
      <c r="S39" s="4"/>
      <c r="T39" s="4"/>
      <c r="U39" s="4"/>
      <c r="V39" s="4"/>
      <c r="W39" s="1"/>
      <c r="X39" s="1"/>
    </row>
    <row r="40" spans="1:24" ht="12.75" x14ac:dyDescent="0.2">
      <c r="A40" s="1"/>
      <c r="B40" s="20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4"/>
      <c r="R40" s="4"/>
      <c r="S40" s="4"/>
      <c r="T40" s="4"/>
      <c r="U40" s="4"/>
      <c r="V40" s="4"/>
      <c r="W40" s="1"/>
      <c r="X40" s="1"/>
    </row>
    <row r="41" spans="1:24" ht="12.75" x14ac:dyDescent="0.2">
      <c r="A41" s="1"/>
      <c r="B41" s="2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4"/>
      <c r="R41" s="4"/>
      <c r="S41" s="4"/>
      <c r="T41" s="4"/>
      <c r="U41" s="4"/>
      <c r="V41" s="4"/>
      <c r="W41" s="1"/>
      <c r="X41" s="1"/>
    </row>
    <row r="42" spans="1:24" ht="12.75" x14ac:dyDescent="0.2">
      <c r="A42" s="1"/>
      <c r="B42" s="20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4"/>
      <c r="R42" s="4"/>
      <c r="S42" s="4"/>
      <c r="T42" s="4"/>
      <c r="U42" s="4"/>
      <c r="V42" s="4"/>
      <c r="W42" s="1"/>
      <c r="X42" s="1"/>
    </row>
    <row r="43" spans="1:24" ht="12.75" x14ac:dyDescent="0.2">
      <c r="A43" s="1"/>
      <c r="B43" s="20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4"/>
      <c r="R43" s="4"/>
      <c r="S43" s="4"/>
      <c r="T43" s="4"/>
      <c r="U43" s="4"/>
      <c r="V43" s="4"/>
      <c r="W43" s="1"/>
      <c r="X43" s="1"/>
    </row>
    <row r="44" spans="1:24" ht="12.75" x14ac:dyDescent="0.2">
      <c r="A44" s="1"/>
      <c r="B44" s="20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4"/>
      <c r="R44" s="4"/>
      <c r="S44" s="4"/>
      <c r="T44" s="4"/>
      <c r="U44" s="4"/>
      <c r="V44" s="4"/>
      <c r="W44" s="1"/>
      <c r="X44" s="1"/>
    </row>
    <row r="45" spans="1:24" ht="12.75" x14ac:dyDescent="0.2">
      <c r="A45" s="1"/>
      <c r="B45" s="20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4"/>
      <c r="R45" s="4"/>
      <c r="S45" s="4"/>
      <c r="T45" s="4"/>
      <c r="U45" s="4"/>
      <c r="V45" s="4"/>
      <c r="W45" s="1"/>
      <c r="X45" s="1"/>
    </row>
    <row r="46" spans="1:24" ht="12.75" x14ac:dyDescent="0.2">
      <c r="A46" s="1"/>
      <c r="B46" s="20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4"/>
      <c r="R46" s="4"/>
      <c r="S46" s="4"/>
      <c r="T46" s="4"/>
      <c r="U46" s="4"/>
      <c r="V46" s="4"/>
      <c r="W46" s="1"/>
      <c r="X46" s="1"/>
    </row>
    <row r="47" spans="1:24" ht="12.75" x14ac:dyDescent="0.2">
      <c r="A47" s="1"/>
      <c r="B47" s="20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4"/>
      <c r="R47" s="4"/>
      <c r="S47" s="4"/>
      <c r="T47" s="4"/>
      <c r="U47" s="4"/>
      <c r="V47" s="4"/>
      <c r="W47" s="1"/>
      <c r="X47" s="1"/>
    </row>
    <row r="48" spans="1:24" ht="12.75" x14ac:dyDescent="0.2">
      <c r="A48" s="1"/>
      <c r="B48" s="20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4"/>
      <c r="R48" s="4"/>
      <c r="S48" s="4"/>
      <c r="T48" s="4"/>
      <c r="U48" s="4"/>
      <c r="V48" s="4"/>
      <c r="W48" s="1"/>
      <c r="X48" s="1"/>
    </row>
    <row r="49" spans="1:24" ht="12.75" x14ac:dyDescent="0.2">
      <c r="A49" s="1"/>
      <c r="B49" s="20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4"/>
      <c r="R49" s="4"/>
      <c r="S49" s="4"/>
      <c r="T49" s="4"/>
      <c r="U49" s="4"/>
      <c r="V49" s="4"/>
      <c r="W49" s="1"/>
      <c r="X49" s="1"/>
    </row>
    <row r="50" spans="1:24" ht="12.75" x14ac:dyDescent="0.2">
      <c r="A50" s="1"/>
      <c r="B50" s="20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4"/>
      <c r="R50" s="4"/>
      <c r="S50" s="4"/>
      <c r="T50" s="4"/>
      <c r="U50" s="4"/>
      <c r="V50" s="4"/>
      <c r="W50" s="1"/>
      <c r="X50" s="1"/>
    </row>
    <row r="51" spans="1:24" ht="12.75" x14ac:dyDescent="0.2">
      <c r="A51" s="1"/>
      <c r="B51" s="20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4"/>
      <c r="R51" s="4"/>
      <c r="S51" s="4"/>
      <c r="T51" s="4"/>
      <c r="U51" s="4"/>
      <c r="V51" s="4"/>
      <c r="W51" s="1"/>
      <c r="X51" s="1"/>
    </row>
    <row r="52" spans="1:24" ht="12.75" x14ac:dyDescent="0.2">
      <c r="A52" s="1"/>
      <c r="B52" s="20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4"/>
      <c r="R52" s="4"/>
      <c r="S52" s="4"/>
      <c r="T52" s="4"/>
      <c r="U52" s="4"/>
      <c r="V52" s="4"/>
      <c r="W52" s="1"/>
      <c r="X52" s="1"/>
    </row>
    <row r="53" spans="1:24" ht="12.75" x14ac:dyDescent="0.2">
      <c r="A53" s="1"/>
      <c r="B53" s="20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4"/>
      <c r="R53" s="4"/>
      <c r="S53" s="4"/>
      <c r="T53" s="4"/>
      <c r="U53" s="4"/>
      <c r="V53" s="4"/>
      <c r="W53" s="1"/>
      <c r="X53" s="1"/>
    </row>
    <row r="54" spans="1:24" ht="12.75" x14ac:dyDescent="0.2">
      <c r="A54" s="1"/>
      <c r="B54" s="20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4"/>
      <c r="R54" s="4"/>
      <c r="S54" s="4"/>
      <c r="T54" s="4"/>
      <c r="U54" s="4"/>
      <c r="V54" s="4"/>
      <c r="W54" s="1"/>
      <c r="X54" s="1"/>
    </row>
    <row r="55" spans="1:24" ht="12.75" x14ac:dyDescent="0.2">
      <c r="A55" s="1"/>
      <c r="B55" s="20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4"/>
      <c r="R55" s="4"/>
      <c r="S55" s="4"/>
      <c r="T55" s="4"/>
      <c r="U55" s="4"/>
      <c r="V55" s="4"/>
      <c r="W55" s="1"/>
      <c r="X55" s="1"/>
    </row>
    <row r="56" spans="1:24" ht="12.75" x14ac:dyDescent="0.2">
      <c r="A56" s="1"/>
      <c r="B56" s="20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4"/>
      <c r="R56" s="4"/>
      <c r="S56" s="4"/>
      <c r="T56" s="4"/>
      <c r="U56" s="4"/>
      <c r="V56" s="4"/>
      <c r="W56" s="1"/>
      <c r="X56" s="1"/>
    </row>
    <row r="57" spans="1:24" ht="12.75" x14ac:dyDescent="0.2">
      <c r="A57" s="1"/>
      <c r="B57" s="20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4"/>
      <c r="R57" s="4"/>
      <c r="S57" s="4"/>
      <c r="T57" s="4"/>
      <c r="U57" s="4"/>
      <c r="V57" s="4"/>
      <c r="W57" s="1"/>
      <c r="X57" s="1"/>
    </row>
    <row r="58" spans="1:24" ht="12.75" x14ac:dyDescent="0.2">
      <c r="A58" s="1"/>
      <c r="B58" s="20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4"/>
      <c r="R58" s="4"/>
      <c r="S58" s="4"/>
      <c r="T58" s="4"/>
      <c r="U58" s="4"/>
      <c r="V58" s="4"/>
      <c r="W58" s="1"/>
      <c r="X58" s="1"/>
    </row>
    <row r="59" spans="1:24" ht="12.75" x14ac:dyDescent="0.2">
      <c r="A59" s="1"/>
      <c r="B59" s="20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4"/>
      <c r="R59" s="4"/>
      <c r="S59" s="4"/>
      <c r="T59" s="4"/>
      <c r="U59" s="4"/>
      <c r="V59" s="4"/>
      <c r="W59" s="1"/>
      <c r="X59" s="1"/>
    </row>
    <row r="60" spans="1:24" x14ac:dyDescent="0.25">
      <c r="A60" s="1"/>
      <c r="B60" s="22" t="s">
        <v>27</v>
      </c>
      <c r="C60" s="23">
        <f t="shared" ref="C60:H60" si="3">SUM(C35:C59)</f>
        <v>0</v>
      </c>
      <c r="D60" s="23">
        <f t="shared" si="3"/>
        <v>0</v>
      </c>
      <c r="E60" s="23">
        <f t="shared" si="3"/>
        <v>0</v>
      </c>
      <c r="F60" s="23">
        <f t="shared" si="3"/>
        <v>0</v>
      </c>
      <c r="G60" s="23">
        <f t="shared" si="3"/>
        <v>0</v>
      </c>
      <c r="H60" s="23">
        <f t="shared" si="3"/>
        <v>0</v>
      </c>
      <c r="I60" s="24"/>
      <c r="J60" s="23">
        <f t="shared" ref="J60:O60" si="4">SUM(J35:J59)</f>
        <v>0</v>
      </c>
      <c r="K60" s="23">
        <f t="shared" si="4"/>
        <v>0</v>
      </c>
      <c r="L60" s="23">
        <f t="shared" si="4"/>
        <v>0</v>
      </c>
      <c r="M60" s="23">
        <f t="shared" si="4"/>
        <v>0</v>
      </c>
      <c r="N60" s="23">
        <f t="shared" si="4"/>
        <v>0</v>
      </c>
      <c r="O60" s="23">
        <f t="shared" si="4"/>
        <v>0</v>
      </c>
      <c r="P60" s="24"/>
      <c r="Q60" s="25" t="e">
        <f>C60/J60</f>
        <v>#DIV/0!</v>
      </c>
      <c r="R60" s="25" t="e">
        <f>D60/K60</f>
        <v>#DIV/0!</v>
      </c>
      <c r="S60" s="25" t="e">
        <f>E60/L60</f>
        <v>#DIV/0!</v>
      </c>
      <c r="T60" s="25" t="e">
        <f>E60/L60</f>
        <v>#DIV/0!</v>
      </c>
      <c r="U60" s="25" t="e">
        <f>F60/M60</f>
        <v>#DIV/0!</v>
      </c>
      <c r="V60" s="25" t="e">
        <f>H60/O60</f>
        <v>#DIV/0!</v>
      </c>
      <c r="W60" s="1"/>
      <c r="X60" s="19"/>
    </row>
    <row r="61" spans="1:24" x14ac:dyDescent="0.25">
      <c r="A61" s="1"/>
      <c r="B61" s="2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4"/>
      <c r="R61" s="4"/>
      <c r="S61" s="4"/>
      <c r="T61" s="4"/>
      <c r="U61" s="4"/>
      <c r="V61" s="4"/>
      <c r="W61" s="1"/>
      <c r="X61" s="19"/>
    </row>
    <row r="62" spans="1:24" x14ac:dyDescent="0.25">
      <c r="A62" s="1"/>
      <c r="B62" s="28" t="s">
        <v>30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4"/>
      <c r="R62" s="4"/>
      <c r="S62" s="4"/>
      <c r="T62" s="4"/>
      <c r="U62" s="4"/>
      <c r="V62" s="4"/>
      <c r="W62" s="1"/>
      <c r="X62" s="19"/>
    </row>
    <row r="63" spans="1:24" ht="12.75" x14ac:dyDescent="0.2">
      <c r="A63" s="9" t="s">
        <v>31</v>
      </c>
      <c r="B63" s="2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4"/>
      <c r="R63" s="4"/>
      <c r="S63" s="4"/>
      <c r="T63" s="4"/>
      <c r="U63" s="4"/>
      <c r="V63" s="4"/>
      <c r="W63" s="1"/>
      <c r="X63" s="1"/>
    </row>
    <row r="64" spans="1:24" ht="12.75" x14ac:dyDescent="0.2">
      <c r="A64" s="1"/>
      <c r="B64" s="2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4"/>
      <c r="R64" s="4"/>
      <c r="S64" s="4"/>
      <c r="T64" s="4"/>
      <c r="U64" s="4"/>
      <c r="V64" s="4"/>
      <c r="W64" s="1"/>
      <c r="X64" s="1"/>
    </row>
    <row r="65" spans="1:24" ht="12.75" x14ac:dyDescent="0.2">
      <c r="A65" s="1"/>
      <c r="B65" s="2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4"/>
      <c r="R65" s="4"/>
      <c r="S65" s="4"/>
      <c r="T65" s="4"/>
      <c r="U65" s="4"/>
      <c r="V65" s="4"/>
      <c r="W65" s="1"/>
      <c r="X65" s="1"/>
    </row>
    <row r="66" spans="1:24" ht="12.75" x14ac:dyDescent="0.2">
      <c r="A66" s="1"/>
      <c r="B66" s="2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4"/>
      <c r="R66" s="4"/>
      <c r="S66" s="4"/>
      <c r="T66" s="4"/>
      <c r="U66" s="4"/>
      <c r="V66" s="4"/>
      <c r="W66" s="1"/>
      <c r="X66" s="1"/>
    </row>
    <row r="67" spans="1:24" ht="12.75" x14ac:dyDescent="0.2">
      <c r="A67" s="1"/>
      <c r="B67" s="2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4"/>
      <c r="R67" s="4"/>
      <c r="S67" s="4"/>
      <c r="T67" s="4"/>
      <c r="U67" s="4"/>
      <c r="V67" s="4"/>
      <c r="W67" s="1"/>
      <c r="X67" s="1"/>
    </row>
    <row r="68" spans="1:24" ht="12.75" x14ac:dyDescent="0.2">
      <c r="A68" s="1"/>
      <c r="B68" s="2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4"/>
      <c r="R68" s="4"/>
      <c r="S68" s="4"/>
      <c r="T68" s="4"/>
      <c r="U68" s="4"/>
      <c r="V68" s="4"/>
      <c r="W68" s="1"/>
      <c r="X68" s="1"/>
    </row>
    <row r="69" spans="1:24" ht="12.75" x14ac:dyDescent="0.2">
      <c r="A69" s="1"/>
      <c r="B69" s="2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4"/>
      <c r="R69" s="4"/>
      <c r="S69" s="4"/>
      <c r="T69" s="4"/>
      <c r="U69" s="4"/>
      <c r="V69" s="4"/>
      <c r="W69" s="1"/>
      <c r="X69" s="1"/>
    </row>
    <row r="70" spans="1:24" ht="12.75" x14ac:dyDescent="0.2">
      <c r="A70" s="1"/>
      <c r="B70" s="2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4"/>
      <c r="R70" s="4"/>
      <c r="S70" s="4"/>
      <c r="T70" s="4"/>
      <c r="U70" s="4"/>
      <c r="V70" s="4"/>
      <c r="W70" s="1"/>
      <c r="X70" s="1"/>
    </row>
    <row r="71" spans="1:24" ht="12.75" x14ac:dyDescent="0.2">
      <c r="A71" s="1"/>
      <c r="B71" s="2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4"/>
      <c r="R71" s="4"/>
      <c r="S71" s="4"/>
      <c r="T71" s="4"/>
      <c r="U71" s="4"/>
      <c r="V71" s="4"/>
      <c r="W71" s="1"/>
      <c r="X71" s="1"/>
    </row>
    <row r="72" spans="1:24" ht="12.75" x14ac:dyDescent="0.2">
      <c r="A72" s="1"/>
      <c r="B72" s="2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4"/>
      <c r="R72" s="4"/>
      <c r="S72" s="4"/>
      <c r="T72" s="4"/>
      <c r="U72" s="4"/>
      <c r="V72" s="4"/>
      <c r="W72" s="1"/>
      <c r="X72" s="1"/>
    </row>
    <row r="73" spans="1:24" ht="12.75" x14ac:dyDescent="0.2">
      <c r="A73" s="1"/>
      <c r="B73" s="2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4"/>
      <c r="R73" s="4"/>
      <c r="S73" s="4"/>
      <c r="T73" s="4"/>
      <c r="U73" s="4"/>
      <c r="V73" s="4"/>
      <c r="W73" s="1"/>
      <c r="X73" s="1"/>
    </row>
    <row r="74" spans="1:24" ht="12.75" x14ac:dyDescent="0.2">
      <c r="A74" s="1"/>
      <c r="B74" s="2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4"/>
      <c r="R74" s="4"/>
      <c r="S74" s="4"/>
      <c r="T74" s="4"/>
      <c r="U74" s="4"/>
      <c r="V74" s="4"/>
      <c r="W74" s="1"/>
      <c r="X74" s="1"/>
    </row>
    <row r="75" spans="1:24" ht="12.75" x14ac:dyDescent="0.2">
      <c r="A75" s="1"/>
      <c r="B75" s="2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4"/>
      <c r="R75" s="4"/>
      <c r="S75" s="4"/>
      <c r="T75" s="4"/>
      <c r="U75" s="4"/>
      <c r="V75" s="4"/>
      <c r="W75" s="1"/>
      <c r="X75" s="1"/>
    </row>
    <row r="76" spans="1:24" ht="12.75" x14ac:dyDescent="0.2">
      <c r="A76" s="1"/>
      <c r="B76" s="2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4"/>
      <c r="R76" s="4"/>
      <c r="S76" s="4"/>
      <c r="T76" s="4"/>
      <c r="U76" s="4"/>
      <c r="V76" s="4"/>
      <c r="W76" s="1"/>
      <c r="X76" s="1"/>
    </row>
    <row r="77" spans="1:24" ht="12.75" x14ac:dyDescent="0.2">
      <c r="A77" s="1"/>
      <c r="B77" s="2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4"/>
      <c r="R77" s="4"/>
      <c r="S77" s="4"/>
      <c r="T77" s="4"/>
      <c r="U77" s="4"/>
      <c r="V77" s="4"/>
      <c r="W77" s="1"/>
      <c r="X77" s="1"/>
    </row>
    <row r="78" spans="1:24" ht="12.75" x14ac:dyDescent="0.2">
      <c r="A78" s="1"/>
      <c r="B78" s="2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4"/>
      <c r="R78" s="4"/>
      <c r="S78" s="4"/>
      <c r="T78" s="4"/>
      <c r="U78" s="4"/>
      <c r="V78" s="4"/>
      <c r="W78" s="1"/>
      <c r="X78" s="1"/>
    </row>
    <row r="79" spans="1:24" ht="12.75" x14ac:dyDescent="0.2">
      <c r="A79" s="1"/>
      <c r="B79" s="2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4"/>
      <c r="R79" s="4"/>
      <c r="S79" s="4"/>
      <c r="T79" s="4"/>
      <c r="U79" s="4"/>
      <c r="V79" s="4"/>
      <c r="W79" s="1"/>
      <c r="X79" s="1"/>
    </row>
    <row r="80" spans="1:24" ht="12.75" x14ac:dyDescent="0.2">
      <c r="A80" s="1"/>
      <c r="B80" s="2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4"/>
      <c r="R80" s="4"/>
      <c r="S80" s="4"/>
      <c r="T80" s="4"/>
      <c r="U80" s="4"/>
      <c r="V80" s="4"/>
      <c r="W80" s="1"/>
      <c r="X80" s="1"/>
    </row>
    <row r="81" spans="1:24" ht="12.75" x14ac:dyDescent="0.2">
      <c r="A81" s="1"/>
      <c r="B81" s="2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4"/>
      <c r="R81" s="4"/>
      <c r="S81" s="4"/>
      <c r="T81" s="4"/>
      <c r="U81" s="4"/>
      <c r="V81" s="4"/>
      <c r="W81" s="1"/>
      <c r="X81" s="1"/>
    </row>
    <row r="82" spans="1:24" ht="12.75" x14ac:dyDescent="0.2">
      <c r="A82" s="1"/>
      <c r="B82" s="2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4"/>
      <c r="R82" s="4"/>
      <c r="S82" s="4"/>
      <c r="T82" s="4"/>
      <c r="U82" s="4"/>
      <c r="V82" s="4"/>
      <c r="W82" s="1"/>
      <c r="X82" s="1"/>
    </row>
    <row r="83" spans="1:24" ht="12.75" x14ac:dyDescent="0.2">
      <c r="A83" s="1"/>
      <c r="B83" s="2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4"/>
      <c r="R83" s="4"/>
      <c r="S83" s="4"/>
      <c r="T83" s="4"/>
      <c r="U83" s="4"/>
      <c r="V83" s="4"/>
      <c r="W83" s="1"/>
      <c r="X83" s="1"/>
    </row>
    <row r="84" spans="1:24" ht="12.75" x14ac:dyDescent="0.2">
      <c r="A84" s="1"/>
      <c r="B84" s="20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4"/>
      <c r="R84" s="4"/>
      <c r="S84" s="4"/>
      <c r="T84" s="4"/>
      <c r="U84" s="4"/>
      <c r="V84" s="4"/>
      <c r="W84" s="1"/>
      <c r="X84" s="1"/>
    </row>
    <row r="85" spans="1:24" ht="12.75" x14ac:dyDescent="0.2">
      <c r="A85" s="1"/>
      <c r="B85" s="2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4"/>
      <c r="R85" s="4"/>
      <c r="S85" s="4"/>
      <c r="T85" s="4"/>
      <c r="U85" s="4"/>
      <c r="V85" s="4"/>
      <c r="W85" s="1"/>
      <c r="X85" s="1"/>
    </row>
    <row r="86" spans="1:24" ht="12.75" x14ac:dyDescent="0.2">
      <c r="A86" s="1"/>
      <c r="B86" s="20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4"/>
      <c r="R86" s="4"/>
      <c r="S86" s="4"/>
      <c r="T86" s="4"/>
      <c r="U86" s="4"/>
      <c r="V86" s="4"/>
      <c r="W86" s="1"/>
      <c r="X86" s="1"/>
    </row>
    <row r="87" spans="1:24" ht="12.75" x14ac:dyDescent="0.2">
      <c r="A87" s="1"/>
      <c r="B87" s="2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4"/>
      <c r="R87" s="4"/>
      <c r="S87" s="4"/>
      <c r="T87" s="4"/>
      <c r="U87" s="4"/>
      <c r="V87" s="4"/>
      <c r="W87" s="1"/>
      <c r="X87" s="1"/>
    </row>
    <row r="88" spans="1:24" x14ac:dyDescent="0.25">
      <c r="A88" s="1"/>
      <c r="B88" s="22" t="s">
        <v>27</v>
      </c>
      <c r="C88" s="23">
        <f t="shared" ref="C88:H88" si="5">SUM(C63:C87)</f>
        <v>0</v>
      </c>
      <c r="D88" s="23">
        <f t="shared" si="5"/>
        <v>0</v>
      </c>
      <c r="E88" s="23">
        <f t="shared" si="5"/>
        <v>0</v>
      </c>
      <c r="F88" s="23">
        <f t="shared" si="5"/>
        <v>0</v>
      </c>
      <c r="G88" s="23">
        <f t="shared" si="5"/>
        <v>0</v>
      </c>
      <c r="H88" s="23">
        <f t="shared" si="5"/>
        <v>0</v>
      </c>
      <c r="I88" s="24"/>
      <c r="J88" s="23">
        <f t="shared" ref="J88:O88" si="6">SUM(J63:J87)</f>
        <v>0</v>
      </c>
      <c r="K88" s="23">
        <f t="shared" si="6"/>
        <v>0</v>
      </c>
      <c r="L88" s="23">
        <f t="shared" si="6"/>
        <v>0</v>
      </c>
      <c r="M88" s="23">
        <f t="shared" si="6"/>
        <v>0</v>
      </c>
      <c r="N88" s="23">
        <f t="shared" si="6"/>
        <v>0</v>
      </c>
      <c r="O88" s="23">
        <f t="shared" si="6"/>
        <v>0</v>
      </c>
      <c r="P88" s="24"/>
      <c r="Q88" s="25" t="e">
        <f>C88/J88</f>
        <v>#DIV/0!</v>
      </c>
      <c r="R88" s="25" t="e">
        <f>D88/K88</f>
        <v>#DIV/0!</v>
      </c>
      <c r="S88" s="25" t="e">
        <f>E88/L88</f>
        <v>#DIV/0!</v>
      </c>
      <c r="T88" s="25" t="e">
        <f>E88/L88</f>
        <v>#DIV/0!</v>
      </c>
      <c r="U88" s="25" t="e">
        <f>F88/M88</f>
        <v>#DIV/0!</v>
      </c>
      <c r="V88" s="25" t="e">
        <f>H88/O88</f>
        <v>#DIV/0!</v>
      </c>
      <c r="W88" s="1"/>
      <c r="X88" s="19"/>
    </row>
    <row r="89" spans="1:24" x14ac:dyDescent="0.25">
      <c r="A89" s="1"/>
      <c r="B89" s="2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4"/>
      <c r="R89" s="4"/>
      <c r="S89" s="4"/>
      <c r="T89" s="4"/>
      <c r="U89" s="4"/>
      <c r="V89" s="4"/>
      <c r="W89" s="1"/>
      <c r="X89" s="19"/>
    </row>
    <row r="90" spans="1:24" hidden="1" x14ac:dyDescent="0.25">
      <c r="A90" s="1"/>
      <c r="B90" s="2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4"/>
      <c r="R90" s="4"/>
      <c r="S90" s="4"/>
      <c r="T90" s="4"/>
      <c r="U90" s="4"/>
      <c r="V90" s="4"/>
      <c r="W90" s="1"/>
      <c r="X90" s="19"/>
    </row>
    <row r="91" spans="1:24" x14ac:dyDescent="0.25">
      <c r="A91" s="1"/>
      <c r="B91" s="28" t="s">
        <v>32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4"/>
      <c r="R91" s="4"/>
      <c r="S91" s="4"/>
      <c r="T91" s="4"/>
      <c r="U91" s="4"/>
      <c r="V91" s="4"/>
      <c r="W91" s="1"/>
      <c r="X91" s="19"/>
    </row>
    <row r="92" spans="1:24" ht="12.75" x14ac:dyDescent="0.2">
      <c r="A92" s="9" t="s">
        <v>33</v>
      </c>
      <c r="B92" s="2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4"/>
      <c r="R92" s="4"/>
      <c r="S92" s="4"/>
      <c r="T92" s="4"/>
      <c r="U92" s="4"/>
      <c r="V92" s="4"/>
      <c r="W92" s="1"/>
      <c r="X92" s="1"/>
    </row>
    <row r="93" spans="1:24" ht="12.75" x14ac:dyDescent="0.2">
      <c r="A93" s="1"/>
      <c r="B93" s="2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4"/>
      <c r="R93" s="4"/>
      <c r="S93" s="4"/>
      <c r="T93" s="4"/>
      <c r="U93" s="4"/>
      <c r="V93" s="4"/>
      <c r="W93" s="1"/>
      <c r="X93" s="1"/>
    </row>
    <row r="94" spans="1:24" ht="12.75" x14ac:dyDescent="0.2">
      <c r="A94" s="1"/>
      <c r="B94" s="2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4"/>
      <c r="R94" s="4"/>
      <c r="S94" s="4"/>
      <c r="T94" s="4"/>
      <c r="U94" s="4"/>
      <c r="V94" s="4"/>
      <c r="W94" s="1"/>
      <c r="X94" s="1"/>
    </row>
    <row r="95" spans="1:24" ht="12.75" x14ac:dyDescent="0.2">
      <c r="A95" s="1"/>
      <c r="B95" s="2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4"/>
      <c r="R95" s="4"/>
      <c r="S95" s="4"/>
      <c r="T95" s="4"/>
      <c r="U95" s="4"/>
      <c r="V95" s="4"/>
      <c r="W95" s="1"/>
      <c r="X95" s="1"/>
    </row>
    <row r="96" spans="1:24" ht="12.75" x14ac:dyDescent="0.2">
      <c r="A96" s="1"/>
      <c r="B96" s="2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4"/>
      <c r="R96" s="4"/>
      <c r="S96" s="4"/>
      <c r="T96" s="4"/>
      <c r="U96" s="4"/>
      <c r="V96" s="4"/>
      <c r="W96" s="1"/>
      <c r="X96" s="1"/>
    </row>
    <row r="97" spans="1:24" ht="12.75" x14ac:dyDescent="0.2">
      <c r="A97" s="1"/>
      <c r="B97" s="2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4"/>
      <c r="R97" s="4"/>
      <c r="S97" s="4"/>
      <c r="T97" s="4"/>
      <c r="U97" s="4"/>
      <c r="V97" s="4"/>
      <c r="W97" s="1"/>
      <c r="X97" s="1"/>
    </row>
    <row r="98" spans="1:24" ht="12.75" x14ac:dyDescent="0.2">
      <c r="A98" s="1"/>
      <c r="B98" s="2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4"/>
      <c r="R98" s="4"/>
      <c r="S98" s="4"/>
      <c r="T98" s="4"/>
      <c r="U98" s="4"/>
      <c r="V98" s="4"/>
      <c r="W98" s="1"/>
      <c r="X98" s="1"/>
    </row>
    <row r="99" spans="1:24" ht="12.75" x14ac:dyDescent="0.2">
      <c r="A99" s="1"/>
      <c r="B99" s="2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4"/>
      <c r="R99" s="4"/>
      <c r="S99" s="4"/>
      <c r="T99" s="4"/>
      <c r="U99" s="4"/>
      <c r="V99" s="4"/>
      <c r="W99" s="1"/>
      <c r="X99" s="1"/>
    </row>
    <row r="100" spans="1:24" ht="12.75" x14ac:dyDescent="0.2">
      <c r="A100" s="1"/>
      <c r="B100" s="2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4"/>
      <c r="R100" s="4"/>
      <c r="S100" s="4"/>
      <c r="T100" s="4"/>
      <c r="U100" s="4"/>
      <c r="V100" s="4"/>
      <c r="W100" s="1"/>
      <c r="X100" s="1"/>
    </row>
    <row r="101" spans="1:24" ht="12.75" x14ac:dyDescent="0.2">
      <c r="A101" s="1"/>
      <c r="B101" s="2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4"/>
      <c r="R101" s="4"/>
      <c r="S101" s="4"/>
      <c r="T101" s="4"/>
      <c r="U101" s="4"/>
      <c r="V101" s="4"/>
      <c r="W101" s="1"/>
      <c r="X101" s="1"/>
    </row>
    <row r="102" spans="1:24" ht="12.75" x14ac:dyDescent="0.2">
      <c r="A102" s="1"/>
      <c r="B102" s="2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4"/>
      <c r="R102" s="4"/>
      <c r="S102" s="4"/>
      <c r="T102" s="4"/>
      <c r="U102" s="4"/>
      <c r="V102" s="4"/>
      <c r="W102" s="1"/>
      <c r="X102" s="1"/>
    </row>
    <row r="103" spans="1:24" ht="12.75" x14ac:dyDescent="0.2">
      <c r="A103" s="1"/>
      <c r="B103" s="2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4"/>
      <c r="R103" s="4"/>
      <c r="S103" s="4"/>
      <c r="T103" s="4"/>
      <c r="U103" s="4"/>
      <c r="V103" s="4"/>
      <c r="W103" s="1"/>
      <c r="X103" s="1"/>
    </row>
    <row r="104" spans="1:24" ht="12.75" x14ac:dyDescent="0.2">
      <c r="A104" s="1"/>
      <c r="B104" s="2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4"/>
      <c r="R104" s="4"/>
      <c r="S104" s="4"/>
      <c r="T104" s="4"/>
      <c r="U104" s="4"/>
      <c r="V104" s="4"/>
      <c r="W104" s="1"/>
      <c r="X104" s="1"/>
    </row>
    <row r="105" spans="1:24" ht="12.75" x14ac:dyDescent="0.2">
      <c r="A105" s="1"/>
      <c r="B105" s="2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4"/>
      <c r="R105" s="4"/>
      <c r="S105" s="4"/>
      <c r="T105" s="4"/>
      <c r="U105" s="4"/>
      <c r="V105" s="4"/>
      <c r="W105" s="1"/>
      <c r="X105" s="1"/>
    </row>
    <row r="106" spans="1:24" ht="12.75" x14ac:dyDescent="0.2">
      <c r="A106" s="1"/>
      <c r="B106" s="2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4"/>
      <c r="R106" s="4"/>
      <c r="S106" s="4"/>
      <c r="T106" s="4"/>
      <c r="U106" s="4"/>
      <c r="V106" s="4"/>
      <c r="W106" s="1"/>
      <c r="X106" s="1"/>
    </row>
    <row r="107" spans="1:24" ht="12.75" x14ac:dyDescent="0.2">
      <c r="A107" s="1"/>
      <c r="B107" s="2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4"/>
      <c r="R107" s="4"/>
      <c r="S107" s="4"/>
      <c r="T107" s="4"/>
      <c r="U107" s="4"/>
      <c r="V107" s="4"/>
      <c r="W107" s="1"/>
      <c r="X107" s="1"/>
    </row>
    <row r="108" spans="1:24" ht="12.75" x14ac:dyDescent="0.2">
      <c r="A108" s="1"/>
      <c r="B108" s="2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4"/>
      <c r="R108" s="4"/>
      <c r="S108" s="4"/>
      <c r="T108" s="4"/>
      <c r="U108" s="4"/>
      <c r="V108" s="4"/>
      <c r="W108" s="1"/>
      <c r="X108" s="1"/>
    </row>
    <row r="109" spans="1:24" ht="12.75" x14ac:dyDescent="0.2">
      <c r="A109" s="1"/>
      <c r="B109" s="2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4"/>
      <c r="R109" s="4"/>
      <c r="S109" s="4"/>
      <c r="T109" s="4"/>
      <c r="U109" s="4"/>
      <c r="V109" s="4"/>
      <c r="W109" s="1"/>
      <c r="X109" s="1"/>
    </row>
    <row r="110" spans="1:24" ht="12.75" x14ac:dyDescent="0.2">
      <c r="A110" s="1"/>
      <c r="B110" s="2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4"/>
      <c r="R110" s="4"/>
      <c r="S110" s="4"/>
      <c r="T110" s="4"/>
      <c r="U110" s="4"/>
      <c r="V110" s="4"/>
      <c r="W110" s="1"/>
      <c r="X110" s="1"/>
    </row>
    <row r="111" spans="1:24" ht="12.75" x14ac:dyDescent="0.2">
      <c r="A111" s="1"/>
      <c r="B111" s="2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4"/>
      <c r="R111" s="4"/>
      <c r="S111" s="4"/>
      <c r="T111" s="4"/>
      <c r="U111" s="4"/>
      <c r="V111" s="4"/>
      <c r="W111" s="1"/>
      <c r="X111" s="1"/>
    </row>
    <row r="112" spans="1:24" ht="12.75" x14ac:dyDescent="0.2">
      <c r="A112" s="1"/>
      <c r="B112" s="2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4"/>
      <c r="R112" s="4"/>
      <c r="S112" s="4"/>
      <c r="T112" s="4"/>
      <c r="U112" s="4"/>
      <c r="V112" s="4"/>
      <c r="W112" s="1"/>
      <c r="X112" s="1"/>
    </row>
    <row r="113" spans="1:24" ht="12.75" x14ac:dyDescent="0.2">
      <c r="A113" s="1"/>
      <c r="B113" s="2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4"/>
      <c r="R113" s="4"/>
      <c r="S113" s="4"/>
      <c r="T113" s="4"/>
      <c r="U113" s="4"/>
      <c r="V113" s="4"/>
      <c r="W113" s="1"/>
      <c r="X113" s="1"/>
    </row>
    <row r="114" spans="1:24" ht="12.75" x14ac:dyDescent="0.2">
      <c r="A114" s="1"/>
      <c r="B114" s="2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4"/>
      <c r="R114" s="4"/>
      <c r="S114" s="4"/>
      <c r="T114" s="4"/>
      <c r="U114" s="4"/>
      <c r="V114" s="4"/>
      <c r="W114" s="1"/>
      <c r="X114" s="1"/>
    </row>
    <row r="115" spans="1:24" ht="12.75" x14ac:dyDescent="0.2">
      <c r="A115" s="1"/>
      <c r="B115" s="2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4"/>
      <c r="R115" s="4"/>
      <c r="S115" s="4"/>
      <c r="T115" s="4"/>
      <c r="U115" s="4"/>
      <c r="V115" s="4"/>
      <c r="W115" s="1"/>
      <c r="X115" s="1"/>
    </row>
    <row r="116" spans="1:24" ht="12.75" x14ac:dyDescent="0.2">
      <c r="A116" s="1"/>
      <c r="B116" s="2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4"/>
      <c r="R116" s="4"/>
      <c r="S116" s="4"/>
      <c r="T116" s="4"/>
      <c r="U116" s="4"/>
      <c r="V116" s="4"/>
      <c r="W116" s="1"/>
      <c r="X116" s="1"/>
    </row>
    <row r="117" spans="1:24" x14ac:dyDescent="0.25">
      <c r="A117" s="1"/>
      <c r="B117" s="22" t="s">
        <v>27</v>
      </c>
      <c r="C117" s="23">
        <f t="shared" ref="C117:H117" si="7">SUM(C92:C116)</f>
        <v>0</v>
      </c>
      <c r="D117" s="23">
        <f t="shared" si="7"/>
        <v>0</v>
      </c>
      <c r="E117" s="23">
        <f t="shared" si="7"/>
        <v>0</v>
      </c>
      <c r="F117" s="23">
        <f t="shared" si="7"/>
        <v>0</v>
      </c>
      <c r="G117" s="23">
        <f t="shared" si="7"/>
        <v>0</v>
      </c>
      <c r="H117" s="23">
        <f t="shared" si="7"/>
        <v>0</v>
      </c>
      <c r="I117" s="24"/>
      <c r="J117" s="23">
        <f t="shared" ref="J117:O117" si="8">SUM(J92:J116)</f>
        <v>0</v>
      </c>
      <c r="K117" s="23">
        <f t="shared" si="8"/>
        <v>0</v>
      </c>
      <c r="L117" s="23">
        <f t="shared" si="8"/>
        <v>0</v>
      </c>
      <c r="M117" s="23">
        <f t="shared" si="8"/>
        <v>0</v>
      </c>
      <c r="N117" s="23">
        <f t="shared" si="8"/>
        <v>0</v>
      </c>
      <c r="O117" s="23">
        <f t="shared" si="8"/>
        <v>0</v>
      </c>
      <c r="P117" s="24"/>
      <c r="Q117" s="25" t="e">
        <f>C117/J117</f>
        <v>#DIV/0!</v>
      </c>
      <c r="R117" s="25" t="e">
        <f>D117/K117</f>
        <v>#DIV/0!</v>
      </c>
      <c r="S117" s="25" t="e">
        <f>E117/L117</f>
        <v>#DIV/0!</v>
      </c>
      <c r="T117" s="25" t="e">
        <f>E117/L117</f>
        <v>#DIV/0!</v>
      </c>
      <c r="U117" s="25" t="e">
        <f>F117/M117</f>
        <v>#DIV/0!</v>
      </c>
      <c r="V117" s="25" t="e">
        <f>H117/O117</f>
        <v>#DIV/0!</v>
      </c>
      <c r="W117" s="1"/>
      <c r="X117" s="1"/>
    </row>
  </sheetData>
  <conditionalFormatting sqref="B7:V117">
    <cfRule type="expression" dxfId="4" priority="5">
      <formula>$X7="X"</formula>
    </cfRule>
  </conditionalFormatting>
  <conditionalFormatting sqref="X7:X31">
    <cfRule type="expression" dxfId="3" priority="4">
      <formula>$X7="X"</formula>
    </cfRule>
  </conditionalFormatting>
  <conditionalFormatting sqref="X35:X59">
    <cfRule type="expression" dxfId="2" priority="3">
      <formula>$X35="X"</formula>
    </cfRule>
  </conditionalFormatting>
  <conditionalFormatting sqref="X63:X87">
    <cfRule type="expression" dxfId="1" priority="2">
      <formula>$X63="X"</formula>
    </cfRule>
  </conditionalFormatting>
  <conditionalFormatting sqref="X92:X116">
    <cfRule type="expression" dxfId="0" priority="1">
      <formula>$X92="X"</formula>
    </cfRule>
  </conditionalFormatting>
  <printOptions horizontalCentered="1"/>
  <pageMargins left="0.1" right="0.1" top="0.5" bottom="0.5" header="0.3" footer="0.3"/>
  <pageSetup scale="60" fitToHeight="2" orientation="landscape" r:id="rId1"/>
  <headerFooter>
    <oddFooter>&amp;L&amp;7&amp;F&amp;C&amp;7Premiere Global Services&amp;R&amp;7&amp;D &amp;T
Page &amp;P of &amp;N</oddFooter>
  </headerFooter>
  <rowBreaks count="1" manualBreakCount="1">
    <brk id="6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W21"/>
  <sheetViews>
    <sheetView tabSelected="1" zoomScale="80" zoomScaleNormal="80" workbookViewId="0">
      <pane xSplit="5" ySplit="8" topLeftCell="F9" activePane="bottomRight" state="frozen"/>
      <selection activeCell="F9" sqref="F9"/>
      <selection pane="topRight" activeCell="F9" sqref="F9"/>
      <selection pane="bottomLeft" activeCell="F9" sqref="F9"/>
      <selection pane="bottomRight" activeCell="M21" sqref="M21"/>
    </sheetView>
  </sheetViews>
  <sheetFormatPr defaultRowHeight="15" customHeight="1" outlineLevelRow="1" outlineLevelCol="1" x14ac:dyDescent="0.2"/>
  <cols>
    <col min="1" max="4" width="9.140625" style="81" hidden="1" customWidth="1" outlineLevel="1"/>
    <col min="5" max="5" width="33.7109375" style="81" customWidth="1" collapsed="1"/>
    <col min="6" max="11" width="15.5703125" style="81" customWidth="1"/>
    <col min="12" max="12" width="5" style="81" customWidth="1"/>
    <col min="13" max="13" width="27.140625" style="81" customWidth="1"/>
    <col min="14" max="18" width="12.42578125" style="81" customWidth="1"/>
    <col min="19" max="16384" width="9.140625" style="81"/>
  </cols>
  <sheetData>
    <row r="1" spans="3:23" ht="15.75" x14ac:dyDescent="0.25">
      <c r="E1" s="82" t="s">
        <v>94</v>
      </c>
      <c r="F1" s="83">
        <f>3</f>
        <v>3</v>
      </c>
      <c r="G1" s="83">
        <f>3</f>
        <v>3</v>
      </c>
      <c r="H1" s="83">
        <f>3</f>
        <v>3</v>
      </c>
      <c r="I1" s="83">
        <f>3</f>
        <v>3</v>
      </c>
      <c r="J1" s="83">
        <f>3</f>
        <v>3</v>
      </c>
      <c r="K1" s="83">
        <f>3</f>
        <v>3</v>
      </c>
    </row>
    <row r="2" spans="3:23" ht="15.75" x14ac:dyDescent="0.25">
      <c r="E2" s="82" t="s">
        <v>95</v>
      </c>
      <c r="F2" s="83"/>
      <c r="G2" s="83"/>
      <c r="H2" s="83"/>
      <c r="I2" s="83"/>
      <c r="J2" s="83"/>
      <c r="K2" s="84"/>
    </row>
    <row r="3" spans="3:23" ht="15.75" x14ac:dyDescent="0.25">
      <c r="E3" s="82" t="str">
        <f>M6&amp;" Key Performance Metrics "</f>
        <v xml:space="preserve">All Products Key Performance Metrics </v>
      </c>
    </row>
    <row r="4" spans="3:23" ht="15.75" x14ac:dyDescent="0.25">
      <c r="E4" s="82" t="s">
        <v>96</v>
      </c>
      <c r="K4" s="85"/>
    </row>
    <row r="5" spans="3:23" ht="15.75" x14ac:dyDescent="0.25">
      <c r="E5" s="82"/>
    </row>
    <row r="6" spans="3:23" hidden="1" outlineLevel="1" x14ac:dyDescent="0.25">
      <c r="F6" s="86"/>
      <c r="G6" s="86" t="s">
        <v>39</v>
      </c>
      <c r="H6" s="86" t="s">
        <v>3</v>
      </c>
      <c r="I6" s="86" t="s">
        <v>4</v>
      </c>
      <c r="J6" s="86" t="s">
        <v>5</v>
      </c>
      <c r="K6" s="86" t="s">
        <v>6</v>
      </c>
      <c r="L6" s="86" t="s">
        <v>97</v>
      </c>
      <c r="M6" s="87" t="s">
        <v>98</v>
      </c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3:23" hidden="1" outlineLevel="1" x14ac:dyDescent="0.25">
      <c r="F7" s="86" t="s">
        <v>113</v>
      </c>
      <c r="G7" s="86" t="s">
        <v>114</v>
      </c>
      <c r="H7" s="86" t="s">
        <v>115</v>
      </c>
      <c r="I7" s="86" t="s">
        <v>116</v>
      </c>
      <c r="J7" s="86" t="s">
        <v>117</v>
      </c>
      <c r="K7" s="86" t="s">
        <v>118</v>
      </c>
      <c r="L7" s="88"/>
      <c r="M7" s="88"/>
    </row>
    <row r="8" spans="3:23" ht="15.75" collapsed="1" x14ac:dyDescent="0.25">
      <c r="E8" s="89" t="s">
        <v>99</v>
      </c>
      <c r="F8" s="90" t="s">
        <v>100</v>
      </c>
      <c r="G8" s="90" t="s">
        <v>119</v>
      </c>
      <c r="H8" s="90" t="s">
        <v>120</v>
      </c>
      <c r="I8" s="90" t="s">
        <v>121</v>
      </c>
      <c r="J8" s="90" t="s">
        <v>122</v>
      </c>
      <c r="K8" s="90" t="s">
        <v>123</v>
      </c>
    </row>
    <row r="9" spans="3:23" ht="16.5" customHeight="1" x14ac:dyDescent="0.25">
      <c r="C9" s="20"/>
      <c r="D9" s="91"/>
      <c r="E9" s="92" t="s">
        <v>101</v>
      </c>
      <c r="F9" s="93">
        <v>527601.00000000012</v>
      </c>
      <c r="G9" s="93">
        <v>531817</v>
      </c>
      <c r="H9" s="93">
        <v>537161</v>
      </c>
      <c r="I9" s="93">
        <v>549200.66666666663</v>
      </c>
      <c r="J9" s="93">
        <v>579395.33333333337</v>
      </c>
      <c r="K9" s="93">
        <v>606721</v>
      </c>
    </row>
    <row r="10" spans="3:23" ht="16.5" customHeight="1" x14ac:dyDescent="0.25">
      <c r="D10" s="91"/>
      <c r="E10" s="98" t="s">
        <v>102</v>
      </c>
      <c r="F10" s="99">
        <v>3873051</v>
      </c>
      <c r="G10" s="99">
        <v>3976733.6666666665</v>
      </c>
      <c r="H10" s="99">
        <v>4057949.3333333335</v>
      </c>
      <c r="I10" s="99">
        <v>4201322.333333333</v>
      </c>
      <c r="J10" s="99">
        <v>4606450.333333333</v>
      </c>
      <c r="K10" s="99">
        <v>4775068.333333333</v>
      </c>
      <c r="M10" s="81" t="s">
        <v>124</v>
      </c>
    </row>
    <row r="11" spans="3:23" ht="16.5" customHeight="1" x14ac:dyDescent="0.25">
      <c r="D11" s="91"/>
      <c r="E11" s="98" t="s">
        <v>103</v>
      </c>
      <c r="F11" s="99">
        <v>16273222.333333334</v>
      </c>
      <c r="G11" s="99">
        <v>16587702.666666666</v>
      </c>
      <c r="H11" s="99">
        <v>16796674.666666668</v>
      </c>
      <c r="I11" s="99">
        <v>16868908.666666668</v>
      </c>
      <c r="J11" s="99">
        <v>18611877.333333332</v>
      </c>
      <c r="K11" s="99">
        <v>19038498.333333332</v>
      </c>
      <c r="M11" s="81" t="s">
        <v>124</v>
      </c>
    </row>
    <row r="12" spans="3:23" ht="16.5" hidden="1" customHeight="1" outlineLevel="1" x14ac:dyDescent="0.25">
      <c r="D12" s="91"/>
      <c r="E12" s="92" t="s">
        <v>104</v>
      </c>
      <c r="F12" s="93">
        <v>645631532</v>
      </c>
      <c r="G12" s="93">
        <v>651575493</v>
      </c>
      <c r="H12" s="93">
        <v>649490461.33333337</v>
      </c>
      <c r="I12" s="93">
        <v>641145549</v>
      </c>
      <c r="J12" s="93">
        <v>713818543.33333337</v>
      </c>
      <c r="K12" s="93">
        <v>721954905.33333337</v>
      </c>
    </row>
    <row r="13" spans="3:23" ht="16.5" hidden="1" customHeight="1" outlineLevel="1" x14ac:dyDescent="0.25">
      <c r="D13" s="91"/>
      <c r="E13" s="92" t="s">
        <v>105</v>
      </c>
      <c r="F13" s="93">
        <v>34639034.579475358</v>
      </c>
      <c r="G13" s="93">
        <v>34644863.508821733</v>
      </c>
      <c r="H13" s="93">
        <v>32950804.577543035</v>
      </c>
      <c r="I13" s="93">
        <v>32582012.829338476</v>
      </c>
      <c r="J13" s="93">
        <v>33717985.550185882</v>
      </c>
      <c r="K13" s="93">
        <v>33763988.785300933</v>
      </c>
    </row>
    <row r="14" spans="3:23" ht="16.5" customHeight="1" collapsed="1" x14ac:dyDescent="0.25">
      <c r="E14" s="92" t="s">
        <v>106</v>
      </c>
      <c r="F14" s="94">
        <v>7.3408712265518812</v>
      </c>
      <c r="G14" s="94">
        <v>7.4776354773665874</v>
      </c>
      <c r="H14" s="94">
        <v>7.5544377446116409</v>
      </c>
      <c r="I14" s="94">
        <v>7.6498857126903221</v>
      </c>
      <c r="J14" s="94">
        <v>7.9504443137845993</v>
      </c>
      <c r="K14" s="94">
        <v>7.8702868918882531</v>
      </c>
      <c r="M14" s="81" t="s">
        <v>125</v>
      </c>
    </row>
    <row r="15" spans="3:23" ht="16.5" customHeight="1" x14ac:dyDescent="0.25">
      <c r="E15" s="92" t="s">
        <v>107</v>
      </c>
      <c r="F15" s="94">
        <v>4.2016545440102222</v>
      </c>
      <c r="G15" s="94">
        <v>4.1711877276837166</v>
      </c>
      <c r="H15" s="94">
        <v>4.1392026580256305</v>
      </c>
      <c r="I15" s="94">
        <v>4.0151426927728391</v>
      </c>
      <c r="J15" s="94">
        <v>4.0403946610806836</v>
      </c>
      <c r="K15" s="94">
        <v>3.9870630123617778</v>
      </c>
      <c r="M15" s="81" t="s">
        <v>126</v>
      </c>
    </row>
    <row r="16" spans="3:23" ht="16.5" customHeight="1" x14ac:dyDescent="0.25">
      <c r="E16" s="92" t="s">
        <v>108</v>
      </c>
      <c r="F16" s="93">
        <v>39.674473732071952</v>
      </c>
      <c r="G16" s="93">
        <v>39.280634943460527</v>
      </c>
      <c r="H16" s="93">
        <v>38.667800277292983</v>
      </c>
      <c r="I16" s="93">
        <v>38.007529809377509</v>
      </c>
      <c r="J16" s="93">
        <v>38.352850201462758</v>
      </c>
      <c r="K16" s="93">
        <v>37.920790426485844</v>
      </c>
      <c r="M16" s="81" t="s">
        <v>127</v>
      </c>
    </row>
    <row r="17" spans="5:13" ht="16.5" customHeight="1" x14ac:dyDescent="0.25">
      <c r="E17" s="95" t="s">
        <v>109</v>
      </c>
      <c r="F17" s="93">
        <v>1223.7117291286404</v>
      </c>
      <c r="G17" s="93">
        <v>1225.1874103309974</v>
      </c>
      <c r="H17" s="93">
        <v>1209.1169339049807</v>
      </c>
      <c r="I17" s="93">
        <v>1167.4158243313616</v>
      </c>
      <c r="J17" s="93">
        <v>1232.0060281235726</v>
      </c>
      <c r="K17" s="93">
        <v>1189.928987678576</v>
      </c>
      <c r="M17" s="81" t="s">
        <v>128</v>
      </c>
    </row>
    <row r="18" spans="5:13" ht="16.5" customHeight="1" x14ac:dyDescent="0.25">
      <c r="E18" s="95" t="s">
        <v>110</v>
      </c>
      <c r="F18" s="96">
        <v>65.653845575492369</v>
      </c>
      <c r="G18" s="96">
        <v>65.144332559549113</v>
      </c>
      <c r="H18" s="96">
        <v>61.342511048909053</v>
      </c>
      <c r="I18" s="96">
        <v>59.326244134211684</v>
      </c>
      <c r="J18" s="96">
        <v>58.195127938297532</v>
      </c>
      <c r="K18" s="96">
        <v>55.649942535862337</v>
      </c>
      <c r="M18" s="81" t="s">
        <v>129</v>
      </c>
    </row>
    <row r="19" spans="5:13" ht="16.5" customHeight="1" x14ac:dyDescent="0.25">
      <c r="E19" s="92" t="s">
        <v>111</v>
      </c>
      <c r="F19" s="96">
        <v>8.9436040422590253</v>
      </c>
      <c r="G19" s="96">
        <v>8.7118893073524255</v>
      </c>
      <c r="H19" s="96">
        <v>8.120063083803009</v>
      </c>
      <c r="I19" s="96">
        <v>7.7551804513622917</v>
      </c>
      <c r="J19" s="96">
        <v>7.3197327899521225</v>
      </c>
      <c r="K19" s="96">
        <v>7.0708912267505282</v>
      </c>
      <c r="M19" s="81" t="s">
        <v>130</v>
      </c>
    </row>
    <row r="20" spans="5:13" ht="16.5" customHeight="1" x14ac:dyDescent="0.25">
      <c r="E20" s="95" t="s">
        <v>112</v>
      </c>
      <c r="F20" s="97">
        <v>5.3651398456597311E-2</v>
      </c>
      <c r="G20" s="97">
        <v>5.3170912474483953E-2</v>
      </c>
      <c r="H20" s="97">
        <v>5.073331563622753E-2</v>
      </c>
      <c r="I20" s="97">
        <v>5.0818434098399201E-2</v>
      </c>
      <c r="J20" s="97">
        <v>4.7236074020621965E-2</v>
      </c>
      <c r="K20" s="97">
        <v>4.6767448404151757E-2</v>
      </c>
      <c r="L20" s="97"/>
      <c r="M20" s="81" t="s">
        <v>131</v>
      </c>
    </row>
    <row r="21" spans="5:13" x14ac:dyDescent="0.25">
      <c r="F21" s="93"/>
      <c r="G21" s="93"/>
      <c r="H21" s="93"/>
      <c r="I21" s="93"/>
      <c r="J21" s="93"/>
      <c r="K21" s="93"/>
    </row>
  </sheetData>
  <printOptions horizontalCentered="1"/>
  <pageMargins left="0.7" right="0.7" top="0.75" bottom="0.75" header="0.3" footer="0.3"/>
  <pageSetup scale="80" orientation="landscape" r:id="rId1"/>
  <headerFooter>
    <oddFooter>&amp;L&amp;D&amp;T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Executive Summary (5 Qtr)</vt:lpstr>
      <vt:lpstr>Top 25 New</vt:lpstr>
      <vt:lpstr>All Product KPIs (zPGiRev)</vt:lpstr>
      <vt:lpstr>'Executive Summary (5 Qtr)'!Print_Titles</vt:lpstr>
      <vt:lpstr>'Top 25 New'!Print_Titles</vt:lpstr>
    </vt:vector>
  </TitlesOfParts>
  <Company>Premiere Global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Rigney</dc:creator>
  <cp:lastModifiedBy>Matthew Rigney</cp:lastModifiedBy>
  <dcterms:created xsi:type="dcterms:W3CDTF">2009-09-16T17:52:54Z</dcterms:created>
  <dcterms:modified xsi:type="dcterms:W3CDTF">2014-07-23T19:44:13Z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