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200" yWindow="3675" windowWidth="15600" windowHeight="8295"/>
  </bookViews>
  <sheets>
    <sheet name="data info" sheetId="1" r:id="rId1"/>
    <sheet name="key (don't change)" sheetId="2" r:id="rId2"/>
    <sheet name="Test Dates Difference" sheetId="3" r:id="rId3"/>
  </sheets>
  <definedNames>
    <definedName name="_xlnm._FilterDatabase" localSheetId="0" hidden="1">'data info'!$A$2:$AB$22</definedName>
    <definedName name="NA" localSheetId="1">'key (don''t change)'!$B$9</definedName>
    <definedName name="NA">'key (don''t change)'!$B$9</definedName>
    <definedName name="SPECT_Results">#REF!</definedName>
    <definedName name="V">'key (don''t change)'!$B$3:$B$4</definedName>
    <definedName name="Y">'key (don''t change)'!$B$2:$B$4</definedName>
    <definedName name="結果">'key (don''t change)'!$B$2:$B$4</definedName>
  </definedNames>
  <calcPr calcId="145621"/>
</workbook>
</file>

<file path=xl/calcChain.xml><?xml version="1.0" encoding="utf-8"?>
<calcChain xmlns="http://schemas.openxmlformats.org/spreadsheetml/2006/main">
  <c r="G65" i="1" l="1"/>
  <c r="F65" i="1"/>
  <c r="G64" i="1"/>
  <c r="F64" i="1"/>
  <c r="G63" i="1"/>
  <c r="F63" i="1"/>
  <c r="G62" i="1"/>
  <c r="F62" i="1"/>
  <c r="G61" i="1"/>
  <c r="F61" i="1"/>
  <c r="G60" i="1"/>
  <c r="F60" i="1"/>
  <c r="G59" i="1"/>
  <c r="F59" i="1"/>
  <c r="G58" i="1"/>
  <c r="F58" i="1"/>
  <c r="G57" i="1"/>
  <c r="F57" i="1"/>
  <c r="G56" i="1"/>
  <c r="F56" i="1"/>
  <c r="G55" i="1"/>
  <c r="F55" i="1"/>
  <c r="G54" i="1"/>
  <c r="F54" i="1"/>
  <c r="G53" i="1"/>
  <c r="F53" i="1"/>
  <c r="G52" i="1"/>
  <c r="F52" i="1"/>
  <c r="G51" i="1"/>
  <c r="F51" i="1"/>
  <c r="G50" i="1"/>
  <c r="F50" i="1"/>
  <c r="G49" i="1"/>
  <c r="F49" i="1"/>
  <c r="G48" i="1"/>
  <c r="F48" i="1"/>
  <c r="G47" i="1"/>
  <c r="F47" i="1"/>
  <c r="G46" i="1"/>
  <c r="F46" i="1"/>
  <c r="G45" i="1"/>
  <c r="F45" i="1"/>
  <c r="G44" i="1"/>
  <c r="F44" i="1"/>
  <c r="G43" i="1"/>
  <c r="F43" i="1"/>
  <c r="G42" i="1"/>
  <c r="F42" i="1"/>
  <c r="G41" i="1"/>
  <c r="F41" i="1"/>
  <c r="G40" i="1"/>
  <c r="F40" i="1"/>
  <c r="G39" i="1"/>
  <c r="F39" i="1"/>
  <c r="G38" i="1"/>
  <c r="F38" i="1"/>
  <c r="G37" i="1"/>
  <c r="F37" i="1"/>
  <c r="G36" i="1"/>
  <c r="F36" i="1"/>
  <c r="G35" i="1"/>
  <c r="F35" i="1"/>
  <c r="G34" i="1"/>
  <c r="F34" i="1"/>
  <c r="G33" i="1"/>
  <c r="F33" i="1"/>
  <c r="G32" i="1"/>
  <c r="F32" i="1"/>
  <c r="G31" i="1"/>
  <c r="F31" i="1"/>
  <c r="G30" i="1"/>
  <c r="F30" i="1"/>
  <c r="G29" i="1" l="1"/>
  <c r="F29" i="1"/>
  <c r="G28" i="1"/>
  <c r="F28" i="1"/>
  <c r="G27" i="1"/>
  <c r="F27" i="1"/>
  <c r="G26" i="1"/>
  <c r="F26" i="1"/>
  <c r="G25" i="1"/>
  <c r="F25" i="1"/>
  <c r="G24" i="1"/>
  <c r="F24" i="1"/>
  <c r="G23" i="1"/>
  <c r="F23" i="1"/>
  <c r="G22" i="1"/>
  <c r="F22" i="1"/>
  <c r="G21" i="1"/>
  <c r="F21" i="1"/>
  <c r="G20" i="1"/>
  <c r="F20" i="1"/>
  <c r="G19" i="1"/>
  <c r="F19" i="1"/>
  <c r="G18" i="1"/>
  <c r="F18" i="1"/>
  <c r="G17" i="1"/>
  <c r="F17" i="1"/>
  <c r="G16" i="1"/>
  <c r="F16" i="1"/>
  <c r="G15" i="1"/>
  <c r="F15" i="1"/>
  <c r="G14" i="1" l="1"/>
  <c r="F14" i="1"/>
  <c r="G13" i="1"/>
  <c r="F13" i="1"/>
  <c r="G12" i="1" l="1"/>
  <c r="F12" i="1"/>
  <c r="G11" i="1"/>
  <c r="F11" i="1"/>
  <c r="G10" i="1"/>
  <c r="F10" i="1"/>
  <c r="F9" i="1"/>
  <c r="G9" i="1"/>
  <c r="G8" i="1"/>
  <c r="F8" i="1"/>
  <c r="G7" i="1" l="1"/>
  <c r="F7" i="1"/>
  <c r="G6" i="1"/>
  <c r="F6" i="1"/>
  <c r="G5" i="1" l="1"/>
  <c r="F5" i="1"/>
  <c r="G4" i="1"/>
  <c r="F4" i="1"/>
  <c r="G3" i="1" l="1"/>
  <c r="F3" i="1"/>
  <c r="I4" i="3" l="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3" i="3"/>
  <c r="D3" i="3"/>
  <c r="E17" i="3"/>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3"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E4" i="3"/>
  <c r="E5" i="3"/>
  <c r="E6" i="3"/>
  <c r="E7" i="3"/>
  <c r="E8" i="3"/>
  <c r="E9" i="3"/>
  <c r="E10" i="3"/>
  <c r="E11" i="3"/>
  <c r="E12" i="3"/>
  <c r="E13" i="3"/>
  <c r="E14" i="3"/>
  <c r="E15" i="3"/>
  <c r="E16"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3"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K59" i="3"/>
  <c r="B2" i="3"/>
  <c r="I2" i="3"/>
  <c r="H2" i="3"/>
  <c r="G2" i="3"/>
  <c r="F2" i="3"/>
  <c r="E2" i="3"/>
  <c r="D2" i="3"/>
  <c r="C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2" i="3"/>
</calcChain>
</file>

<file path=xl/sharedStrings.xml><?xml version="1.0" encoding="utf-8"?>
<sst xmlns="http://schemas.openxmlformats.org/spreadsheetml/2006/main" count="1156" uniqueCount="242">
  <si>
    <t>-</t>
    <phoneticPr fontId="1" type="noConversion"/>
  </si>
  <si>
    <t>N</t>
  </si>
  <si>
    <t>Y</t>
  </si>
  <si>
    <t>Initials</t>
  </si>
  <si>
    <t>ECG</t>
  </si>
  <si>
    <t>Echo</t>
  </si>
  <si>
    <t>Stress ECG</t>
  </si>
  <si>
    <t>ID</t>
  </si>
  <si>
    <t>YES</t>
  </si>
  <si>
    <t>NO</t>
  </si>
  <si>
    <t>result</t>
  </si>
  <si>
    <t>key</t>
  </si>
  <si>
    <t>Gender</t>
  </si>
  <si>
    <t>Age</t>
  </si>
  <si>
    <t>F</t>
  </si>
  <si>
    <t>M</t>
  </si>
  <si>
    <t>Weight (lb.)</t>
  </si>
  <si>
    <t>Height (in.)</t>
  </si>
  <si>
    <t>SPECT</t>
  </si>
  <si>
    <t>Angiogram</t>
  </si>
  <si>
    <t>Angiogram Results</t>
  </si>
  <si>
    <t>SPECT Results</t>
  </si>
  <si>
    <t>N/A or waiting</t>
  </si>
  <si>
    <t>Male</t>
  </si>
  <si>
    <t>Female</t>
  </si>
  <si>
    <t>NA</t>
  </si>
  <si>
    <t>Holter</t>
  </si>
  <si>
    <t>CRF Date</t>
  </si>
  <si>
    <t>Angiogram Date</t>
  </si>
  <si>
    <t>SPECT Date</t>
  </si>
  <si>
    <t>Echo Date</t>
  </si>
  <si>
    <t>Stress ECG Date</t>
  </si>
  <si>
    <t>Holter Date</t>
  </si>
  <si>
    <t>ECG Date</t>
  </si>
  <si>
    <t>Number of dates from January 1, 1900</t>
  </si>
  <si>
    <t>Note</t>
  </si>
  <si>
    <t>Test Dates Difference from MobCardio Test</t>
  </si>
  <si>
    <t>Noise Level</t>
  </si>
  <si>
    <t>* BMS - bare metal stent</t>
  </si>
  <si>
    <t>* DES: drug eluting stent</t>
  </si>
  <si>
    <t>* DEB - drug eluting balloon</t>
  </si>
  <si>
    <t>* CTO -  chronic total occlusion</t>
  </si>
  <si>
    <t>CardioVue Result</t>
  </si>
  <si>
    <t>CardioVue Date</t>
  </si>
  <si>
    <t>CardioVue CAD Result</t>
  </si>
  <si>
    <t>MMH Data Breakdown</t>
  </si>
  <si>
    <t>TCS</t>
  </si>
  <si>
    <t>KGS</t>
  </si>
  <si>
    <t>JAC</t>
  </si>
  <si>
    <t>LMS</t>
  </si>
  <si>
    <t>WMC</t>
  </si>
  <si>
    <t>LGF</t>
  </si>
  <si>
    <t>JWS</t>
  </si>
  <si>
    <t>JKS</t>
  </si>
  <si>
    <t>SGS</t>
  </si>
  <si>
    <t>LIC</t>
  </si>
  <si>
    <t>LIM</t>
  </si>
  <si>
    <t>LIH</t>
  </si>
  <si>
    <t>LYE</t>
  </si>
  <si>
    <t>ISG</t>
  </si>
  <si>
    <t>JWJ</t>
  </si>
  <si>
    <t>SGW</t>
  </si>
  <si>
    <t>LGG</t>
  </si>
  <si>
    <t>HCG</t>
  </si>
  <si>
    <t>JLH</t>
  </si>
  <si>
    <t>GCG</t>
  </si>
  <si>
    <t>LGS</t>
  </si>
  <si>
    <t>CCB</t>
  </si>
  <si>
    <t>LWS</t>
  </si>
  <si>
    <t>SLG</t>
  </si>
  <si>
    <t>HSM</t>
  </si>
  <si>
    <t>JSL</t>
  </si>
  <si>
    <t>HTI</t>
  </si>
  <si>
    <t>JSS</t>
  </si>
  <si>
    <t>JYI</t>
  </si>
  <si>
    <t>LLT</t>
  </si>
  <si>
    <t>TGG</t>
  </si>
  <si>
    <t>LDW</t>
  </si>
  <si>
    <t>TGM</t>
  </si>
  <si>
    <t>TLS</t>
  </si>
  <si>
    <t>MGH</t>
  </si>
  <si>
    <t>KGG</t>
  </si>
  <si>
    <t>LIS</t>
  </si>
  <si>
    <t>IMG</t>
  </si>
  <si>
    <t>TJM</t>
  </si>
  <si>
    <t>LGI</t>
  </si>
  <si>
    <t>JYG</t>
  </si>
  <si>
    <t>SLM</t>
  </si>
  <si>
    <t>LAB</t>
  </si>
  <si>
    <t>GGF</t>
  </si>
  <si>
    <t>WWW</t>
  </si>
  <si>
    <t>IHG</t>
  </si>
  <si>
    <t>SWD</t>
  </si>
  <si>
    <t>LDM</t>
  </si>
  <si>
    <t>LKG</t>
  </si>
  <si>
    <t>LJG</t>
  </si>
  <si>
    <t>JSC</t>
  </si>
  <si>
    <t>ITF</t>
  </si>
  <si>
    <t>TSF</t>
  </si>
  <si>
    <t>HMG</t>
  </si>
  <si>
    <t>HIG</t>
  </si>
  <si>
    <t>HKG</t>
  </si>
  <si>
    <t>GYC</t>
  </si>
  <si>
    <t>HSI</t>
  </si>
  <si>
    <t>GTF</t>
  </si>
  <si>
    <t>GWM</t>
  </si>
  <si>
    <t>JYY</t>
  </si>
  <si>
    <t>LM-d: 40%
RCA-d: 85% stenosis
LAD-p 50%
LCX-P: 30%</t>
  </si>
  <si>
    <t>SPECT Result</t>
  </si>
  <si>
    <t>1. Moderate to severe irreversible perfusion defect, large extent, in the apical anterior septal walls
2. mild to moderate reversible perfusion defect, moderate extent, in the inferior wall of LV</t>
  </si>
  <si>
    <t>Sys. BP</t>
  </si>
  <si>
    <t>155</t>
  </si>
  <si>
    <t>113</t>
  </si>
  <si>
    <t>Moderate myocardial ischemia in the mid to basal anterior, apical lateral walls of LV</t>
  </si>
  <si>
    <t>127</t>
  </si>
  <si>
    <t>Moderate to severe myocardial ischemia in the anterior lateral and apical walls of LV</t>
  </si>
  <si>
    <t>125</t>
  </si>
  <si>
    <t>CCTA</t>
  </si>
  <si>
    <t>CCTA Date</t>
  </si>
  <si>
    <t>CCTA Results</t>
  </si>
  <si>
    <t>Myocardial embedding of LAD-m</t>
  </si>
  <si>
    <t>Low probability of CAD was dmonstrable</t>
  </si>
  <si>
    <t>1. high grade stenosis of LAD-p and D1 ostium
2. LCX-p: R/o high grade stenosis</t>
  </si>
  <si>
    <t>147</t>
  </si>
  <si>
    <t>146</t>
  </si>
  <si>
    <t>1. Mild to moderate myocardial ischemia in the mid to apical anterior, apical walls of the LV</t>
  </si>
  <si>
    <t>166</t>
  </si>
  <si>
    <t>122</t>
  </si>
  <si>
    <t>Moderate to severe myocardial ischemia in the apical, mid-to-apical anterior, antero-septal walls</t>
  </si>
  <si>
    <t>135</t>
  </si>
  <si>
    <t>Mild to moderate myocardial ischemia in the basal infero-lateral walls of LV</t>
  </si>
  <si>
    <t>RCA-PLV 80%
LAD: -p 80%
LCX: -p 30%, -m 50%, -d 100%
Ramus 80%</t>
  </si>
  <si>
    <t>109</t>
  </si>
  <si>
    <t>In view of clinical history, the scintigrphic findings suggest the possiblity of myocardial ischemia in the anterior and distal interolateral walls of LV</t>
  </si>
  <si>
    <t>LAD-p 30% stenosis</t>
  </si>
  <si>
    <t>141</t>
  </si>
  <si>
    <t>1. involving about 40% of total myocardium
2. probably myocardial ischemia in the anterior, apical &amp; inferoposterior walls of LV</t>
  </si>
  <si>
    <t>RCA-d  90%
LAD-p 40 -50%
LCX-d 30%</t>
  </si>
  <si>
    <t>121</t>
  </si>
  <si>
    <t>Severely decreased radioativity in the proximal inferoposterior and proximal inferolateral walls of LV</t>
  </si>
  <si>
    <t>Slow flow of both LCA and RCA without in-stent restenosis</t>
  </si>
  <si>
    <t>?</t>
  </si>
  <si>
    <t>120</t>
  </si>
  <si>
    <t>RCA-p to m luminal irregularity
LAD: -p to m 20%, -d acute tapering, -D1 80%</t>
  </si>
  <si>
    <t>149</t>
  </si>
  <si>
    <t>Severe CAD involving the apical, apical-inferior walls and moderate CAD involving the mid-to-apical to apical-anterior wall of the LV</t>
  </si>
  <si>
    <t>RCA: -m 40%, -d 80%, -PDA 80%
LAD: -m 80%, -d 70 - 85%
LCX-m 70%</t>
  </si>
  <si>
    <t>Markedly decreased uptake of large extent in the apical, anterior, septal, and inferior walls</t>
  </si>
  <si>
    <t>CAD, DVD
LAD-d total occlusion with collateral from RCA-PDA
LCX-D0M2 90%</t>
  </si>
  <si>
    <t>131</t>
  </si>
  <si>
    <t>Moderately decreased uptake of moderate extent in the lateral wall</t>
  </si>
  <si>
    <t>LAD-d 50% stenosis</t>
  </si>
  <si>
    <t>123</t>
  </si>
  <si>
    <t>114</t>
  </si>
  <si>
    <t>Moderately decreased radioactivity in the middle to distal anterior, anteroseptal, apical, and infero-posterior walls of LV</t>
  </si>
  <si>
    <t>LAD: -p-m 50%, -m 70%, -d 80%</t>
  </si>
  <si>
    <t>152</t>
  </si>
  <si>
    <t>Mildly decreased in anterior wall of LAD territory, 26% of LCX territory</t>
  </si>
  <si>
    <t>LAD-m: 30%
LCX-OM: 30%</t>
  </si>
  <si>
    <t>Mild to moderate myocardial ischemia in the apical, mid-infero-lateral walls of the LV</t>
  </si>
  <si>
    <t>1. Calcified and partially calcified plaques at LAD-p and D1 with mild to moderate stenosis
2. Partially calcified plaques at RCA-p with mild stenosis</t>
  </si>
  <si>
    <t>Myocardial ischemia in anterior, apical, inferior, and inferolateral walls (severe reduction of uptake) of LV</t>
  </si>
  <si>
    <t>RCA-P: 100%
LAD-p-m: 100%</t>
  </si>
  <si>
    <t>139</t>
  </si>
  <si>
    <t>Moderately decreased uptake of small extent in the lateral apex with fair reversibility, probably reflecting mild to moderate myocardial ischemia</t>
  </si>
  <si>
    <t>126</t>
  </si>
  <si>
    <t>LAD-d: 30%
LCX-m: 30%</t>
  </si>
  <si>
    <t>1. Moderate CAD involving the basal inferior, mid-to-basal, infero-lateral walls of LV
2. Moderate myocardial ischemia in the apical, apical infero-lateral, basal infero-septal walls of the LV</t>
  </si>
  <si>
    <t>Moderate to severe myocardial ischemia in the apical, mid-to-apical, anterior walls of the LV</t>
  </si>
  <si>
    <t>RCA: -p 30%, -d 70%, -PDA 80%
LAD-D1: 90%
LCX: -m 50%, -d 90%, OM2 90%
Ramus: 80%</t>
  </si>
  <si>
    <t>118</t>
  </si>
  <si>
    <t>Moderate myocardial ischemia in the apical wall (moderate extent around 11%) of the LV</t>
  </si>
  <si>
    <t>LAD-p: 75%</t>
  </si>
  <si>
    <t>160</t>
  </si>
  <si>
    <t>Moderate myocardial ischemia in the mid-to-apical anterior, infero-apical, apical-inferior walls of LV</t>
  </si>
  <si>
    <t>LM-pn 40 - 50%
RCA: -p 40 - 50%, -m 40 - 50%, -PDA 50%, PLV1 50%
LAD: -p 50%, -m 70 - 80%
LCX: -p 20 - 30%, -m 20 - 30%, -d 50%</t>
  </si>
  <si>
    <t>132</t>
  </si>
  <si>
    <t>142</t>
  </si>
  <si>
    <t>Severely decreased radioactivity in apical, septal, inferior, and inferolateral walls of LV, EF 51%</t>
  </si>
  <si>
    <t>RCA-p 100%
LAD-p 100%
LCX: -m 70%, -OM 95%</t>
  </si>
  <si>
    <t>140</t>
  </si>
  <si>
    <t>Mildly dcreased uptake of small extent in the basal lateral wall with good reversibility compatible with mild myocardial ischemia (3% of total myocardium, 22% of LCX territory)</t>
  </si>
  <si>
    <t>RCA-p 30%
LAD-m 30%</t>
  </si>
  <si>
    <t>128</t>
  </si>
  <si>
    <t>Mild to moderate myocardial ischemia in the mid to basal, infero-septal, apical, apical infero-lateral walls of LV</t>
  </si>
  <si>
    <t>136</t>
  </si>
  <si>
    <t>Mild myocardial ischemia in the anterior and inferior wall</t>
  </si>
  <si>
    <t>Slow flow of both LCA and RCA
LCX-d 40%</t>
  </si>
  <si>
    <t>112</t>
  </si>
  <si>
    <t>Noncalcified plaque at OM, with high grade stenosis, noncalcified plaque at LCX-m with mild to moderate (40 - 50%) stenosis</t>
  </si>
  <si>
    <t>LAD-m total occlusion
LCX-d 20 -30%</t>
  </si>
  <si>
    <t>Moderately decreased radioactivity in inferior wall and mildly decreased radioactivity in anteroseptal wall of LV, EF 73%</t>
  </si>
  <si>
    <t>LM-d 50%
RCA-PDA 35%
LAD: -p 70%, -d 40%, -D1 70%
LCX: -p 35%, -OM 30%
Ramus 99%</t>
  </si>
  <si>
    <t>119</t>
  </si>
  <si>
    <t>The possibility of myocardial ischemia in the septal and inferior walls of LV should be suspected</t>
  </si>
  <si>
    <t>RCA: -m 50%, -PDA 50%
LAD: -p 30%, -P1 50%</t>
  </si>
  <si>
    <t>LAD-d 30% stenosis</t>
  </si>
  <si>
    <t>124</t>
  </si>
  <si>
    <t>RCA-PLV 30%
LAD-m 75%
LCX-m 30%</t>
  </si>
  <si>
    <t>Noncalcified plaque at RCA-m with high grade stenosis, mixed and noncalcified plaques at LAD-p, m, d with mild to moderate stenosis at LAD-p, d and mild stenosis at LAD-m calcified plaque at RCA-p with mild to moderate stenosis</t>
  </si>
  <si>
    <t>RCA-m 75%
LAD-p 40%</t>
  </si>
  <si>
    <t>Markedly decreased uptake of moderate extent in the inferolateral apical wall with good reversibility, compatible with myocardial ischemia</t>
  </si>
  <si>
    <t>Markedly decreased uptake of large extent in the infero lateral wall with little reversibility</t>
  </si>
  <si>
    <t>* ISR = in-stent restenosis</t>
  </si>
  <si>
    <t>LAD-D 60%
LCX: -d 40 - 50% ISR*, -m ISR*</t>
  </si>
  <si>
    <t>LM-d 50%
RCA: -m 30%, -PDA 80%, -PLV 50%
LAD: -p 70%ISR, -d 99%</t>
  </si>
  <si>
    <t>156</t>
  </si>
  <si>
    <t>RCA-p 30%
LAD-m 45%</t>
  </si>
  <si>
    <t>Mild myocardial ischemia in mid-to-basal anterior wall of LV</t>
  </si>
  <si>
    <t>RCA-d 40%
LCX-p 30%</t>
  </si>
  <si>
    <t>Patent of coronary artery with slow flow</t>
  </si>
  <si>
    <t>Shows markedly decreased uptake of large extent in the inferior wall</t>
  </si>
  <si>
    <t>RCA-m 99%
LAD-m 80%
LCX: -p 30%, -OM 70%, -d 20 - 30%</t>
  </si>
  <si>
    <t>RCA-m with high grade stenosis as well as calcified plaque of RCA-p with mild stenosis
LAD-p with high grade stenosis
LCX-m with high grade stenosis</t>
  </si>
  <si>
    <t>RCA-m 90%
LAD-p 90%
LCX-m 90%</t>
  </si>
  <si>
    <t>129</t>
  </si>
  <si>
    <t>1/?/2008</t>
  </si>
  <si>
    <t>134</t>
  </si>
  <si>
    <t>133</t>
  </si>
  <si>
    <t>RCA: -os 40%, -m 50%, -PDA 90%
LAD-d 80%
LCX-p 40%</t>
  </si>
  <si>
    <t>Moderately decreased radioactivity in the anterior, apical, lateral, infero posterior and infero lateral walls of LV (about 60% of total myocardium)</t>
  </si>
  <si>
    <t>RCA-PLV 70%
LAD-p 100%
LIMA-LAD-m patent</t>
  </si>
  <si>
    <t>10/14/2016*</t>
  </si>
  <si>
    <t>* has another angiogram result on 10/22…</t>
  </si>
  <si>
    <t>Partially calcified plaque with high grade stenosis at RCA-p, noncalcified plaque at LCX-m with high grade stenosis, partially calcified plaque at LAD-p and RCA-m with mild to moderate stenosis</t>
  </si>
  <si>
    <t>RCA-p 70 -80%
LCX-m 50%</t>
  </si>
  <si>
    <t>Moderate to severe CAD involving the apical, mid to apical anterior, inferior, infero-lateral walls (large extent, around 66%) of LV</t>
  </si>
  <si>
    <t>RCA-m 80%
LCX-m functional total occlusion</t>
  </si>
  <si>
    <t>111</t>
  </si>
  <si>
    <t>RCA-m 40%
LAD-m 55%
LCX 30%</t>
  </si>
  <si>
    <t>1/28/?</t>
  </si>
  <si>
    <t>RCA: -p 60%, -m 80%
LAD: -p 80%, -m 70%, -d 90%
LCX-p 100%</t>
  </si>
  <si>
    <t>Mild myocardial ischemia in the mid-to-basal infero-lateral wall of LV</t>
  </si>
  <si>
    <t>89</t>
  </si>
  <si>
    <t>In view of clinical histoyr, the scintigrphaic fiins suggest more likely due to diaphragmaitic effect in the infeoposterior wall of LV while less likely due to myocardial ischemia</t>
  </si>
  <si>
    <t>RCA: -p 40%, -m 50%
LAD: -p 30%, -m 40%, -d 75%
LCX-m 30%</t>
  </si>
  <si>
    <t>Moderate to severe myocardial ischemia in the inferior and infero-lateral walls of the LV</t>
  </si>
  <si>
    <t>CAD TVD s/p PCI with DES x 1 in p-m LAD and DES x 2 in p-d LCX (residual RCA-p CTO. Collateral from septal branch to d-RCA)</t>
  </si>
  <si>
    <t>RCA: -p 70%, -m 80%
LAD: -m 80%, -d 70%, -D1 70%
LCX-m 80%</t>
  </si>
  <si>
    <t>Moderate CAD involving the mid-to-basal inferior and mid-to-basal infero-septal walls (small extent 7%) of the LV. Admixture of scar and normal or hibernating myocardium should be considered.</t>
  </si>
  <si>
    <t>The scintigraphic findings are more likely due to attenuation effect in the anteroseptal wall of LV although the possibility of admixture of viable and nonviable myocardium due to chronic CAD cannot be ruled out</t>
  </si>
  <si>
    <t>1. CAD with TVD - LAD, LCX, RCA
2. LVG: LV global mild to moderate hypokinesis except lateral wall of LV. LVEDP = 12 wHg, EF 61.6%
3. PCI was done RCA-m, LAD-d, DEB over RCA-m for instent restenosis
4. smooth procedure was noted without hemodynamic change and s/s.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</si>
</sst>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numFmt numFmtId="165" formatCode="0.0"/>
    <numFmt numFmtId="166" formatCode="m/d/yyyy;@"/>
  </numFmts>
  <fonts count="9">
    <font>
      <sz val="12"/>
      <color theme="1"/>
      <name val="Calibri"/>
      <family val="2"/>
      <charset val="136"/>
      <scheme val="minor"/>
    </font>
    <font>
      <sz val="9"/>
      <name val="Calibri"/>
      <family val="2"/>
      <charset val="136"/>
      <scheme val="minor"/>
    </font>
    <font>
      <sz val="12"/>
      <color rgb="FFFF0000"/>
      <name val="Calibri"/>
      <family val="2"/>
      <charset val="136"/>
      <scheme val="minor"/>
    </font>
    <font>
      <b/>
      <sz val="12"/>
      <color theme="1"/>
      <name val="Calibri"/>
      <family val="2"/>
      <scheme val="minor"/>
    </font>
    <font>
      <b/>
      <sz val="12"/>
      <color theme="0"/>
      <name val="Calibri"/>
      <family val="2"/>
      <scheme val="minor"/>
    </font>
    <font>
      <sz val="12"/>
      <color theme="0"/>
      <name val="Calibri"/>
      <family val="2"/>
      <scheme val="minor"/>
    </font>
    <font>
      <b/>
      <sz val="12"/>
      <name val="Calibri"/>
      <family val="2"/>
      <scheme val="minor"/>
    </font>
    <font>
      <sz val="12"/>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73">
    <xf numFmtId="0" fontId="0" fillId="0" borderId="0" xfId="0">
      <alignmen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1" xfId="0" applyBorder="1">
      <alignment vertical="center"/>
    </xf>
    <xf numFmtId="0" fontId="0" fillId="0" borderId="1" xfId="0" applyNumberFormat="1" applyBorder="1">
      <alignment vertical="center"/>
    </xf>
    <xf numFmtId="166" fontId="0" fillId="0" borderId="1" xfId="0" applyNumberFormat="1" applyBorder="1">
      <alignment vertical="center"/>
    </xf>
    <xf numFmtId="166" fontId="0" fillId="0" borderId="1" xfId="0" applyNumberFormat="1" applyBorder="1" applyAlignment="1">
      <alignment horizontal="right" vertical="center"/>
    </xf>
    <xf numFmtId="0" fontId="3" fillId="2" borderId="1" xfId="0" applyFont="1" applyFill="1" applyBorder="1">
      <alignment vertical="center"/>
    </xf>
    <xf numFmtId="1" fontId="6" fillId="3" borderId="0" xfId="0" applyNumberFormat="1" applyFont="1" applyFill="1" applyBorder="1" applyAlignment="1">
      <alignment horizontal="center" vertical="center"/>
    </xf>
    <xf numFmtId="165" fontId="6" fillId="3" borderId="0" xfId="0" applyNumberFormat="1" applyFont="1" applyFill="1" applyBorder="1" applyAlignment="1">
      <alignment horizontal="center" vertical="center"/>
    </xf>
    <xf numFmtId="0" fontId="6" fillId="3" borderId="0" xfId="0" applyFont="1" applyFill="1" applyBorder="1" applyAlignment="1">
      <alignment horizontal="center" vertical="center"/>
    </xf>
    <xf numFmtId="0" fontId="7" fillId="0" borderId="0" xfId="0" applyFont="1" applyFill="1">
      <alignment vertical="center"/>
    </xf>
    <xf numFmtId="0" fontId="6" fillId="2" borderId="1" xfId="0" applyFont="1" applyFill="1" applyBorder="1" applyAlignment="1">
      <alignment horizontal="center" vertical="center"/>
    </xf>
    <xf numFmtId="49" fontId="6" fillId="2" borderId="1" xfId="0" applyNumberFormat="1" applyFont="1" applyFill="1" applyBorder="1" applyAlignment="1">
      <alignment horizontal="center" vertical="center"/>
    </xf>
    <xf numFmtId="0" fontId="6" fillId="2" borderId="3" xfId="0" applyFont="1" applyFill="1" applyBorder="1" applyAlignment="1">
      <alignment horizontal="center" vertical="center"/>
    </xf>
    <xf numFmtId="1" fontId="6" fillId="2" borderId="1" xfId="0" applyNumberFormat="1" applyFont="1" applyFill="1" applyBorder="1" applyAlignment="1">
      <alignment horizontal="center" vertical="center" wrapText="1"/>
    </xf>
    <xf numFmtId="164" fontId="7"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14" fontId="7" fillId="0" borderId="1" xfId="0" applyNumberFormat="1" applyFont="1" applyFill="1" applyBorder="1" applyAlignment="1">
      <alignment horizontal="center" vertical="center"/>
    </xf>
    <xf numFmtId="0" fontId="7" fillId="0" borderId="1" xfId="0" quotePrefix="1" applyFont="1" applyFill="1" applyBorder="1" applyAlignment="1">
      <alignment horizontal="center" vertical="center"/>
    </xf>
    <xf numFmtId="165" fontId="7" fillId="0" borderId="1" xfId="0" quotePrefix="1" applyNumberFormat="1" applyFont="1" applyFill="1" applyBorder="1" applyAlignment="1">
      <alignment horizontal="center" vertical="center"/>
    </xf>
    <xf numFmtId="49" fontId="7" fillId="0" borderId="1" xfId="0" applyNumberFormat="1" applyFont="1" applyFill="1" applyBorder="1" applyAlignment="1">
      <alignment horizontal="center" vertical="center"/>
    </xf>
    <xf numFmtId="14" fontId="7" fillId="0" borderId="2" xfId="0" applyNumberFormat="1" applyFont="1" applyFill="1" applyBorder="1" applyAlignment="1">
      <alignment horizontal="center" vertical="center"/>
    </xf>
    <xf numFmtId="0" fontId="7" fillId="0" borderId="2" xfId="0" quotePrefix="1" applyFont="1" applyFill="1" applyBorder="1" applyAlignment="1">
      <alignment horizontal="center" vertical="center"/>
    </xf>
    <xf numFmtId="14" fontId="7" fillId="0" borderId="2" xfId="0" quotePrefix="1" applyNumberFormat="1" applyFont="1" applyFill="1" applyBorder="1" applyAlignment="1">
      <alignment horizontal="center" vertical="center"/>
    </xf>
    <xf numFmtId="0" fontId="7" fillId="0" borderId="1" xfId="0" applyFont="1" applyFill="1" applyBorder="1" applyAlignment="1">
      <alignment horizontal="center" vertical="center" wrapText="1"/>
    </xf>
    <xf numFmtId="1" fontId="7" fillId="0" borderId="1"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14" fontId="7" fillId="0" borderId="3" xfId="0" applyNumberFormat="1" applyFont="1" applyFill="1" applyBorder="1" applyAlignment="1">
      <alignment horizontal="left" vertical="center" wrapText="1"/>
    </xf>
    <xf numFmtId="0" fontId="7" fillId="0" borderId="0" xfId="0" applyFont="1" applyFill="1" applyAlignment="1">
      <alignment vertical="center" wrapText="1"/>
    </xf>
    <xf numFmtId="49" fontId="7" fillId="0" borderId="2" xfId="0" applyNumberFormat="1" applyFont="1" applyFill="1" applyBorder="1" applyAlignment="1">
      <alignment horizontal="center" vertical="center"/>
    </xf>
    <xf numFmtId="0" fontId="7" fillId="0" borderId="1" xfId="0" quotePrefix="1" applyNumberFormat="1" applyFont="1" applyFill="1" applyBorder="1" applyAlignment="1">
      <alignment horizontal="center" vertical="center"/>
    </xf>
    <xf numFmtId="165" fontId="7" fillId="0" borderId="1" xfId="0" applyNumberFormat="1" applyFont="1" applyFill="1" applyBorder="1" applyAlignment="1">
      <alignment horizontal="center" vertical="center"/>
    </xf>
    <xf numFmtId="14" fontId="7" fillId="0" borderId="1" xfId="0" quotePrefix="1" applyNumberFormat="1" applyFont="1" applyFill="1" applyBorder="1" applyAlignment="1">
      <alignment horizontal="center" vertical="center"/>
    </xf>
    <xf numFmtId="165" fontId="7" fillId="0" borderId="3" xfId="0" quotePrefix="1" applyNumberFormat="1" applyFont="1" applyFill="1" applyBorder="1" applyAlignment="1">
      <alignment horizontal="center" vertical="center"/>
    </xf>
    <xf numFmtId="0" fontId="7" fillId="0" borderId="0" xfId="0" applyFont="1">
      <alignment vertical="center"/>
    </xf>
    <xf numFmtId="0" fontId="7" fillId="0" borderId="3" xfId="0" applyFont="1" applyFill="1" applyBorder="1" applyAlignment="1">
      <alignment horizontal="center" vertical="center"/>
    </xf>
    <xf numFmtId="14" fontId="7" fillId="0" borderId="3" xfId="0" applyNumberFormat="1" applyFont="1" applyFill="1" applyBorder="1" applyAlignment="1">
      <alignment horizontal="center" vertical="center"/>
    </xf>
    <xf numFmtId="0" fontId="7" fillId="0" borderId="3" xfId="0" applyFont="1" applyFill="1" applyBorder="1" applyAlignment="1">
      <alignment horizontal="left" vertical="center" wrapText="1"/>
    </xf>
    <xf numFmtId="0" fontId="7" fillId="0" borderId="2" xfId="0" applyFont="1" applyFill="1" applyBorder="1" applyAlignment="1">
      <alignment horizontal="center" vertical="center"/>
    </xf>
    <xf numFmtId="0" fontId="7" fillId="0" borderId="1" xfId="0" applyFont="1" applyBorder="1" applyAlignment="1">
      <alignment horizontal="center" vertical="center"/>
    </xf>
    <xf numFmtId="49" fontId="7" fillId="0" borderId="1" xfId="0" applyNumberFormat="1"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1" fontId="7" fillId="0" borderId="3" xfId="0" applyNumberFormat="1" applyFont="1" applyBorder="1" applyAlignment="1">
      <alignment horizontal="center" vertical="center"/>
    </xf>
    <xf numFmtId="165" fontId="7" fillId="0" borderId="3" xfId="0" applyNumberFormat="1" applyFont="1" applyBorder="1" applyAlignment="1">
      <alignment horizontal="center" vertical="center"/>
    </xf>
    <xf numFmtId="0" fontId="6" fillId="2" borderId="1" xfId="0" applyFont="1" applyFill="1" applyBorder="1" applyAlignment="1">
      <alignment horizontal="center" vertical="center" wrapText="1"/>
    </xf>
    <xf numFmtId="14" fontId="7" fillId="0" borderId="3" xfId="0" quotePrefix="1" applyNumberFormat="1" applyFont="1" applyFill="1" applyBorder="1" applyAlignment="1">
      <alignment horizontal="center" vertical="center" wrapText="1"/>
    </xf>
    <xf numFmtId="0" fontId="8" fillId="0" borderId="1" xfId="0" applyFont="1" applyFill="1" applyBorder="1" applyAlignment="1">
      <alignment horizontal="center" vertical="center"/>
    </xf>
    <xf numFmtId="14" fontId="7" fillId="0" borderId="1" xfId="0" applyNumberFormat="1" applyFont="1" applyFill="1" applyBorder="1" applyAlignment="1">
      <alignment horizontal="center" vertical="center" wrapText="1"/>
    </xf>
    <xf numFmtId="0" fontId="6" fillId="2" borderId="3" xfId="0" applyFont="1" applyFill="1" applyBorder="1" applyAlignment="1">
      <alignment horizontal="center" vertical="center" wrapText="1"/>
    </xf>
    <xf numFmtId="0" fontId="7" fillId="0" borderId="3" xfId="0" applyFont="1" applyBorder="1" applyAlignment="1">
      <alignment horizontal="center" vertical="center" wrapText="1"/>
    </xf>
    <xf numFmtId="49" fontId="6" fillId="2" borderId="1" xfId="0" applyNumberFormat="1" applyFont="1" applyFill="1" applyBorder="1" applyAlignment="1">
      <alignment horizontal="center" vertical="center" wrapText="1"/>
    </xf>
    <xf numFmtId="164" fontId="7" fillId="5" borderId="1" xfId="0" applyNumberFormat="1" applyFont="1" applyFill="1" applyBorder="1" applyAlignment="1">
      <alignment horizontal="center" vertical="center"/>
    </xf>
    <xf numFmtId="14" fontId="7" fillId="0" borderId="3" xfId="0" quotePrefix="1" applyNumberFormat="1" applyFont="1" applyFill="1" applyBorder="1" applyAlignment="1">
      <alignment horizontal="left" vertical="center" wrapText="1"/>
    </xf>
    <xf numFmtId="165" fontId="8" fillId="0" borderId="3" xfId="0" applyNumberFormat="1" applyFont="1" applyFill="1" applyBorder="1" applyAlignment="1">
      <alignment horizontal="center" vertical="center"/>
    </xf>
    <xf numFmtId="14" fontId="8" fillId="0" borderId="3" xfId="0" applyNumberFormat="1" applyFont="1" applyFill="1" applyBorder="1" applyAlignment="1">
      <alignment horizontal="left" vertical="center" wrapText="1"/>
    </xf>
    <xf numFmtId="165" fontId="7" fillId="5" borderId="3" xfId="0" applyNumberFormat="1" applyFont="1" applyFill="1" applyBorder="1" applyAlignment="1">
      <alignment horizontal="center" vertical="center"/>
    </xf>
    <xf numFmtId="14" fontId="7" fillId="5" borderId="3" xfId="0" applyNumberFormat="1" applyFont="1" applyFill="1" applyBorder="1" applyAlignment="1">
      <alignment horizontal="left" vertical="center" wrapText="1"/>
    </xf>
    <xf numFmtId="0" fontId="6" fillId="3" borderId="1" xfId="0" applyFont="1" applyFill="1" applyBorder="1" applyAlignment="1">
      <alignment horizontal="center" vertical="center"/>
    </xf>
    <xf numFmtId="0" fontId="6" fillId="2" borderId="5" xfId="0" applyFont="1" applyFill="1" applyBorder="1" applyAlignment="1">
      <alignment horizontal="center" vertical="center" wrapText="1"/>
    </xf>
    <xf numFmtId="0" fontId="7" fillId="0" borderId="3" xfId="0" applyFont="1" applyBorder="1" applyAlignment="1">
      <alignment horizontal="center" vertical="center" wrapText="1"/>
    </xf>
    <xf numFmtId="14" fontId="4" fillId="4" borderId="4" xfId="0" applyNumberFormat="1" applyFont="1" applyFill="1" applyBorder="1" applyAlignment="1">
      <alignment horizontal="center" vertical="center" wrapText="1"/>
    </xf>
    <xf numFmtId="0" fontId="5" fillId="4" borderId="4" xfId="0" applyFont="1" applyFill="1" applyBorder="1" applyAlignment="1">
      <alignment vertical="center" wrapText="1"/>
    </xf>
    <xf numFmtId="0" fontId="7" fillId="0" borderId="1" xfId="0" quotePrefix="1" applyFont="1" applyFill="1" applyBorder="1" applyAlignment="1">
      <alignment horizontal="left" vertical="center" wrapText="1"/>
    </xf>
    <xf numFmtId="0" fontId="7" fillId="0" borderId="1" xfId="0" applyFont="1" applyFill="1" applyBorder="1" applyAlignment="1">
      <alignment horizontal="left" vertical="center"/>
    </xf>
    <xf numFmtId="0" fontId="7" fillId="0" borderId="1" xfId="0" applyFont="1" applyFill="1" applyBorder="1" applyAlignment="1">
      <alignment horizontal="left" vertical="center" wrapText="1"/>
    </xf>
    <xf numFmtId="0" fontId="7" fillId="0" borderId="1" xfId="0" applyFont="1" applyBorder="1" applyAlignment="1">
      <alignment horizontal="center" vertical="center" wrapText="1"/>
    </xf>
    <xf numFmtId="1" fontId="7" fillId="0" borderId="1" xfId="0" applyNumberFormat="1" applyFont="1" applyBorder="1" applyAlignment="1">
      <alignment horizontal="center" vertical="center"/>
    </xf>
    <xf numFmtId="165" fontId="7" fillId="0" borderId="1" xfId="0" applyNumberFormat="1" applyFont="1" applyBorder="1" applyAlignment="1">
      <alignment horizontal="center" vertical="center"/>
    </xf>
    <xf numFmtId="165" fontId="8" fillId="0" borderId="3" xfId="0" quotePrefix="1" applyNumberFormat="1" applyFont="1" applyFill="1" applyBorder="1" applyAlignment="1">
      <alignment horizontal="center" vertical="center"/>
    </xf>
    <xf numFmtId="14" fontId="7" fillId="5" borderId="1" xfId="0" applyNumberFormat="1" applyFont="1" applyFill="1" applyBorder="1" applyAlignment="1">
      <alignment horizontal="center" vertical="center"/>
    </xf>
    <xf numFmtId="14" fontId="7" fillId="5" borderId="2" xfId="0" quotePrefix="1"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74"/>
  <sheetViews>
    <sheetView tabSelected="1" zoomScale="60" zoomScaleNormal="60" workbookViewId="0">
      <pane xSplit="2" ySplit="2" topLeftCell="C3" activePane="bottomRight" state="frozen"/>
      <selection pane="topRight" activeCell="C1" sqref="C1"/>
      <selection pane="bottomLeft" activeCell="A3" sqref="A3"/>
      <selection pane="bottomRight" activeCell="X65" sqref="X65:Z65"/>
    </sheetView>
  </sheetViews>
  <sheetFormatPr defaultRowHeight="15.75"/>
  <cols>
    <col min="1" max="1" width="9" style="40"/>
    <col min="2" max="2" width="8.5" style="40" customWidth="1"/>
    <col min="3" max="3" width="12.375" style="40" customWidth="1"/>
    <col min="4" max="4" width="9.875" style="40" customWidth="1"/>
    <col min="5" max="5" width="5.875" style="40" customWidth="1"/>
    <col min="6" max="6" width="10.375" style="40" customWidth="1"/>
    <col min="7" max="7" width="10" style="40" customWidth="1"/>
    <col min="8" max="8" width="19.5" style="40" hidden="1" customWidth="1"/>
    <col min="9" max="9" width="25.25" style="40" hidden="1" customWidth="1"/>
    <col min="10" max="10" width="16.125" style="41" hidden="1" customWidth="1"/>
    <col min="11" max="11" width="8.75" style="41" customWidth="1"/>
    <col min="12" max="12" width="7.5" style="40" customWidth="1"/>
    <col min="13" max="13" width="12.625" style="42" customWidth="1"/>
    <col min="14" max="14" width="8.125" style="42" customWidth="1"/>
    <col min="15" max="15" width="13.125" style="42" customWidth="1"/>
    <col min="16" max="16" width="12.75" style="42" customWidth="1"/>
    <col min="17" max="17" width="13.125" style="42" customWidth="1"/>
    <col min="18" max="18" width="7.125" style="42" customWidth="1"/>
    <col min="19" max="19" width="12.625" style="42" customWidth="1"/>
    <col min="20" max="20" width="9.75" style="40" customWidth="1"/>
    <col min="21" max="21" width="14.125" style="43" customWidth="1"/>
    <col min="22" max="22" width="63.875" style="43" hidden="1" customWidth="1"/>
    <col min="23" max="23" width="58.625" style="43" customWidth="1"/>
    <col min="24" max="24" width="7.375" style="43" customWidth="1"/>
    <col min="25" max="25" width="13.875" style="43" customWidth="1"/>
    <col min="26" max="26" width="47.75" style="51" customWidth="1"/>
    <col min="27" max="27" width="13.5" style="43" customWidth="1"/>
    <col min="28" max="28" width="13.75" style="43" customWidth="1"/>
    <col min="29" max="29" width="19.75" style="44" hidden="1" customWidth="1"/>
    <col min="30" max="30" width="4.375" style="45" customWidth="1"/>
    <col min="31" max="31" width="54.5" style="43" customWidth="1"/>
    <col min="32" max="32" width="9" style="35"/>
    <col min="33" max="33" width="52.875" style="35" bestFit="1" customWidth="1"/>
    <col min="34" max="16384" width="9" style="35"/>
  </cols>
  <sheetData>
    <row r="1" spans="1:33" s="11" customFormat="1">
      <c r="A1" s="59" t="s">
        <v>45</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8"/>
      <c r="AD1" s="9"/>
      <c r="AE1" s="10"/>
    </row>
    <row r="2" spans="1:33" s="11" customFormat="1" ht="68.25" customHeight="1">
      <c r="A2" s="12" t="s">
        <v>7</v>
      </c>
      <c r="B2" s="12" t="s">
        <v>3</v>
      </c>
      <c r="C2" s="12" t="s">
        <v>27</v>
      </c>
      <c r="D2" s="12" t="s">
        <v>12</v>
      </c>
      <c r="E2" s="12" t="s">
        <v>13</v>
      </c>
      <c r="F2" s="46" t="s">
        <v>16</v>
      </c>
      <c r="G2" s="46" t="s">
        <v>17</v>
      </c>
      <c r="H2" s="12" t="s">
        <v>43</v>
      </c>
      <c r="I2" s="12" t="s">
        <v>42</v>
      </c>
      <c r="J2" s="13" t="s">
        <v>37</v>
      </c>
      <c r="K2" s="52" t="s">
        <v>110</v>
      </c>
      <c r="L2" s="12" t="s">
        <v>4</v>
      </c>
      <c r="M2" s="12" t="s">
        <v>33</v>
      </c>
      <c r="N2" s="12" t="s">
        <v>26</v>
      </c>
      <c r="O2" s="46" t="s">
        <v>32</v>
      </c>
      <c r="P2" s="46" t="s">
        <v>6</v>
      </c>
      <c r="Q2" s="46" t="s">
        <v>31</v>
      </c>
      <c r="R2" s="12" t="s">
        <v>5</v>
      </c>
      <c r="S2" s="12" t="s">
        <v>30</v>
      </c>
      <c r="T2" s="12" t="s">
        <v>18</v>
      </c>
      <c r="U2" s="12" t="s">
        <v>29</v>
      </c>
      <c r="V2" s="14" t="s">
        <v>21</v>
      </c>
      <c r="W2" s="14" t="s">
        <v>108</v>
      </c>
      <c r="X2" s="14" t="s">
        <v>117</v>
      </c>
      <c r="Y2" s="14" t="s">
        <v>118</v>
      </c>
      <c r="Z2" s="50" t="s">
        <v>119</v>
      </c>
      <c r="AA2" s="12" t="s">
        <v>19</v>
      </c>
      <c r="AB2" s="46" t="s">
        <v>28</v>
      </c>
      <c r="AC2" s="15" t="s">
        <v>44</v>
      </c>
      <c r="AD2" s="60" t="s">
        <v>20</v>
      </c>
      <c r="AE2" s="61"/>
    </row>
    <row r="3" spans="1:33" s="11" customFormat="1" ht="88.5" customHeight="1">
      <c r="A3" s="16">
        <v>1</v>
      </c>
      <c r="B3" s="17" t="s">
        <v>46</v>
      </c>
      <c r="C3" s="18">
        <v>42437</v>
      </c>
      <c r="D3" s="19" t="s">
        <v>15</v>
      </c>
      <c r="E3" s="19">
        <v>76</v>
      </c>
      <c r="F3" s="19">
        <f>66*2.2</f>
        <v>145.20000000000002</v>
      </c>
      <c r="G3" s="20">
        <f>165/2.54</f>
        <v>64.960629921259837</v>
      </c>
      <c r="H3" s="18"/>
      <c r="I3" s="18"/>
      <c r="J3" s="21"/>
      <c r="K3" s="21" t="s">
        <v>112</v>
      </c>
      <c r="L3" s="17" t="s">
        <v>2</v>
      </c>
      <c r="M3" s="22">
        <v>42436</v>
      </c>
      <c r="N3" s="48" t="s">
        <v>1</v>
      </c>
      <c r="O3" s="22" t="s">
        <v>25</v>
      </c>
      <c r="P3" s="48" t="s">
        <v>1</v>
      </c>
      <c r="Q3" s="23" t="s">
        <v>25</v>
      </c>
      <c r="R3" s="17" t="s">
        <v>2</v>
      </c>
      <c r="S3" s="24">
        <v>41762</v>
      </c>
      <c r="T3" s="17" t="s">
        <v>2</v>
      </c>
      <c r="U3" s="22">
        <v>42433</v>
      </c>
      <c r="V3" s="25"/>
      <c r="W3" s="25" t="s">
        <v>109</v>
      </c>
      <c r="X3" s="48" t="s">
        <v>1</v>
      </c>
      <c r="Y3" s="18" t="s">
        <v>25</v>
      </c>
      <c r="Z3" s="49" t="s">
        <v>25</v>
      </c>
      <c r="AA3" s="17" t="s">
        <v>2</v>
      </c>
      <c r="AB3" s="18">
        <v>42437</v>
      </c>
      <c r="AC3" s="26"/>
      <c r="AD3" s="27" t="s">
        <v>2</v>
      </c>
      <c r="AE3" s="28" t="s">
        <v>107</v>
      </c>
    </row>
    <row r="4" spans="1:33" s="11" customFormat="1" ht="38.25" customHeight="1">
      <c r="A4" s="16">
        <v>2</v>
      </c>
      <c r="B4" s="17" t="s">
        <v>47</v>
      </c>
      <c r="C4" s="18">
        <v>42438</v>
      </c>
      <c r="D4" s="19" t="s">
        <v>15</v>
      </c>
      <c r="E4" s="19">
        <v>44</v>
      </c>
      <c r="F4" s="20">
        <f>100*2.2</f>
        <v>220.00000000000003</v>
      </c>
      <c r="G4" s="20">
        <f>168/2.54</f>
        <v>66.141732283464563</v>
      </c>
      <c r="H4" s="18"/>
      <c r="I4" s="18"/>
      <c r="J4" s="21"/>
      <c r="K4" s="21" t="s">
        <v>111</v>
      </c>
      <c r="L4" s="17" t="s">
        <v>2</v>
      </c>
      <c r="M4" s="22">
        <v>41535</v>
      </c>
      <c r="N4" s="48" t="s">
        <v>1</v>
      </c>
      <c r="O4" s="22" t="s">
        <v>25</v>
      </c>
      <c r="P4" s="48" t="s">
        <v>1</v>
      </c>
      <c r="Q4" s="23" t="s">
        <v>25</v>
      </c>
      <c r="R4" s="17" t="s">
        <v>2</v>
      </c>
      <c r="S4" s="22">
        <v>41535</v>
      </c>
      <c r="T4" s="17" t="s">
        <v>2</v>
      </c>
      <c r="U4" s="22">
        <v>42125</v>
      </c>
      <c r="V4" s="25"/>
      <c r="W4" s="25" t="s">
        <v>113</v>
      </c>
      <c r="X4" s="17" t="s">
        <v>2</v>
      </c>
      <c r="Y4" s="49">
        <v>42178</v>
      </c>
      <c r="Z4" s="25" t="s">
        <v>120</v>
      </c>
      <c r="AA4" s="48" t="s">
        <v>1</v>
      </c>
      <c r="AB4" s="18" t="s">
        <v>25</v>
      </c>
      <c r="AC4" s="26"/>
      <c r="AD4" s="34" t="s">
        <v>25</v>
      </c>
      <c r="AE4" s="47" t="s">
        <v>25</v>
      </c>
    </row>
    <row r="5" spans="1:33" s="11" customFormat="1" ht="37.5" customHeight="1">
      <c r="A5" s="16">
        <v>3</v>
      </c>
      <c r="B5" s="17" t="s">
        <v>48</v>
      </c>
      <c r="C5" s="18">
        <v>42438</v>
      </c>
      <c r="D5" s="19" t="s">
        <v>14</v>
      </c>
      <c r="E5" s="17">
        <v>67</v>
      </c>
      <c r="F5" s="20">
        <f>60.8*2.2</f>
        <v>133.76</v>
      </c>
      <c r="G5" s="20">
        <f>145/2.54</f>
        <v>57.086614173228348</v>
      </c>
      <c r="H5" s="18"/>
      <c r="I5" s="18"/>
      <c r="J5" s="21"/>
      <c r="K5" s="21" t="s">
        <v>114</v>
      </c>
      <c r="L5" s="17" t="s">
        <v>2</v>
      </c>
      <c r="M5" s="22">
        <v>42011</v>
      </c>
      <c r="N5" s="48" t="s">
        <v>1</v>
      </c>
      <c r="O5" s="22" t="s">
        <v>25</v>
      </c>
      <c r="P5" s="48" t="s">
        <v>1</v>
      </c>
      <c r="Q5" s="23" t="s">
        <v>25</v>
      </c>
      <c r="R5" s="17" t="s">
        <v>2</v>
      </c>
      <c r="S5" s="22">
        <v>42026</v>
      </c>
      <c r="T5" s="17" t="s">
        <v>2</v>
      </c>
      <c r="U5" s="22">
        <v>42444</v>
      </c>
      <c r="V5" s="25"/>
      <c r="W5" s="25" t="s">
        <v>115</v>
      </c>
      <c r="X5" s="48" t="s">
        <v>1</v>
      </c>
      <c r="Y5" s="18" t="s">
        <v>25</v>
      </c>
      <c r="Z5" s="49" t="s">
        <v>25</v>
      </c>
      <c r="AA5" s="48" t="s">
        <v>1</v>
      </c>
      <c r="AB5" s="18" t="s">
        <v>25</v>
      </c>
      <c r="AC5" s="26"/>
      <c r="AD5" s="34" t="s">
        <v>25</v>
      </c>
      <c r="AE5" s="47" t="s">
        <v>25</v>
      </c>
    </row>
    <row r="6" spans="1:33" s="11" customFormat="1" ht="36.75" customHeight="1">
      <c r="A6" s="16">
        <v>4</v>
      </c>
      <c r="B6" s="17" t="s">
        <v>49</v>
      </c>
      <c r="C6" s="18">
        <v>42439</v>
      </c>
      <c r="D6" s="19" t="s">
        <v>15</v>
      </c>
      <c r="E6" s="17">
        <v>60</v>
      </c>
      <c r="F6" s="20">
        <f>70*2.2</f>
        <v>154</v>
      </c>
      <c r="G6" s="20">
        <f>156/2.54</f>
        <v>61.417322834645667</v>
      </c>
      <c r="H6" s="18"/>
      <c r="I6" s="18"/>
      <c r="J6" s="21"/>
      <c r="K6" s="21" t="s">
        <v>116</v>
      </c>
      <c r="L6" s="17" t="s">
        <v>2</v>
      </c>
      <c r="M6" s="24">
        <v>42438</v>
      </c>
      <c r="N6" s="48" t="s">
        <v>1</v>
      </c>
      <c r="O6" s="22" t="s">
        <v>25</v>
      </c>
      <c r="P6" s="48" t="s">
        <v>1</v>
      </c>
      <c r="Q6" s="23" t="s">
        <v>25</v>
      </c>
      <c r="R6" s="17" t="s">
        <v>2</v>
      </c>
      <c r="S6" s="22">
        <v>42227</v>
      </c>
      <c r="T6" s="17" t="s">
        <v>2</v>
      </c>
      <c r="U6" s="24">
        <v>41746</v>
      </c>
      <c r="V6" s="17"/>
      <c r="W6" s="49" t="s">
        <v>121</v>
      </c>
      <c r="X6" s="17" t="s">
        <v>2</v>
      </c>
      <c r="Y6" s="18">
        <v>41746</v>
      </c>
      <c r="Z6" s="49" t="s">
        <v>122</v>
      </c>
      <c r="AA6" s="48" t="s">
        <v>1</v>
      </c>
      <c r="AB6" s="18" t="s">
        <v>25</v>
      </c>
      <c r="AC6" s="26"/>
      <c r="AD6" s="34" t="s">
        <v>25</v>
      </c>
      <c r="AE6" s="47" t="s">
        <v>25</v>
      </c>
      <c r="AG6" s="29"/>
    </row>
    <row r="7" spans="1:33" s="11" customFormat="1">
      <c r="A7" s="53">
        <v>5</v>
      </c>
      <c r="B7" s="17" t="s">
        <v>50</v>
      </c>
      <c r="C7" s="18">
        <v>42439</v>
      </c>
      <c r="D7" s="19" t="s">
        <v>15</v>
      </c>
      <c r="E7" s="19">
        <v>49</v>
      </c>
      <c r="F7" s="20">
        <f>70*2.2</f>
        <v>154</v>
      </c>
      <c r="G7" s="20">
        <f>172/2.54</f>
        <v>67.71653543307086</v>
      </c>
      <c r="H7" s="18"/>
      <c r="I7" s="22"/>
      <c r="J7" s="30"/>
      <c r="K7" s="30" t="s">
        <v>123</v>
      </c>
      <c r="L7" s="17" t="s">
        <v>2</v>
      </c>
      <c r="M7" s="22">
        <v>42383</v>
      </c>
      <c r="N7" s="48" t="s">
        <v>1</v>
      </c>
      <c r="O7" s="22" t="s">
        <v>25</v>
      </c>
      <c r="P7" s="17" t="s">
        <v>2</v>
      </c>
      <c r="Q7" s="22">
        <v>42403</v>
      </c>
      <c r="R7" s="17" t="s">
        <v>2</v>
      </c>
      <c r="S7" s="22">
        <v>42384</v>
      </c>
      <c r="T7" s="48" t="s">
        <v>1</v>
      </c>
      <c r="U7" s="23" t="s">
        <v>25</v>
      </c>
      <c r="V7" s="23" t="s">
        <v>25</v>
      </c>
      <c r="W7" s="23" t="s">
        <v>25</v>
      </c>
      <c r="X7" s="48" t="s">
        <v>1</v>
      </c>
      <c r="Y7" s="18" t="s">
        <v>25</v>
      </c>
      <c r="Z7" s="49" t="s">
        <v>25</v>
      </c>
      <c r="AA7" s="48" t="s">
        <v>1</v>
      </c>
      <c r="AB7" s="18" t="s">
        <v>25</v>
      </c>
      <c r="AC7" s="26"/>
      <c r="AD7" s="34" t="s">
        <v>25</v>
      </c>
      <c r="AE7" s="47" t="s">
        <v>25</v>
      </c>
    </row>
    <row r="8" spans="1:33" s="11" customFormat="1" ht="33.75" customHeight="1">
      <c r="A8" s="16">
        <v>6</v>
      </c>
      <c r="B8" s="17" t="s">
        <v>51</v>
      </c>
      <c r="C8" s="18">
        <v>42439</v>
      </c>
      <c r="D8" s="19" t="s">
        <v>15</v>
      </c>
      <c r="E8" s="19">
        <v>51</v>
      </c>
      <c r="F8" s="20">
        <f>71*2.2</f>
        <v>156.20000000000002</v>
      </c>
      <c r="G8" s="20">
        <f>171/2.54</f>
        <v>67.322834645669289</v>
      </c>
      <c r="H8" s="22"/>
      <c r="I8" s="22"/>
      <c r="J8" s="30"/>
      <c r="K8" s="30" t="s">
        <v>124</v>
      </c>
      <c r="L8" s="17" t="s">
        <v>2</v>
      </c>
      <c r="M8" s="24">
        <v>42377</v>
      </c>
      <c r="N8" s="48" t="s">
        <v>1</v>
      </c>
      <c r="O8" s="22" t="s">
        <v>25</v>
      </c>
      <c r="P8" s="48" t="s">
        <v>1</v>
      </c>
      <c r="Q8" s="23" t="s">
        <v>25</v>
      </c>
      <c r="R8" s="17" t="s">
        <v>2</v>
      </c>
      <c r="S8" s="24">
        <v>42380</v>
      </c>
      <c r="T8" s="17" t="s">
        <v>2</v>
      </c>
      <c r="U8" s="24">
        <v>42385</v>
      </c>
      <c r="V8" s="17"/>
      <c r="W8" s="49" t="s">
        <v>125</v>
      </c>
      <c r="X8" s="48" t="s">
        <v>1</v>
      </c>
      <c r="Y8" s="18" t="s">
        <v>25</v>
      </c>
      <c r="Z8" s="49" t="s">
        <v>25</v>
      </c>
      <c r="AA8" s="48" t="s">
        <v>1</v>
      </c>
      <c r="AB8" s="18" t="s">
        <v>25</v>
      </c>
      <c r="AC8" s="26"/>
      <c r="AD8" s="34" t="s">
        <v>25</v>
      </c>
      <c r="AE8" s="47" t="s">
        <v>25</v>
      </c>
    </row>
    <row r="9" spans="1:33" s="11" customFormat="1">
      <c r="A9" s="53">
        <v>7</v>
      </c>
      <c r="B9" s="17" t="s">
        <v>52</v>
      </c>
      <c r="C9" s="18">
        <v>42445</v>
      </c>
      <c r="D9" s="19" t="s">
        <v>15</v>
      </c>
      <c r="E9" s="19">
        <v>64</v>
      </c>
      <c r="F9" s="20">
        <f>66*2.2</f>
        <v>145.20000000000002</v>
      </c>
      <c r="G9" s="20">
        <f>163/2.54</f>
        <v>64.173228346456696</v>
      </c>
      <c r="H9" s="22"/>
      <c r="I9" s="22"/>
      <c r="J9" s="30"/>
      <c r="K9" s="30" t="s">
        <v>126</v>
      </c>
      <c r="L9" s="17" t="s">
        <v>2</v>
      </c>
      <c r="M9" s="24">
        <v>41585</v>
      </c>
      <c r="N9" s="48" t="s">
        <v>1</v>
      </c>
      <c r="O9" s="22" t="s">
        <v>25</v>
      </c>
      <c r="P9" s="17" t="s">
        <v>2</v>
      </c>
      <c r="Q9" s="24">
        <v>42058</v>
      </c>
      <c r="R9" s="17" t="s">
        <v>2</v>
      </c>
      <c r="S9" s="24">
        <v>42259</v>
      </c>
      <c r="T9" s="48" t="s">
        <v>1</v>
      </c>
      <c r="U9" s="23" t="s">
        <v>25</v>
      </c>
      <c r="V9" s="23" t="s">
        <v>25</v>
      </c>
      <c r="W9" s="23" t="s">
        <v>25</v>
      </c>
      <c r="X9" s="48" t="s">
        <v>1</v>
      </c>
      <c r="Y9" s="18" t="s">
        <v>25</v>
      </c>
      <c r="Z9" s="49" t="s">
        <v>25</v>
      </c>
      <c r="AA9" s="48" t="s">
        <v>1</v>
      </c>
      <c r="AB9" s="18" t="s">
        <v>25</v>
      </c>
      <c r="AC9" s="26"/>
      <c r="AD9" s="34" t="s">
        <v>25</v>
      </c>
      <c r="AE9" s="47" t="s">
        <v>25</v>
      </c>
    </row>
    <row r="10" spans="1:33" s="11" customFormat="1" ht="40.5" customHeight="1">
      <c r="A10" s="16">
        <v>8</v>
      </c>
      <c r="B10" s="17" t="s">
        <v>53</v>
      </c>
      <c r="C10" s="18">
        <v>42445</v>
      </c>
      <c r="D10" s="19" t="s">
        <v>15</v>
      </c>
      <c r="E10" s="19">
        <v>74</v>
      </c>
      <c r="F10" s="19">
        <f>68*2.2</f>
        <v>149.60000000000002</v>
      </c>
      <c r="G10" s="20">
        <f>165/2.54</f>
        <v>64.960629921259837</v>
      </c>
      <c r="H10" s="22"/>
      <c r="I10" s="22"/>
      <c r="J10" s="30"/>
      <c r="K10" s="30" t="s">
        <v>127</v>
      </c>
      <c r="L10" s="17" t="s">
        <v>2</v>
      </c>
      <c r="M10" s="22">
        <v>42361</v>
      </c>
      <c r="N10" s="48" t="s">
        <v>1</v>
      </c>
      <c r="O10" s="22" t="s">
        <v>25</v>
      </c>
      <c r="P10" s="48" t="s">
        <v>1</v>
      </c>
      <c r="Q10" s="23" t="s">
        <v>25</v>
      </c>
      <c r="R10" s="17" t="s">
        <v>2</v>
      </c>
      <c r="S10" s="24">
        <v>42363</v>
      </c>
      <c r="T10" s="17" t="s">
        <v>2</v>
      </c>
      <c r="U10" s="24">
        <v>42394</v>
      </c>
      <c r="V10" s="17"/>
      <c r="W10" s="49" t="s">
        <v>128</v>
      </c>
      <c r="X10" s="48" t="s">
        <v>1</v>
      </c>
      <c r="Y10" s="18" t="s">
        <v>25</v>
      </c>
      <c r="Z10" s="49" t="s">
        <v>25</v>
      </c>
      <c r="AA10" s="48" t="s">
        <v>1</v>
      </c>
      <c r="AB10" s="18" t="s">
        <v>25</v>
      </c>
      <c r="AC10" s="26"/>
      <c r="AD10" s="34" t="s">
        <v>25</v>
      </c>
      <c r="AE10" s="47" t="s">
        <v>25</v>
      </c>
    </row>
    <row r="11" spans="1:33" s="11" customFormat="1" ht="67.5" customHeight="1">
      <c r="A11" s="16">
        <v>9</v>
      </c>
      <c r="B11" s="17" t="s">
        <v>54</v>
      </c>
      <c r="C11" s="18">
        <v>42446</v>
      </c>
      <c r="D11" s="19" t="s">
        <v>15</v>
      </c>
      <c r="E11" s="17">
        <v>74</v>
      </c>
      <c r="F11" s="20">
        <f>63.7*2.2</f>
        <v>140.14000000000001</v>
      </c>
      <c r="G11" s="20">
        <f>178/2.54</f>
        <v>70.078740157480311</v>
      </c>
      <c r="H11" s="22"/>
      <c r="I11" s="22"/>
      <c r="J11" s="30"/>
      <c r="K11" s="30" t="s">
        <v>129</v>
      </c>
      <c r="L11" s="17" t="s">
        <v>2</v>
      </c>
      <c r="M11" s="24">
        <v>42445</v>
      </c>
      <c r="N11" s="48" t="s">
        <v>1</v>
      </c>
      <c r="O11" s="22" t="s">
        <v>25</v>
      </c>
      <c r="P11" s="48" t="s">
        <v>1</v>
      </c>
      <c r="Q11" s="23" t="s">
        <v>25</v>
      </c>
      <c r="R11" s="48" t="s">
        <v>1</v>
      </c>
      <c r="S11" s="23" t="s">
        <v>25</v>
      </c>
      <c r="T11" s="17" t="s">
        <v>2</v>
      </c>
      <c r="U11" s="22">
        <v>41241</v>
      </c>
      <c r="V11" s="25"/>
      <c r="W11" s="49" t="s">
        <v>130</v>
      </c>
      <c r="X11" s="48" t="s">
        <v>1</v>
      </c>
      <c r="Y11" s="18" t="s">
        <v>25</v>
      </c>
      <c r="Z11" s="18" t="s">
        <v>25</v>
      </c>
      <c r="AA11" s="17" t="s">
        <v>2</v>
      </c>
      <c r="AB11" s="18">
        <v>42446</v>
      </c>
      <c r="AC11" s="26"/>
      <c r="AD11" s="34" t="s">
        <v>2</v>
      </c>
      <c r="AE11" s="54" t="s">
        <v>131</v>
      </c>
    </row>
    <row r="12" spans="1:33" s="11" customFormat="1" ht="52.5" customHeight="1">
      <c r="A12" s="16">
        <v>10</v>
      </c>
      <c r="B12" s="31" t="s">
        <v>103</v>
      </c>
      <c r="C12" s="18">
        <v>42450</v>
      </c>
      <c r="D12" s="19" t="s">
        <v>14</v>
      </c>
      <c r="E12" s="19">
        <v>50</v>
      </c>
      <c r="F12" s="19">
        <f>64*2.2</f>
        <v>140.80000000000001</v>
      </c>
      <c r="G12" s="20">
        <f>150/2.54</f>
        <v>59.055118110236222</v>
      </c>
      <c r="H12" s="22"/>
      <c r="I12" s="22"/>
      <c r="J12" s="30"/>
      <c r="K12" s="30" t="s">
        <v>132</v>
      </c>
      <c r="L12" s="17" t="s">
        <v>2</v>
      </c>
      <c r="M12" s="22">
        <v>42430</v>
      </c>
      <c r="N12" s="48" t="s">
        <v>1</v>
      </c>
      <c r="O12" s="22" t="s">
        <v>25</v>
      </c>
      <c r="P12" s="48" t="s">
        <v>1</v>
      </c>
      <c r="Q12" s="23" t="s">
        <v>25</v>
      </c>
      <c r="R12" s="17" t="s">
        <v>2</v>
      </c>
      <c r="S12" s="22">
        <v>42441</v>
      </c>
      <c r="T12" s="17" t="s">
        <v>2</v>
      </c>
      <c r="U12" s="24">
        <v>42443</v>
      </c>
      <c r="V12" s="17"/>
      <c r="W12" s="49" t="s">
        <v>133</v>
      </c>
      <c r="X12" s="48" t="s">
        <v>1</v>
      </c>
      <c r="Y12" s="18" t="s">
        <v>25</v>
      </c>
      <c r="Z12" s="18" t="s">
        <v>25</v>
      </c>
      <c r="AA12" s="17" t="s">
        <v>2</v>
      </c>
      <c r="AB12" s="18">
        <v>42453</v>
      </c>
      <c r="AC12" s="26"/>
      <c r="AD12" s="55" t="s">
        <v>1</v>
      </c>
      <c r="AE12" s="56" t="s">
        <v>134</v>
      </c>
    </row>
    <row r="13" spans="1:33" s="11" customFormat="1" ht="52.5" customHeight="1">
      <c r="A13" s="16">
        <v>11</v>
      </c>
      <c r="B13" s="17" t="s">
        <v>55</v>
      </c>
      <c r="C13" s="18">
        <v>42451</v>
      </c>
      <c r="D13" s="19" t="s">
        <v>15</v>
      </c>
      <c r="E13" s="19">
        <v>56</v>
      </c>
      <c r="F13" s="20">
        <f>61.5*2.2</f>
        <v>135.30000000000001</v>
      </c>
      <c r="G13" s="20">
        <f>157/2.54</f>
        <v>61.811023622047244</v>
      </c>
      <c r="H13" s="22"/>
      <c r="I13" s="22"/>
      <c r="J13" s="30"/>
      <c r="K13" s="30" t="s">
        <v>135</v>
      </c>
      <c r="L13" s="17" t="s">
        <v>2</v>
      </c>
      <c r="M13" s="24">
        <v>42450</v>
      </c>
      <c r="N13" s="48" t="s">
        <v>1</v>
      </c>
      <c r="O13" s="22" t="s">
        <v>25</v>
      </c>
      <c r="P13" s="48" t="s">
        <v>1</v>
      </c>
      <c r="Q13" s="23" t="s">
        <v>25</v>
      </c>
      <c r="R13" s="17" t="s">
        <v>2</v>
      </c>
      <c r="S13" s="24">
        <v>42437</v>
      </c>
      <c r="T13" s="17" t="s">
        <v>2</v>
      </c>
      <c r="U13" s="22">
        <v>42438</v>
      </c>
      <c r="V13" s="25"/>
      <c r="W13" s="49" t="s">
        <v>136</v>
      </c>
      <c r="X13" s="48" t="s">
        <v>1</v>
      </c>
      <c r="Y13" s="18" t="s">
        <v>25</v>
      </c>
      <c r="Z13" s="18" t="s">
        <v>25</v>
      </c>
      <c r="AA13" s="17" t="s">
        <v>2</v>
      </c>
      <c r="AB13" s="18">
        <v>42451</v>
      </c>
      <c r="AC13" s="26"/>
      <c r="AD13" s="27" t="s">
        <v>2</v>
      </c>
      <c r="AE13" s="28" t="s">
        <v>137</v>
      </c>
    </row>
    <row r="14" spans="1:33" s="11" customFormat="1" ht="37.5" customHeight="1">
      <c r="A14" s="16">
        <v>12</v>
      </c>
      <c r="B14" s="17" t="s">
        <v>56</v>
      </c>
      <c r="C14" s="18">
        <v>42452</v>
      </c>
      <c r="D14" s="19" t="s">
        <v>15</v>
      </c>
      <c r="E14" s="17">
        <v>48</v>
      </c>
      <c r="F14" s="20">
        <f>90*2.2</f>
        <v>198.00000000000003</v>
      </c>
      <c r="G14" s="32">
        <f>170/2.54</f>
        <v>66.929133858267718</v>
      </c>
      <c r="H14" s="22"/>
      <c r="I14" s="22"/>
      <c r="J14" s="30"/>
      <c r="K14" s="30" t="s">
        <v>138</v>
      </c>
      <c r="L14" s="17" t="s">
        <v>2</v>
      </c>
      <c r="M14" s="22">
        <v>42452</v>
      </c>
      <c r="N14" s="48" t="s">
        <v>1</v>
      </c>
      <c r="O14" s="22" t="s">
        <v>25</v>
      </c>
      <c r="P14" s="48" t="s">
        <v>1</v>
      </c>
      <c r="Q14" s="23" t="s">
        <v>25</v>
      </c>
      <c r="R14" s="17" t="s">
        <v>2</v>
      </c>
      <c r="S14" s="22">
        <v>41969</v>
      </c>
      <c r="T14" s="17" t="s">
        <v>2</v>
      </c>
      <c r="U14" s="24">
        <v>41986</v>
      </c>
      <c r="V14" s="17"/>
      <c r="W14" s="49" t="s">
        <v>139</v>
      </c>
      <c r="X14" s="48" t="s">
        <v>1</v>
      </c>
      <c r="Y14" s="18" t="s">
        <v>25</v>
      </c>
      <c r="Z14" s="18" t="s">
        <v>25</v>
      </c>
      <c r="AA14" s="17" t="s">
        <v>2</v>
      </c>
      <c r="AB14" s="18">
        <v>42453</v>
      </c>
      <c r="AC14" s="26"/>
      <c r="AD14" s="57" t="s">
        <v>141</v>
      </c>
      <c r="AE14" s="58" t="s">
        <v>140</v>
      </c>
    </row>
    <row r="15" spans="1:33" s="11" customFormat="1" ht="33.75" customHeight="1">
      <c r="A15" s="16">
        <v>13</v>
      </c>
      <c r="B15" s="17" t="s">
        <v>57</v>
      </c>
      <c r="C15" s="18">
        <v>42457</v>
      </c>
      <c r="D15" s="17" t="s">
        <v>14</v>
      </c>
      <c r="E15" s="17">
        <v>59</v>
      </c>
      <c r="F15" s="32">
        <f>56*2.2</f>
        <v>123.20000000000002</v>
      </c>
      <c r="G15" s="32">
        <f>161/2.54</f>
        <v>63.385826771653541</v>
      </c>
      <c r="H15" s="22"/>
      <c r="I15" s="22"/>
      <c r="J15" s="30"/>
      <c r="K15" s="30" t="s">
        <v>142</v>
      </c>
      <c r="L15" s="17" t="s">
        <v>2</v>
      </c>
      <c r="M15" s="22">
        <v>42455</v>
      </c>
      <c r="N15" s="48" t="s">
        <v>1</v>
      </c>
      <c r="O15" s="22" t="s">
        <v>25</v>
      </c>
      <c r="P15" s="17" t="s">
        <v>2</v>
      </c>
      <c r="Q15" s="24">
        <v>42396</v>
      </c>
      <c r="R15" s="48" t="s">
        <v>1</v>
      </c>
      <c r="S15" s="23" t="s">
        <v>25</v>
      </c>
      <c r="T15" s="48" t="s">
        <v>1</v>
      </c>
      <c r="U15" s="23" t="s">
        <v>25</v>
      </c>
      <c r="V15" s="17"/>
      <c r="W15" s="23" t="s">
        <v>25</v>
      </c>
      <c r="X15" s="48" t="s">
        <v>1</v>
      </c>
      <c r="Y15" s="18" t="s">
        <v>25</v>
      </c>
      <c r="Z15" s="18" t="s">
        <v>25</v>
      </c>
      <c r="AA15" s="17" t="s">
        <v>2</v>
      </c>
      <c r="AB15" s="18">
        <v>42457</v>
      </c>
      <c r="AC15" s="26"/>
      <c r="AD15" s="27" t="s">
        <v>2</v>
      </c>
      <c r="AE15" s="28" t="s">
        <v>143</v>
      </c>
    </row>
    <row r="16" spans="1:33" s="11" customFormat="1" ht="53.25" customHeight="1">
      <c r="A16" s="16">
        <v>14</v>
      </c>
      <c r="B16" s="17" t="s">
        <v>58</v>
      </c>
      <c r="C16" s="18">
        <v>42460</v>
      </c>
      <c r="D16" s="17" t="s">
        <v>14</v>
      </c>
      <c r="E16" s="17">
        <v>78</v>
      </c>
      <c r="F16" s="32">
        <f>61.8*2.2</f>
        <v>135.96</v>
      </c>
      <c r="G16" s="32">
        <f>158/2.54</f>
        <v>62.204724409448815</v>
      </c>
      <c r="H16" s="22"/>
      <c r="I16" s="22"/>
      <c r="J16" s="30"/>
      <c r="K16" s="30" t="s">
        <v>144</v>
      </c>
      <c r="L16" s="17" t="s">
        <v>2</v>
      </c>
      <c r="M16" s="22">
        <v>42459</v>
      </c>
      <c r="N16" s="48" t="s">
        <v>1</v>
      </c>
      <c r="O16" s="22" t="s">
        <v>25</v>
      </c>
      <c r="P16" s="48" t="s">
        <v>1</v>
      </c>
      <c r="Q16" s="22" t="s">
        <v>25</v>
      </c>
      <c r="R16" s="48" t="s">
        <v>1</v>
      </c>
      <c r="S16" s="22" t="s">
        <v>25</v>
      </c>
      <c r="T16" s="17" t="s">
        <v>2</v>
      </c>
      <c r="U16" s="22">
        <v>42290</v>
      </c>
      <c r="V16" s="25"/>
      <c r="W16" s="49" t="s">
        <v>145</v>
      </c>
      <c r="X16" s="48" t="s">
        <v>1</v>
      </c>
      <c r="Y16" s="18" t="s">
        <v>25</v>
      </c>
      <c r="Z16" s="18" t="s">
        <v>25</v>
      </c>
      <c r="AA16" s="17" t="s">
        <v>2</v>
      </c>
      <c r="AB16" s="18">
        <v>42460</v>
      </c>
      <c r="AC16" s="26"/>
      <c r="AD16" s="27" t="s">
        <v>2</v>
      </c>
      <c r="AE16" s="28" t="s">
        <v>146</v>
      </c>
    </row>
    <row r="17" spans="1:33" s="11" customFormat="1" ht="53.25" customHeight="1">
      <c r="A17" s="16">
        <v>15</v>
      </c>
      <c r="B17" s="17" t="s">
        <v>59</v>
      </c>
      <c r="C17" s="18">
        <v>42460</v>
      </c>
      <c r="D17" s="17" t="s">
        <v>14</v>
      </c>
      <c r="E17" s="17">
        <v>73</v>
      </c>
      <c r="F17" s="17">
        <f>52*2.2</f>
        <v>114.4</v>
      </c>
      <c r="G17" s="32">
        <f>151/2.54</f>
        <v>59.448818897637793</v>
      </c>
      <c r="H17" s="22"/>
      <c r="I17" s="22"/>
      <c r="J17" s="30"/>
      <c r="K17" s="30" t="s">
        <v>116</v>
      </c>
      <c r="L17" s="17" t="s">
        <v>2</v>
      </c>
      <c r="M17" s="22">
        <v>42459</v>
      </c>
      <c r="N17" s="48" t="s">
        <v>1</v>
      </c>
      <c r="O17" s="22" t="s">
        <v>25</v>
      </c>
      <c r="P17" s="48" t="s">
        <v>1</v>
      </c>
      <c r="Q17" s="22" t="s">
        <v>25</v>
      </c>
      <c r="R17" s="48" t="s">
        <v>1</v>
      </c>
      <c r="S17" s="22" t="s">
        <v>25</v>
      </c>
      <c r="T17" s="17" t="s">
        <v>2</v>
      </c>
      <c r="U17" s="24">
        <v>42320</v>
      </c>
      <c r="V17" s="17"/>
      <c r="W17" s="49" t="s">
        <v>147</v>
      </c>
      <c r="X17" s="48" t="s">
        <v>1</v>
      </c>
      <c r="Y17" s="18" t="s">
        <v>25</v>
      </c>
      <c r="Z17" s="18" t="s">
        <v>25</v>
      </c>
      <c r="AA17" s="17" t="s">
        <v>2</v>
      </c>
      <c r="AB17" s="18">
        <v>40230</v>
      </c>
      <c r="AC17" s="26"/>
      <c r="AD17" s="27" t="s">
        <v>2</v>
      </c>
      <c r="AE17" s="28" t="s">
        <v>148</v>
      </c>
      <c r="AG17" s="11" t="s">
        <v>41</v>
      </c>
    </row>
    <row r="18" spans="1:33" s="11" customFormat="1">
      <c r="A18" s="53">
        <v>16</v>
      </c>
      <c r="B18" s="17" t="s">
        <v>60</v>
      </c>
      <c r="C18" s="18">
        <v>42460</v>
      </c>
      <c r="D18" s="17" t="s">
        <v>15</v>
      </c>
      <c r="E18" s="17">
        <v>49</v>
      </c>
      <c r="F18" s="17">
        <f>78*2.2</f>
        <v>171.60000000000002</v>
      </c>
      <c r="G18" s="32">
        <f>173/2.54</f>
        <v>68.110236220472444</v>
      </c>
      <c r="H18" s="22"/>
      <c r="I18" s="22"/>
      <c r="J18" s="30"/>
      <c r="K18" s="30" t="s">
        <v>149</v>
      </c>
      <c r="L18" s="17" t="s">
        <v>2</v>
      </c>
      <c r="M18" s="22">
        <v>40458</v>
      </c>
      <c r="N18" s="48" t="s">
        <v>1</v>
      </c>
      <c r="O18" s="22" t="s">
        <v>25</v>
      </c>
      <c r="P18" s="17" t="s">
        <v>2</v>
      </c>
      <c r="Q18" s="24">
        <v>41276</v>
      </c>
      <c r="R18" s="17" t="s">
        <v>2</v>
      </c>
      <c r="S18" s="24">
        <v>42460</v>
      </c>
      <c r="T18" s="48" t="s">
        <v>1</v>
      </c>
      <c r="U18" s="22" t="s">
        <v>25</v>
      </c>
      <c r="V18" s="22" t="s">
        <v>25</v>
      </c>
      <c r="W18" s="22" t="s">
        <v>25</v>
      </c>
      <c r="X18" s="48" t="s">
        <v>1</v>
      </c>
      <c r="Y18" s="18" t="s">
        <v>25</v>
      </c>
      <c r="Z18" s="18" t="s">
        <v>25</v>
      </c>
      <c r="AA18" s="48" t="s">
        <v>1</v>
      </c>
      <c r="AB18" s="18" t="s">
        <v>25</v>
      </c>
      <c r="AC18" s="26"/>
      <c r="AD18" s="34" t="s">
        <v>25</v>
      </c>
      <c r="AE18" s="47" t="s">
        <v>25</v>
      </c>
      <c r="AG18" s="11" t="s">
        <v>38</v>
      </c>
    </row>
    <row r="19" spans="1:33" s="11" customFormat="1" ht="31.5">
      <c r="A19" s="16">
        <v>17</v>
      </c>
      <c r="B19" s="17" t="s">
        <v>61</v>
      </c>
      <c r="C19" s="18">
        <v>42461</v>
      </c>
      <c r="D19" s="17" t="s">
        <v>15</v>
      </c>
      <c r="E19" s="17">
        <v>74</v>
      </c>
      <c r="F19" s="32">
        <f>74.9*2.2</f>
        <v>164.78000000000003</v>
      </c>
      <c r="G19" s="32">
        <f>164/2.54</f>
        <v>64.566929133858267</v>
      </c>
      <c r="H19" s="22"/>
      <c r="I19" s="22"/>
      <c r="J19" s="30"/>
      <c r="K19" s="30" t="s">
        <v>149</v>
      </c>
      <c r="L19" s="17" t="s">
        <v>2</v>
      </c>
      <c r="M19" s="22">
        <v>42360</v>
      </c>
      <c r="N19" s="48" t="s">
        <v>1</v>
      </c>
      <c r="O19" s="22" t="s">
        <v>25</v>
      </c>
      <c r="P19" s="48" t="s">
        <v>1</v>
      </c>
      <c r="Q19" s="22" t="s">
        <v>25</v>
      </c>
      <c r="R19" s="17" t="s">
        <v>2</v>
      </c>
      <c r="S19" s="24">
        <v>42430</v>
      </c>
      <c r="T19" s="17" t="s">
        <v>2</v>
      </c>
      <c r="U19" s="22">
        <v>42418</v>
      </c>
      <c r="V19" s="25"/>
      <c r="W19" s="49" t="s">
        <v>150</v>
      </c>
      <c r="X19" s="48" t="s">
        <v>1</v>
      </c>
      <c r="Y19" s="18" t="s">
        <v>25</v>
      </c>
      <c r="Z19" s="18" t="s">
        <v>25</v>
      </c>
      <c r="AA19" s="17" t="s">
        <v>2</v>
      </c>
      <c r="AB19" s="18">
        <v>42465</v>
      </c>
      <c r="AC19" s="26"/>
      <c r="AD19" s="55" t="s">
        <v>1</v>
      </c>
      <c r="AE19" s="28" t="s">
        <v>151</v>
      </c>
      <c r="AG19" s="11" t="s">
        <v>39</v>
      </c>
    </row>
    <row r="20" spans="1:33" s="11" customFormat="1">
      <c r="A20" s="53">
        <v>18</v>
      </c>
      <c r="B20" s="17" t="s">
        <v>62</v>
      </c>
      <c r="C20" s="18">
        <v>42466</v>
      </c>
      <c r="D20" s="17" t="s">
        <v>15</v>
      </c>
      <c r="E20" s="17">
        <v>52</v>
      </c>
      <c r="F20" s="17">
        <f>75*2.2</f>
        <v>165</v>
      </c>
      <c r="G20" s="32">
        <f>172/2.54</f>
        <v>67.71653543307086</v>
      </c>
      <c r="H20" s="22"/>
      <c r="I20" s="22"/>
      <c r="J20" s="30"/>
      <c r="K20" s="30" t="s">
        <v>152</v>
      </c>
      <c r="L20" s="17" t="s">
        <v>2</v>
      </c>
      <c r="M20" s="22">
        <v>42287</v>
      </c>
      <c r="N20" s="48" t="s">
        <v>1</v>
      </c>
      <c r="O20" s="22" t="s">
        <v>25</v>
      </c>
      <c r="P20" s="17" t="s">
        <v>2</v>
      </c>
      <c r="Q20" s="24">
        <v>42440</v>
      </c>
      <c r="R20" s="17" t="s">
        <v>2</v>
      </c>
      <c r="S20" s="22">
        <v>42291</v>
      </c>
      <c r="T20" s="48" t="s">
        <v>1</v>
      </c>
      <c r="U20" s="22" t="s">
        <v>25</v>
      </c>
      <c r="V20" s="22" t="s">
        <v>25</v>
      </c>
      <c r="W20" s="22" t="s">
        <v>25</v>
      </c>
      <c r="X20" s="48" t="s">
        <v>1</v>
      </c>
      <c r="Y20" s="18" t="s">
        <v>25</v>
      </c>
      <c r="Z20" s="18" t="s">
        <v>25</v>
      </c>
      <c r="AA20" s="48" t="s">
        <v>1</v>
      </c>
      <c r="AB20" s="18" t="s">
        <v>25</v>
      </c>
      <c r="AC20" s="26"/>
      <c r="AD20" s="34" t="s">
        <v>25</v>
      </c>
      <c r="AE20" s="47" t="s">
        <v>25</v>
      </c>
      <c r="AG20" s="35" t="s">
        <v>40</v>
      </c>
    </row>
    <row r="21" spans="1:33" s="11" customFormat="1" ht="47.25">
      <c r="A21" s="16">
        <v>19</v>
      </c>
      <c r="B21" s="17" t="s">
        <v>63</v>
      </c>
      <c r="C21" s="18">
        <v>42468</v>
      </c>
      <c r="D21" s="17" t="s">
        <v>15</v>
      </c>
      <c r="E21" s="17">
        <v>72</v>
      </c>
      <c r="F21" s="32">
        <f>62*2.2</f>
        <v>136.4</v>
      </c>
      <c r="G21" s="32">
        <f>165/2.54</f>
        <v>64.960629921259837</v>
      </c>
      <c r="H21" s="22"/>
      <c r="I21" s="22"/>
      <c r="J21" s="30"/>
      <c r="K21" s="30" t="s">
        <v>153</v>
      </c>
      <c r="L21" s="17" t="s">
        <v>2</v>
      </c>
      <c r="M21" s="22">
        <v>42467</v>
      </c>
      <c r="N21" s="48" t="s">
        <v>1</v>
      </c>
      <c r="O21" s="22" t="s">
        <v>25</v>
      </c>
      <c r="P21" s="48" t="s">
        <v>1</v>
      </c>
      <c r="Q21" s="22" t="s">
        <v>25</v>
      </c>
      <c r="R21" s="17" t="s">
        <v>2</v>
      </c>
      <c r="S21" s="22">
        <v>42318</v>
      </c>
      <c r="T21" s="17" t="s">
        <v>2</v>
      </c>
      <c r="U21" s="24">
        <v>42432</v>
      </c>
      <c r="V21" s="17"/>
      <c r="W21" s="49" t="s">
        <v>154</v>
      </c>
      <c r="X21" s="48" t="s">
        <v>1</v>
      </c>
      <c r="Y21" s="18" t="s">
        <v>25</v>
      </c>
      <c r="Z21" s="18" t="s">
        <v>25</v>
      </c>
      <c r="AA21" s="17" t="s">
        <v>2</v>
      </c>
      <c r="AB21" s="18">
        <v>42468</v>
      </c>
      <c r="AC21" s="26"/>
      <c r="AD21" s="27" t="s">
        <v>2</v>
      </c>
      <c r="AE21" s="28" t="s">
        <v>155</v>
      </c>
    </row>
    <row r="22" spans="1:33" s="11" customFormat="1" ht="34.5" customHeight="1">
      <c r="A22" s="16">
        <v>20</v>
      </c>
      <c r="B22" s="17" t="s">
        <v>64</v>
      </c>
      <c r="C22" s="18">
        <v>42471</v>
      </c>
      <c r="D22" s="17" t="s">
        <v>14</v>
      </c>
      <c r="E22" s="17">
        <v>67</v>
      </c>
      <c r="F22" s="32">
        <f>55.8*2.2</f>
        <v>122.76</v>
      </c>
      <c r="G22" s="32">
        <f>149/2.54</f>
        <v>58.661417322834644</v>
      </c>
      <c r="H22" s="22"/>
      <c r="I22" s="22"/>
      <c r="J22" s="30"/>
      <c r="K22" s="30" t="s">
        <v>156</v>
      </c>
      <c r="L22" s="17" t="s">
        <v>2</v>
      </c>
      <c r="M22" s="22">
        <v>42254</v>
      </c>
      <c r="N22" s="48" t="s">
        <v>1</v>
      </c>
      <c r="O22" s="22" t="s">
        <v>25</v>
      </c>
      <c r="P22" s="48" t="s">
        <v>1</v>
      </c>
      <c r="Q22" s="22" t="s">
        <v>25</v>
      </c>
      <c r="R22" s="17" t="s">
        <v>2</v>
      </c>
      <c r="S22" s="22">
        <v>42163</v>
      </c>
      <c r="T22" s="17" t="s">
        <v>2</v>
      </c>
      <c r="U22" s="22">
        <v>42319</v>
      </c>
      <c r="V22" s="25"/>
      <c r="W22" s="49" t="s">
        <v>157</v>
      </c>
      <c r="X22" s="48" t="s">
        <v>1</v>
      </c>
      <c r="Y22" s="18" t="s">
        <v>25</v>
      </c>
      <c r="Z22" s="18" t="s">
        <v>25</v>
      </c>
      <c r="AA22" s="17" t="s">
        <v>2</v>
      </c>
      <c r="AB22" s="18">
        <v>42475</v>
      </c>
      <c r="AC22" s="26"/>
      <c r="AD22" s="55" t="s">
        <v>1</v>
      </c>
      <c r="AE22" s="28" t="s">
        <v>158</v>
      </c>
    </row>
    <row r="23" spans="1:33" ht="76.5" customHeight="1">
      <c r="A23" s="16">
        <v>21</v>
      </c>
      <c r="B23" s="17" t="s">
        <v>65</v>
      </c>
      <c r="C23" s="18">
        <v>42474</v>
      </c>
      <c r="D23" s="17" t="s">
        <v>15</v>
      </c>
      <c r="E23" s="17">
        <v>68</v>
      </c>
      <c r="F23" s="17">
        <f>83*2.2</f>
        <v>182.60000000000002</v>
      </c>
      <c r="G23" s="32">
        <f>167/2.54</f>
        <v>65.748031496062993</v>
      </c>
      <c r="H23" s="22"/>
      <c r="I23" s="22"/>
      <c r="J23" s="30"/>
      <c r="K23" s="30" t="s">
        <v>153</v>
      </c>
      <c r="L23" s="17" t="s">
        <v>2</v>
      </c>
      <c r="M23" s="22">
        <v>41823</v>
      </c>
      <c r="N23" s="48" t="s">
        <v>1</v>
      </c>
      <c r="O23" s="22" t="s">
        <v>25</v>
      </c>
      <c r="P23" s="48" t="s">
        <v>1</v>
      </c>
      <c r="Q23" s="22" t="s">
        <v>25</v>
      </c>
      <c r="R23" s="17" t="s">
        <v>2</v>
      </c>
      <c r="S23" s="22">
        <v>41834</v>
      </c>
      <c r="T23" s="17" t="s">
        <v>2</v>
      </c>
      <c r="U23" s="22">
        <v>41851</v>
      </c>
      <c r="V23" s="17"/>
      <c r="W23" s="49" t="s">
        <v>159</v>
      </c>
      <c r="X23" s="17" t="s">
        <v>2</v>
      </c>
      <c r="Y23" s="18">
        <v>42383</v>
      </c>
      <c r="Z23" s="49" t="s">
        <v>160</v>
      </c>
      <c r="AA23" s="48" t="s">
        <v>1</v>
      </c>
      <c r="AB23" s="18" t="s">
        <v>25</v>
      </c>
      <c r="AC23" s="26"/>
      <c r="AD23" s="34" t="s">
        <v>25</v>
      </c>
      <c r="AE23" s="47" t="s">
        <v>25</v>
      </c>
    </row>
    <row r="24" spans="1:33" ht="33.75" customHeight="1">
      <c r="A24" s="16">
        <v>22</v>
      </c>
      <c r="B24" s="17" t="s">
        <v>66</v>
      </c>
      <c r="C24" s="18">
        <v>42474</v>
      </c>
      <c r="D24" s="17" t="s">
        <v>15</v>
      </c>
      <c r="E24" s="17">
        <v>48</v>
      </c>
      <c r="F24" s="17">
        <f>86*2.2</f>
        <v>189.20000000000002</v>
      </c>
      <c r="G24" s="32">
        <f>178/2.54</f>
        <v>70.078740157480311</v>
      </c>
      <c r="H24" s="22"/>
      <c r="I24" s="22"/>
      <c r="J24" s="30"/>
      <c r="K24" s="30" t="s">
        <v>114</v>
      </c>
      <c r="L24" s="17" t="s">
        <v>2</v>
      </c>
      <c r="M24" s="22">
        <v>42443</v>
      </c>
      <c r="N24" s="48" t="s">
        <v>1</v>
      </c>
      <c r="O24" s="22" t="s">
        <v>25</v>
      </c>
      <c r="P24" s="17" t="s">
        <v>2</v>
      </c>
      <c r="Q24" s="22">
        <v>42443</v>
      </c>
      <c r="R24" s="17" t="s">
        <v>2</v>
      </c>
      <c r="S24" s="22">
        <v>42456</v>
      </c>
      <c r="T24" s="17" t="s">
        <v>2</v>
      </c>
      <c r="U24" s="24">
        <v>42457</v>
      </c>
      <c r="V24" s="17"/>
      <c r="W24" s="49" t="s">
        <v>161</v>
      </c>
      <c r="X24" s="48" t="s">
        <v>1</v>
      </c>
      <c r="Y24" s="18" t="s">
        <v>25</v>
      </c>
      <c r="Z24" s="18" t="s">
        <v>25</v>
      </c>
      <c r="AA24" s="17" t="s">
        <v>2</v>
      </c>
      <c r="AB24" s="18">
        <v>42489</v>
      </c>
      <c r="AC24" s="26"/>
      <c r="AD24" s="27" t="s">
        <v>2</v>
      </c>
      <c r="AE24" s="28" t="s">
        <v>162</v>
      </c>
    </row>
    <row r="25" spans="1:33" ht="47.25">
      <c r="A25" s="53">
        <v>23</v>
      </c>
      <c r="B25" s="17" t="s">
        <v>54</v>
      </c>
      <c r="C25" s="18">
        <v>42476</v>
      </c>
      <c r="D25" s="17" t="s">
        <v>15</v>
      </c>
      <c r="E25" s="17">
        <v>51</v>
      </c>
      <c r="F25" s="17">
        <f>83*2.2</f>
        <v>182.60000000000002</v>
      </c>
      <c r="G25" s="32">
        <f>170/2.54</f>
        <v>66.929133858267718</v>
      </c>
      <c r="H25" s="22"/>
      <c r="I25" s="22"/>
      <c r="J25" s="30"/>
      <c r="K25" s="30" t="s">
        <v>163</v>
      </c>
      <c r="L25" s="17" t="s">
        <v>2</v>
      </c>
      <c r="M25" s="22">
        <v>42420</v>
      </c>
      <c r="N25" s="48" t="s">
        <v>1</v>
      </c>
      <c r="O25" s="22" t="s">
        <v>25</v>
      </c>
      <c r="P25" s="48" t="s">
        <v>1</v>
      </c>
      <c r="Q25" s="22" t="s">
        <v>25</v>
      </c>
      <c r="R25" s="17" t="s">
        <v>2</v>
      </c>
      <c r="S25" s="22">
        <v>41954</v>
      </c>
      <c r="T25" s="17" t="s">
        <v>2</v>
      </c>
      <c r="U25" s="24">
        <v>42333</v>
      </c>
      <c r="V25" s="17"/>
      <c r="W25" s="49" t="s">
        <v>164</v>
      </c>
      <c r="X25" s="48" t="s">
        <v>1</v>
      </c>
      <c r="Y25" s="18" t="s">
        <v>25</v>
      </c>
      <c r="Z25" s="18" t="s">
        <v>25</v>
      </c>
      <c r="AA25" s="48" t="s">
        <v>1</v>
      </c>
      <c r="AB25" s="18" t="s">
        <v>25</v>
      </c>
      <c r="AC25" s="26"/>
      <c r="AD25" s="34" t="s">
        <v>25</v>
      </c>
      <c r="AE25" s="47" t="s">
        <v>25</v>
      </c>
    </row>
    <row r="26" spans="1:33" ht="33.75" customHeight="1">
      <c r="A26" s="16">
        <v>24</v>
      </c>
      <c r="B26" s="17" t="s">
        <v>67</v>
      </c>
      <c r="C26" s="18">
        <v>42479</v>
      </c>
      <c r="D26" s="17" t="s">
        <v>15</v>
      </c>
      <c r="E26" s="17">
        <v>60</v>
      </c>
      <c r="F26" s="17">
        <f>68*2.2</f>
        <v>149.60000000000002</v>
      </c>
      <c r="G26" s="32">
        <f>169/2.54</f>
        <v>66.535433070866148</v>
      </c>
      <c r="H26" s="22"/>
      <c r="I26" s="22"/>
      <c r="J26" s="30"/>
      <c r="K26" s="30" t="s">
        <v>165</v>
      </c>
      <c r="L26" s="17" t="s">
        <v>2</v>
      </c>
      <c r="M26" s="22">
        <v>42479</v>
      </c>
      <c r="N26" s="48" t="s">
        <v>1</v>
      </c>
      <c r="O26" s="22" t="s">
        <v>25</v>
      </c>
      <c r="P26" s="17" t="s">
        <v>2</v>
      </c>
      <c r="Q26" s="24">
        <v>42472</v>
      </c>
      <c r="R26" s="17" t="s">
        <v>2</v>
      </c>
      <c r="S26" s="22">
        <v>42467</v>
      </c>
      <c r="T26" s="48" t="s">
        <v>1</v>
      </c>
      <c r="U26" s="23" t="s">
        <v>25</v>
      </c>
      <c r="V26" s="17"/>
      <c r="W26" s="23" t="s">
        <v>25</v>
      </c>
      <c r="X26" s="48" t="s">
        <v>1</v>
      </c>
      <c r="Y26" s="23" t="s">
        <v>25</v>
      </c>
      <c r="Z26" s="23" t="s">
        <v>25</v>
      </c>
      <c r="AA26" s="17" t="s">
        <v>2</v>
      </c>
      <c r="AB26" s="18">
        <v>42479</v>
      </c>
      <c r="AC26" s="26"/>
      <c r="AD26" s="55" t="s">
        <v>1</v>
      </c>
      <c r="AE26" s="28" t="s">
        <v>166</v>
      </c>
    </row>
    <row r="27" spans="1:33" ht="65.25" customHeight="1">
      <c r="A27" s="53">
        <v>25</v>
      </c>
      <c r="B27" s="17" t="s">
        <v>68</v>
      </c>
      <c r="C27" s="18">
        <v>42480</v>
      </c>
      <c r="D27" s="17" t="s">
        <v>15</v>
      </c>
      <c r="E27" s="17">
        <v>60</v>
      </c>
      <c r="F27" s="17">
        <f>88*2.2</f>
        <v>193.60000000000002</v>
      </c>
      <c r="G27" s="32">
        <f>175/2.54</f>
        <v>68.897637795275585</v>
      </c>
      <c r="H27" s="22"/>
      <c r="I27" s="22"/>
      <c r="J27" s="30"/>
      <c r="K27" s="30" t="s">
        <v>152</v>
      </c>
      <c r="L27" s="17" t="s">
        <v>2</v>
      </c>
      <c r="M27" s="22">
        <v>42290</v>
      </c>
      <c r="N27" s="48" t="s">
        <v>1</v>
      </c>
      <c r="O27" s="22" t="s">
        <v>25</v>
      </c>
      <c r="P27" s="48" t="s">
        <v>1</v>
      </c>
      <c r="Q27" s="22" t="s">
        <v>25</v>
      </c>
      <c r="R27" s="17" t="s">
        <v>2</v>
      </c>
      <c r="S27" s="24">
        <v>41913</v>
      </c>
      <c r="T27" s="17" t="s">
        <v>2</v>
      </c>
      <c r="U27" s="22">
        <v>40928</v>
      </c>
      <c r="V27" s="25"/>
      <c r="W27" s="49" t="s">
        <v>167</v>
      </c>
      <c r="X27" s="48" t="s">
        <v>1</v>
      </c>
      <c r="Y27" s="23" t="s">
        <v>25</v>
      </c>
      <c r="Z27" s="23" t="s">
        <v>25</v>
      </c>
      <c r="AA27" s="48" t="s">
        <v>1</v>
      </c>
      <c r="AB27" s="18" t="s">
        <v>25</v>
      </c>
      <c r="AC27" s="26"/>
      <c r="AD27" s="34" t="s">
        <v>25</v>
      </c>
      <c r="AE27" s="47" t="s">
        <v>25</v>
      </c>
    </row>
    <row r="28" spans="1:33" ht="67.5" customHeight="1">
      <c r="A28" s="16">
        <v>26</v>
      </c>
      <c r="B28" s="17" t="s">
        <v>66</v>
      </c>
      <c r="C28" s="18">
        <v>42481</v>
      </c>
      <c r="D28" s="17" t="s">
        <v>15</v>
      </c>
      <c r="E28" s="17">
        <v>73</v>
      </c>
      <c r="F28" s="32">
        <f>70*2.2</f>
        <v>154</v>
      </c>
      <c r="G28" s="32">
        <f>152/2.54</f>
        <v>59.84251968503937</v>
      </c>
      <c r="H28" s="22"/>
      <c r="I28" s="22"/>
      <c r="J28" s="30"/>
      <c r="K28" s="30" t="s">
        <v>129</v>
      </c>
      <c r="L28" s="17" t="s">
        <v>2</v>
      </c>
      <c r="M28" s="22">
        <v>42409</v>
      </c>
      <c r="N28" s="48" t="s">
        <v>1</v>
      </c>
      <c r="O28" s="22" t="s">
        <v>25</v>
      </c>
      <c r="P28" s="48" t="s">
        <v>1</v>
      </c>
      <c r="Q28" s="22" t="s">
        <v>25</v>
      </c>
      <c r="R28" s="17" t="s">
        <v>2</v>
      </c>
      <c r="S28" s="22">
        <v>42412</v>
      </c>
      <c r="T28" s="17" t="s">
        <v>2</v>
      </c>
      <c r="U28" s="24">
        <v>42476</v>
      </c>
      <c r="V28" s="17"/>
      <c r="W28" s="49" t="s">
        <v>168</v>
      </c>
      <c r="X28" s="48" t="s">
        <v>1</v>
      </c>
      <c r="Y28" s="23" t="s">
        <v>25</v>
      </c>
      <c r="Z28" s="23" t="s">
        <v>25</v>
      </c>
      <c r="AA28" s="17" t="s">
        <v>2</v>
      </c>
      <c r="AB28" s="18">
        <v>42510</v>
      </c>
      <c r="AC28" s="26"/>
      <c r="AD28" s="27" t="s">
        <v>2</v>
      </c>
      <c r="AE28" s="28" t="s">
        <v>169</v>
      </c>
    </row>
    <row r="29" spans="1:33" ht="37.5" customHeight="1">
      <c r="A29" s="16">
        <v>27</v>
      </c>
      <c r="B29" s="17" t="s">
        <v>69</v>
      </c>
      <c r="C29" s="18">
        <v>42485</v>
      </c>
      <c r="D29" s="17" t="s">
        <v>15</v>
      </c>
      <c r="E29" s="17">
        <v>77</v>
      </c>
      <c r="F29" s="17">
        <f>62*2.2</f>
        <v>136.4</v>
      </c>
      <c r="G29" s="32">
        <f>166/2.54</f>
        <v>65.354330708661422</v>
      </c>
      <c r="H29" s="22"/>
      <c r="I29" s="22"/>
      <c r="J29" s="30"/>
      <c r="K29" s="30" t="s">
        <v>170</v>
      </c>
      <c r="L29" s="17" t="s">
        <v>2</v>
      </c>
      <c r="M29" s="22">
        <v>42485</v>
      </c>
      <c r="N29" s="48" t="s">
        <v>1</v>
      </c>
      <c r="O29" s="22" t="s">
        <v>25</v>
      </c>
      <c r="P29" s="48" t="s">
        <v>1</v>
      </c>
      <c r="Q29" s="22" t="s">
        <v>25</v>
      </c>
      <c r="R29" s="17" t="s">
        <v>2</v>
      </c>
      <c r="S29" s="22">
        <v>42467</v>
      </c>
      <c r="T29" s="17" t="s">
        <v>2</v>
      </c>
      <c r="U29" s="24">
        <v>42466</v>
      </c>
      <c r="V29" s="17"/>
      <c r="W29" s="49" t="s">
        <v>171</v>
      </c>
      <c r="X29" s="48" t="s">
        <v>1</v>
      </c>
      <c r="Y29" s="23" t="s">
        <v>25</v>
      </c>
      <c r="Z29" s="23" t="s">
        <v>25</v>
      </c>
      <c r="AA29" s="17" t="s">
        <v>2</v>
      </c>
      <c r="AB29" s="18">
        <v>42485</v>
      </c>
      <c r="AC29" s="26"/>
      <c r="AD29" s="27" t="s">
        <v>2</v>
      </c>
      <c r="AE29" s="28" t="s">
        <v>172</v>
      </c>
    </row>
    <row r="30" spans="1:33" ht="66.75" customHeight="1">
      <c r="A30" s="16">
        <v>28</v>
      </c>
      <c r="B30" s="17" t="s">
        <v>70</v>
      </c>
      <c r="C30" s="18">
        <v>42493</v>
      </c>
      <c r="D30" s="17" t="s">
        <v>14</v>
      </c>
      <c r="E30" s="17">
        <v>85</v>
      </c>
      <c r="F30" s="32">
        <f>59.3*2.2</f>
        <v>130.46</v>
      </c>
      <c r="G30" s="32">
        <f>154/2.54</f>
        <v>60.629921259842519</v>
      </c>
      <c r="H30" s="22"/>
      <c r="I30" s="22"/>
      <c r="J30" s="30"/>
      <c r="K30" s="30" t="s">
        <v>173</v>
      </c>
      <c r="L30" s="17" t="s">
        <v>2</v>
      </c>
      <c r="M30" s="22">
        <v>42493</v>
      </c>
      <c r="N30" s="48" t="s">
        <v>1</v>
      </c>
      <c r="O30" s="22" t="s">
        <v>25</v>
      </c>
      <c r="P30" s="48" t="s">
        <v>1</v>
      </c>
      <c r="Q30" s="22" t="s">
        <v>25</v>
      </c>
      <c r="R30" s="17" t="s">
        <v>2</v>
      </c>
      <c r="S30" s="24">
        <v>42700</v>
      </c>
      <c r="T30" s="17" t="s">
        <v>2</v>
      </c>
      <c r="U30" s="22">
        <v>42476</v>
      </c>
      <c r="V30" s="25"/>
      <c r="W30" s="49" t="s">
        <v>174</v>
      </c>
      <c r="X30" s="48" t="s">
        <v>1</v>
      </c>
      <c r="Y30" s="23" t="s">
        <v>25</v>
      </c>
      <c r="Z30" s="23" t="s">
        <v>25</v>
      </c>
      <c r="AA30" s="17" t="s">
        <v>2</v>
      </c>
      <c r="AB30" s="18">
        <v>42494</v>
      </c>
      <c r="AC30" s="26"/>
      <c r="AD30" s="27" t="s">
        <v>2</v>
      </c>
      <c r="AE30" s="28" t="s">
        <v>175</v>
      </c>
      <c r="AG30" s="11"/>
    </row>
    <row r="31" spans="1:33">
      <c r="A31" s="53">
        <v>29</v>
      </c>
      <c r="B31" s="17" t="s">
        <v>71</v>
      </c>
      <c r="C31" s="18">
        <v>42495</v>
      </c>
      <c r="D31" s="17" t="s">
        <v>15</v>
      </c>
      <c r="E31" s="17">
        <v>57</v>
      </c>
      <c r="F31" s="17">
        <f>88*2.2</f>
        <v>193.60000000000002</v>
      </c>
      <c r="G31" s="32">
        <f>166/2.54</f>
        <v>65.354330708661422</v>
      </c>
      <c r="H31" s="22"/>
      <c r="I31" s="22"/>
      <c r="J31" s="30"/>
      <c r="K31" s="30" t="s">
        <v>123</v>
      </c>
      <c r="L31" s="17" t="s">
        <v>1</v>
      </c>
      <c r="M31" s="22" t="s">
        <v>25</v>
      </c>
      <c r="N31" s="48" t="s">
        <v>1</v>
      </c>
      <c r="O31" s="22" t="s">
        <v>25</v>
      </c>
      <c r="P31" s="17" t="s">
        <v>2</v>
      </c>
      <c r="Q31" s="23" t="s">
        <v>25</v>
      </c>
      <c r="R31" s="17" t="s">
        <v>2</v>
      </c>
      <c r="S31" s="24">
        <v>42417</v>
      </c>
      <c r="T31" s="48" t="s">
        <v>1</v>
      </c>
      <c r="U31" s="22" t="s">
        <v>25</v>
      </c>
      <c r="V31" s="22" t="s">
        <v>25</v>
      </c>
      <c r="W31" s="22" t="s">
        <v>25</v>
      </c>
      <c r="X31" s="48" t="s">
        <v>1</v>
      </c>
      <c r="Y31" s="23" t="s">
        <v>25</v>
      </c>
      <c r="Z31" s="23" t="s">
        <v>25</v>
      </c>
      <c r="AA31" s="48" t="s">
        <v>1</v>
      </c>
      <c r="AB31" s="18" t="s">
        <v>25</v>
      </c>
      <c r="AC31" s="26"/>
      <c r="AD31" s="34" t="s">
        <v>25</v>
      </c>
      <c r="AE31" s="47" t="s">
        <v>25</v>
      </c>
    </row>
    <row r="32" spans="1:33">
      <c r="A32" s="53">
        <v>30</v>
      </c>
      <c r="B32" s="17" t="s">
        <v>72</v>
      </c>
      <c r="C32" s="18">
        <v>42497</v>
      </c>
      <c r="D32" s="17" t="s">
        <v>15</v>
      </c>
      <c r="E32" s="17">
        <v>52</v>
      </c>
      <c r="F32" s="17">
        <f>69*2.2</f>
        <v>151.80000000000001</v>
      </c>
      <c r="G32" s="32">
        <f>167/2.54</f>
        <v>65.748031496062993</v>
      </c>
      <c r="H32" s="22"/>
      <c r="I32" s="22"/>
      <c r="J32" s="30"/>
      <c r="K32" s="30" t="s">
        <v>176</v>
      </c>
      <c r="L32" s="17" t="s">
        <v>2</v>
      </c>
      <c r="M32" s="22">
        <v>42129</v>
      </c>
      <c r="N32" s="48" t="s">
        <v>1</v>
      </c>
      <c r="O32" s="22" t="s">
        <v>25</v>
      </c>
      <c r="P32" s="17" t="s">
        <v>2</v>
      </c>
      <c r="Q32" s="24">
        <v>42153</v>
      </c>
      <c r="R32" s="17" t="s">
        <v>2</v>
      </c>
      <c r="S32" s="22">
        <v>42128</v>
      </c>
      <c r="T32" s="48" t="s">
        <v>1</v>
      </c>
      <c r="U32" s="22" t="s">
        <v>25</v>
      </c>
      <c r="V32" s="22" t="s">
        <v>25</v>
      </c>
      <c r="W32" s="22" t="s">
        <v>25</v>
      </c>
      <c r="X32" s="48" t="s">
        <v>1</v>
      </c>
      <c r="Y32" s="22" t="s">
        <v>25</v>
      </c>
      <c r="Z32" s="22" t="s">
        <v>25</v>
      </c>
      <c r="AA32" s="48" t="s">
        <v>1</v>
      </c>
      <c r="AB32" s="18" t="s">
        <v>25</v>
      </c>
      <c r="AC32" s="26"/>
      <c r="AD32" s="34" t="s">
        <v>25</v>
      </c>
      <c r="AE32" s="47" t="s">
        <v>25</v>
      </c>
    </row>
    <row r="33" spans="1:33" ht="51" customHeight="1">
      <c r="A33" s="16">
        <v>31</v>
      </c>
      <c r="B33" s="17" t="s">
        <v>73</v>
      </c>
      <c r="C33" s="18">
        <v>42500</v>
      </c>
      <c r="D33" s="17" t="s">
        <v>15</v>
      </c>
      <c r="E33" s="17">
        <v>66</v>
      </c>
      <c r="F33" s="17">
        <f>74*2.2</f>
        <v>162.80000000000001</v>
      </c>
      <c r="G33" s="32">
        <f>162/2.54</f>
        <v>63.779527559055119</v>
      </c>
      <c r="H33" s="22"/>
      <c r="I33" s="22"/>
      <c r="J33" s="30"/>
      <c r="K33" s="30" t="s">
        <v>177</v>
      </c>
      <c r="L33" s="17" t="s">
        <v>2</v>
      </c>
      <c r="M33" s="22">
        <v>42499</v>
      </c>
      <c r="N33" s="48" t="s">
        <v>1</v>
      </c>
      <c r="O33" s="22" t="s">
        <v>25</v>
      </c>
      <c r="P33" s="48" t="s">
        <v>1</v>
      </c>
      <c r="Q33" s="22" t="s">
        <v>25</v>
      </c>
      <c r="R33" s="48" t="s">
        <v>1</v>
      </c>
      <c r="S33" s="22" t="s">
        <v>25</v>
      </c>
      <c r="T33" s="17" t="s">
        <v>2</v>
      </c>
      <c r="U33" s="22">
        <v>42417</v>
      </c>
      <c r="V33" s="25"/>
      <c r="W33" s="49" t="s">
        <v>178</v>
      </c>
      <c r="X33" s="48" t="s">
        <v>1</v>
      </c>
      <c r="Y33" s="22" t="s">
        <v>25</v>
      </c>
      <c r="Z33" s="22" t="s">
        <v>25</v>
      </c>
      <c r="AA33" s="17" t="s">
        <v>2</v>
      </c>
      <c r="AB33" s="33">
        <v>42500</v>
      </c>
      <c r="AC33" s="26"/>
      <c r="AD33" s="34" t="s">
        <v>2</v>
      </c>
      <c r="AE33" s="28" t="s">
        <v>179</v>
      </c>
    </row>
    <row r="34" spans="1:33" ht="47.25">
      <c r="A34" s="16">
        <v>32</v>
      </c>
      <c r="B34" s="17" t="s">
        <v>74</v>
      </c>
      <c r="C34" s="18">
        <v>42508</v>
      </c>
      <c r="D34" s="17" t="s">
        <v>14</v>
      </c>
      <c r="E34" s="17">
        <v>75</v>
      </c>
      <c r="F34" s="17">
        <f>64*2.2</f>
        <v>140.80000000000001</v>
      </c>
      <c r="G34" s="32">
        <f>151/2.54</f>
        <v>59.448818897637793</v>
      </c>
      <c r="H34" s="22"/>
      <c r="I34" s="22"/>
      <c r="J34" s="30"/>
      <c r="K34" s="30" t="s">
        <v>180</v>
      </c>
      <c r="L34" s="17" t="s">
        <v>2</v>
      </c>
      <c r="M34" s="22">
        <v>42471</v>
      </c>
      <c r="N34" s="48" t="s">
        <v>1</v>
      </c>
      <c r="O34" s="22" t="s">
        <v>25</v>
      </c>
      <c r="P34" s="48" t="s">
        <v>1</v>
      </c>
      <c r="Q34" s="22" t="s">
        <v>25</v>
      </c>
      <c r="R34" s="17" t="s">
        <v>2</v>
      </c>
      <c r="S34" s="22">
        <v>42491</v>
      </c>
      <c r="T34" s="17" t="s">
        <v>2</v>
      </c>
      <c r="U34" s="22">
        <v>42501</v>
      </c>
      <c r="V34" s="25"/>
      <c r="W34" s="49" t="s">
        <v>181</v>
      </c>
      <c r="X34" s="48" t="s">
        <v>1</v>
      </c>
      <c r="Y34" s="22" t="s">
        <v>25</v>
      </c>
      <c r="Z34" s="22" t="s">
        <v>25</v>
      </c>
      <c r="AA34" s="17" t="s">
        <v>2</v>
      </c>
      <c r="AB34" s="18">
        <v>42516</v>
      </c>
      <c r="AC34" s="26"/>
      <c r="AD34" s="55" t="s">
        <v>1</v>
      </c>
      <c r="AE34" s="28" t="s">
        <v>182</v>
      </c>
    </row>
    <row r="35" spans="1:33" ht="31.5">
      <c r="A35" s="53">
        <v>33</v>
      </c>
      <c r="B35" s="17" t="s">
        <v>75</v>
      </c>
      <c r="C35" s="18">
        <v>42508</v>
      </c>
      <c r="D35" s="17" t="s">
        <v>15</v>
      </c>
      <c r="E35" s="17">
        <v>62</v>
      </c>
      <c r="F35" s="17">
        <f>87*2.2</f>
        <v>191.4</v>
      </c>
      <c r="G35" s="32">
        <f>172/2.54</f>
        <v>67.71653543307086</v>
      </c>
      <c r="H35" s="22"/>
      <c r="I35" s="22"/>
      <c r="J35" s="30"/>
      <c r="K35" s="30" t="s">
        <v>183</v>
      </c>
      <c r="L35" s="17" t="s">
        <v>2</v>
      </c>
      <c r="M35" s="22">
        <v>42368</v>
      </c>
      <c r="N35" s="48" t="s">
        <v>1</v>
      </c>
      <c r="O35" s="22" t="s">
        <v>25</v>
      </c>
      <c r="P35" s="48" t="s">
        <v>1</v>
      </c>
      <c r="Q35" s="22" t="s">
        <v>25</v>
      </c>
      <c r="R35" s="17" t="s">
        <v>2</v>
      </c>
      <c r="S35" s="22">
        <v>42394</v>
      </c>
      <c r="T35" s="17" t="s">
        <v>2</v>
      </c>
      <c r="U35" s="22">
        <v>42128</v>
      </c>
      <c r="V35" s="25"/>
      <c r="W35" s="49" t="s">
        <v>184</v>
      </c>
      <c r="X35" s="48" t="s">
        <v>1</v>
      </c>
      <c r="Y35" s="22" t="s">
        <v>25</v>
      </c>
      <c r="Z35" s="22" t="s">
        <v>25</v>
      </c>
      <c r="AA35" s="48" t="s">
        <v>1</v>
      </c>
      <c r="AB35" s="18" t="s">
        <v>25</v>
      </c>
      <c r="AC35" s="26"/>
      <c r="AD35" s="34" t="s">
        <v>25</v>
      </c>
      <c r="AE35" s="47" t="s">
        <v>25</v>
      </c>
    </row>
    <row r="36" spans="1:33" ht="35.25" customHeight="1">
      <c r="A36" s="16">
        <v>34</v>
      </c>
      <c r="B36" s="17" t="s">
        <v>76</v>
      </c>
      <c r="C36" s="18">
        <v>42521</v>
      </c>
      <c r="D36" s="17" t="s">
        <v>15</v>
      </c>
      <c r="E36" s="17">
        <v>59</v>
      </c>
      <c r="F36" s="17">
        <f>68*2.2</f>
        <v>149.60000000000002</v>
      </c>
      <c r="G36" s="32">
        <f>164/2.54</f>
        <v>64.566929133858267</v>
      </c>
      <c r="H36" s="22"/>
      <c r="I36" s="22"/>
      <c r="J36" s="30"/>
      <c r="K36" s="30" t="s">
        <v>185</v>
      </c>
      <c r="L36" s="17" t="s">
        <v>2</v>
      </c>
      <c r="M36" s="22">
        <v>42207</v>
      </c>
      <c r="N36" s="48" t="s">
        <v>1</v>
      </c>
      <c r="O36" s="22" t="s">
        <v>25</v>
      </c>
      <c r="P36" s="48" t="s">
        <v>1</v>
      </c>
      <c r="Q36" s="22" t="s">
        <v>25</v>
      </c>
      <c r="R36" s="17" t="s">
        <v>2</v>
      </c>
      <c r="S36" s="22">
        <v>42207</v>
      </c>
      <c r="T36" s="17" t="s">
        <v>2</v>
      </c>
      <c r="U36" s="22">
        <v>42017</v>
      </c>
      <c r="V36" s="25"/>
      <c r="W36" s="49" t="s">
        <v>186</v>
      </c>
      <c r="X36" s="48" t="s">
        <v>1</v>
      </c>
      <c r="Y36" s="22" t="s">
        <v>25</v>
      </c>
      <c r="Z36" s="22" t="s">
        <v>25</v>
      </c>
      <c r="AA36" s="17" t="s">
        <v>2</v>
      </c>
      <c r="AB36" s="18">
        <v>42537</v>
      </c>
      <c r="AC36" s="26"/>
      <c r="AD36" s="55" t="s">
        <v>1</v>
      </c>
      <c r="AE36" s="28" t="s">
        <v>187</v>
      </c>
    </row>
    <row r="37" spans="1:33" ht="47.25">
      <c r="A37" s="16">
        <v>35</v>
      </c>
      <c r="B37" s="17" t="s">
        <v>77</v>
      </c>
      <c r="C37" s="18">
        <v>42521</v>
      </c>
      <c r="D37" s="17" t="s">
        <v>15</v>
      </c>
      <c r="E37" s="17">
        <v>42</v>
      </c>
      <c r="F37" s="32">
        <f>70*2.2</f>
        <v>154</v>
      </c>
      <c r="G37" s="32">
        <f>175/2.54</f>
        <v>68.897637795275585</v>
      </c>
      <c r="H37" s="22"/>
      <c r="I37" s="22"/>
      <c r="J37" s="30"/>
      <c r="K37" s="30" t="s">
        <v>188</v>
      </c>
      <c r="L37" s="17" t="s">
        <v>2</v>
      </c>
      <c r="M37" s="22">
        <v>42520</v>
      </c>
      <c r="N37" s="48" t="s">
        <v>1</v>
      </c>
      <c r="O37" s="22" t="s">
        <v>25</v>
      </c>
      <c r="P37" s="17" t="s">
        <v>2</v>
      </c>
      <c r="Q37" s="24">
        <v>42137</v>
      </c>
      <c r="R37" s="17" t="s">
        <v>2</v>
      </c>
      <c r="S37" s="22">
        <v>42179</v>
      </c>
      <c r="T37" s="48" t="s">
        <v>1</v>
      </c>
      <c r="U37" s="22" t="s">
        <v>25</v>
      </c>
      <c r="V37" s="22" t="s">
        <v>25</v>
      </c>
      <c r="W37" s="22" t="s">
        <v>25</v>
      </c>
      <c r="X37" s="17" t="s">
        <v>2</v>
      </c>
      <c r="Y37" s="18">
        <v>42531</v>
      </c>
      <c r="Z37" s="49" t="s">
        <v>189</v>
      </c>
      <c r="AA37" s="17" t="s">
        <v>2</v>
      </c>
      <c r="AB37" s="18">
        <v>42524</v>
      </c>
      <c r="AC37" s="26"/>
      <c r="AD37" s="27" t="s">
        <v>2</v>
      </c>
      <c r="AE37" s="28" t="s">
        <v>190</v>
      </c>
    </row>
    <row r="38" spans="1:33" ht="84" customHeight="1">
      <c r="A38" s="16">
        <v>36</v>
      </c>
      <c r="B38" s="17" t="s">
        <v>78</v>
      </c>
      <c r="C38" s="18">
        <v>42522</v>
      </c>
      <c r="D38" s="17" t="s">
        <v>15</v>
      </c>
      <c r="E38" s="17">
        <v>63</v>
      </c>
      <c r="F38" s="17">
        <f>74*2.2</f>
        <v>162.80000000000001</v>
      </c>
      <c r="G38" s="32">
        <f>173/2.54</f>
        <v>68.110236220472444</v>
      </c>
      <c r="H38" s="22"/>
      <c r="I38" s="22"/>
      <c r="J38" s="30"/>
      <c r="K38" s="30" t="s">
        <v>144</v>
      </c>
      <c r="L38" s="17" t="s">
        <v>2</v>
      </c>
      <c r="M38" s="22">
        <v>42521</v>
      </c>
      <c r="N38" s="48" t="s">
        <v>1</v>
      </c>
      <c r="O38" s="22" t="s">
        <v>25</v>
      </c>
      <c r="P38" s="17" t="s">
        <v>2</v>
      </c>
      <c r="Q38" s="22">
        <v>42486</v>
      </c>
      <c r="R38" s="48" t="s">
        <v>1</v>
      </c>
      <c r="S38" s="22" t="s">
        <v>25</v>
      </c>
      <c r="T38" s="17" t="s">
        <v>2</v>
      </c>
      <c r="U38" s="22">
        <v>42514</v>
      </c>
      <c r="V38" s="25"/>
      <c r="W38" s="49" t="s">
        <v>191</v>
      </c>
      <c r="X38" s="48" t="s">
        <v>1</v>
      </c>
      <c r="Y38" s="22" t="s">
        <v>25</v>
      </c>
      <c r="Z38" s="22" t="s">
        <v>25</v>
      </c>
      <c r="AA38" s="17" t="s">
        <v>2</v>
      </c>
      <c r="AB38" s="18">
        <v>42522</v>
      </c>
      <c r="AC38" s="26"/>
      <c r="AD38" s="27" t="s">
        <v>2</v>
      </c>
      <c r="AE38" s="28" t="s">
        <v>192</v>
      </c>
    </row>
    <row r="39" spans="1:33" ht="33.75" customHeight="1">
      <c r="A39" s="16">
        <v>37</v>
      </c>
      <c r="B39" s="17" t="s">
        <v>79</v>
      </c>
      <c r="C39" s="18">
        <v>42522</v>
      </c>
      <c r="D39" s="17" t="s">
        <v>15</v>
      </c>
      <c r="E39" s="17">
        <v>75</v>
      </c>
      <c r="F39" s="32">
        <f>70*2.2</f>
        <v>154</v>
      </c>
      <c r="G39" s="32">
        <f>158/2.54</f>
        <v>62.204724409448815</v>
      </c>
      <c r="H39" s="22"/>
      <c r="I39" s="22"/>
      <c r="J39" s="30"/>
      <c r="K39" s="30" t="s">
        <v>193</v>
      </c>
      <c r="L39" s="17" t="s">
        <v>2</v>
      </c>
      <c r="M39" s="22">
        <v>42482</v>
      </c>
      <c r="N39" s="48" t="s">
        <v>1</v>
      </c>
      <c r="O39" s="22" t="s">
        <v>25</v>
      </c>
      <c r="P39" s="48" t="s">
        <v>1</v>
      </c>
      <c r="Q39" s="22" t="s">
        <v>25</v>
      </c>
      <c r="R39" s="17" t="s">
        <v>2</v>
      </c>
      <c r="S39" s="22">
        <v>41339</v>
      </c>
      <c r="T39" s="17" t="s">
        <v>2</v>
      </c>
      <c r="U39" s="22">
        <v>42514</v>
      </c>
      <c r="V39" s="25"/>
      <c r="W39" s="49" t="s">
        <v>194</v>
      </c>
      <c r="X39" s="48" t="s">
        <v>1</v>
      </c>
      <c r="Y39" s="22" t="s">
        <v>25</v>
      </c>
      <c r="Z39" s="22" t="s">
        <v>25</v>
      </c>
      <c r="AA39" s="17" t="s">
        <v>2</v>
      </c>
      <c r="AB39" s="18">
        <v>42537</v>
      </c>
      <c r="AC39" s="26"/>
      <c r="AD39" s="55" t="s">
        <v>1</v>
      </c>
      <c r="AE39" s="28" t="s">
        <v>195</v>
      </c>
    </row>
    <row r="40" spans="1:33" ht="63">
      <c r="A40" s="16">
        <v>38</v>
      </c>
      <c r="B40" s="17" t="s">
        <v>80</v>
      </c>
      <c r="C40" s="18">
        <v>42522</v>
      </c>
      <c r="D40" s="17" t="s">
        <v>14</v>
      </c>
      <c r="E40" s="17">
        <v>50</v>
      </c>
      <c r="F40" s="32">
        <f>65*2.2</f>
        <v>143</v>
      </c>
      <c r="G40" s="32">
        <f>158/2.54</f>
        <v>62.204724409448815</v>
      </c>
      <c r="H40" s="22"/>
      <c r="I40" s="22"/>
      <c r="J40" s="30"/>
      <c r="K40" s="30" t="s">
        <v>132</v>
      </c>
      <c r="L40" s="17" t="s">
        <v>2</v>
      </c>
      <c r="M40" s="22">
        <v>42466</v>
      </c>
      <c r="N40" s="48" t="s">
        <v>1</v>
      </c>
      <c r="O40" s="22" t="s">
        <v>25</v>
      </c>
      <c r="P40" s="17" t="s">
        <v>2</v>
      </c>
      <c r="Q40" s="24">
        <v>42461</v>
      </c>
      <c r="R40" s="17" t="s">
        <v>2</v>
      </c>
      <c r="S40" s="22">
        <v>42469</v>
      </c>
      <c r="T40" s="17" t="s">
        <v>2</v>
      </c>
      <c r="U40" s="24">
        <v>42510</v>
      </c>
      <c r="V40" s="17"/>
      <c r="W40" s="49" t="s">
        <v>240</v>
      </c>
      <c r="X40" s="48" t="s">
        <v>1</v>
      </c>
      <c r="Y40" s="22" t="s">
        <v>25</v>
      </c>
      <c r="Z40" s="22" t="s">
        <v>25</v>
      </c>
      <c r="AA40" s="17" t="s">
        <v>2</v>
      </c>
      <c r="AB40" s="18">
        <v>42544</v>
      </c>
      <c r="AC40" s="26"/>
      <c r="AD40" s="55" t="s">
        <v>1</v>
      </c>
      <c r="AE40" s="28" t="s">
        <v>196</v>
      </c>
    </row>
    <row r="41" spans="1:33" ht="49.5" customHeight="1">
      <c r="A41" s="16">
        <v>39</v>
      </c>
      <c r="B41" s="17" t="s">
        <v>81</v>
      </c>
      <c r="C41" s="18">
        <v>42522</v>
      </c>
      <c r="D41" s="17" t="s">
        <v>15</v>
      </c>
      <c r="E41" s="17">
        <v>47</v>
      </c>
      <c r="F41" s="17">
        <f>69*2.2</f>
        <v>151.80000000000001</v>
      </c>
      <c r="G41" s="32">
        <f>163/2.54</f>
        <v>64.173228346456696</v>
      </c>
      <c r="H41" s="22"/>
      <c r="I41" s="22"/>
      <c r="J41" s="30"/>
      <c r="K41" s="30" t="s">
        <v>197</v>
      </c>
      <c r="L41" s="17" t="s">
        <v>2</v>
      </c>
      <c r="M41" s="22">
        <v>42510</v>
      </c>
      <c r="N41" s="48" t="s">
        <v>1</v>
      </c>
      <c r="O41" s="22" t="s">
        <v>25</v>
      </c>
      <c r="P41" s="17" t="s">
        <v>2</v>
      </c>
      <c r="Q41" s="22">
        <v>42514</v>
      </c>
      <c r="R41" s="48" t="s">
        <v>1</v>
      </c>
      <c r="S41" s="22" t="s">
        <v>25</v>
      </c>
      <c r="T41" s="48" t="s">
        <v>1</v>
      </c>
      <c r="U41" s="22" t="s">
        <v>25</v>
      </c>
      <c r="V41" s="22" t="s">
        <v>25</v>
      </c>
      <c r="W41" s="22" t="s">
        <v>25</v>
      </c>
      <c r="X41" s="48" t="s">
        <v>1</v>
      </c>
      <c r="Y41" s="22" t="s">
        <v>25</v>
      </c>
      <c r="Z41" s="22" t="s">
        <v>25</v>
      </c>
      <c r="AA41" s="17" t="s">
        <v>2</v>
      </c>
      <c r="AB41" s="18">
        <v>42525</v>
      </c>
      <c r="AC41" s="26"/>
      <c r="AD41" s="27" t="s">
        <v>2</v>
      </c>
      <c r="AE41" s="28" t="s">
        <v>198</v>
      </c>
    </row>
    <row r="42" spans="1:33" ht="90" customHeight="1">
      <c r="A42" s="16">
        <v>40</v>
      </c>
      <c r="B42" s="17" t="s">
        <v>82</v>
      </c>
      <c r="C42" s="18">
        <v>42523</v>
      </c>
      <c r="D42" s="17" t="s">
        <v>15</v>
      </c>
      <c r="E42" s="17">
        <v>55</v>
      </c>
      <c r="F42" s="17">
        <f>87*2.2</f>
        <v>191.4</v>
      </c>
      <c r="G42" s="32">
        <f>166/2.54</f>
        <v>65.354330708661422</v>
      </c>
      <c r="H42" s="22"/>
      <c r="I42" s="22"/>
      <c r="J42" s="30"/>
      <c r="K42" s="30" t="s">
        <v>152</v>
      </c>
      <c r="L42" s="17" t="s">
        <v>2</v>
      </c>
      <c r="M42" s="22">
        <v>42522</v>
      </c>
      <c r="N42" s="48" t="s">
        <v>1</v>
      </c>
      <c r="O42" s="22" t="s">
        <v>25</v>
      </c>
      <c r="P42" s="48" t="s">
        <v>1</v>
      </c>
      <c r="Q42" s="22" t="s">
        <v>25</v>
      </c>
      <c r="R42" s="17" t="s">
        <v>2</v>
      </c>
      <c r="S42" s="24">
        <v>41972</v>
      </c>
      <c r="T42" s="48" t="s">
        <v>1</v>
      </c>
      <c r="U42" s="22" t="s">
        <v>25</v>
      </c>
      <c r="V42" s="17"/>
      <c r="W42" s="22" t="s">
        <v>25</v>
      </c>
      <c r="X42" s="17" t="s">
        <v>2</v>
      </c>
      <c r="Y42" s="18">
        <v>41921</v>
      </c>
      <c r="Z42" s="49" t="s">
        <v>199</v>
      </c>
      <c r="AA42" s="17" t="s">
        <v>2</v>
      </c>
      <c r="AB42" s="33">
        <v>42523</v>
      </c>
      <c r="AC42" s="26"/>
      <c r="AD42" s="34" t="s">
        <v>2</v>
      </c>
      <c r="AE42" s="28" t="s">
        <v>200</v>
      </c>
    </row>
    <row r="43" spans="1:33" ht="51" customHeight="1">
      <c r="A43" s="16">
        <v>41</v>
      </c>
      <c r="B43" s="17" t="s">
        <v>83</v>
      </c>
      <c r="C43" s="18">
        <v>42523</v>
      </c>
      <c r="D43" s="17" t="s">
        <v>15</v>
      </c>
      <c r="E43" s="17">
        <v>53</v>
      </c>
      <c r="F43" s="32">
        <f>75*2.2</f>
        <v>165</v>
      </c>
      <c r="G43" s="32">
        <f>166/2.54</f>
        <v>65.354330708661422</v>
      </c>
      <c r="H43" s="22"/>
      <c r="I43" s="22"/>
      <c r="J43" s="30"/>
      <c r="K43" s="30" t="s">
        <v>183</v>
      </c>
      <c r="L43" s="17" t="s">
        <v>2</v>
      </c>
      <c r="M43" s="22">
        <v>42522</v>
      </c>
      <c r="N43" s="48" t="s">
        <v>1</v>
      </c>
      <c r="O43" s="22" t="s">
        <v>25</v>
      </c>
      <c r="P43" s="48" t="s">
        <v>1</v>
      </c>
      <c r="Q43" s="22" t="s">
        <v>25</v>
      </c>
      <c r="R43" s="17" t="s">
        <v>2</v>
      </c>
      <c r="S43" s="22">
        <v>41561</v>
      </c>
      <c r="T43" s="17" t="s">
        <v>2</v>
      </c>
      <c r="U43" s="24">
        <v>42494</v>
      </c>
      <c r="V43" s="17"/>
      <c r="W43" s="49" t="s">
        <v>201</v>
      </c>
      <c r="X43" s="48" t="s">
        <v>1</v>
      </c>
      <c r="Y43" s="22" t="s">
        <v>25</v>
      </c>
      <c r="Z43" s="22" t="s">
        <v>25</v>
      </c>
      <c r="AA43" s="17" t="s">
        <v>2</v>
      </c>
      <c r="AB43" s="33">
        <v>42523</v>
      </c>
      <c r="AC43" s="26"/>
      <c r="AD43" s="34" t="s">
        <v>2</v>
      </c>
      <c r="AE43" s="64" t="s">
        <v>205</v>
      </c>
      <c r="AG43" s="11" t="s">
        <v>203</v>
      </c>
    </row>
    <row r="44" spans="1:33" ht="35.25" customHeight="1">
      <c r="A44" s="16">
        <v>42</v>
      </c>
      <c r="B44" s="17" t="s">
        <v>84</v>
      </c>
      <c r="C44" s="18">
        <v>42523</v>
      </c>
      <c r="D44" s="17" t="s">
        <v>15</v>
      </c>
      <c r="E44" s="17">
        <v>47</v>
      </c>
      <c r="F44" s="17">
        <f>94*2.2</f>
        <v>206.8</v>
      </c>
      <c r="G44" s="32">
        <f>169/2.54</f>
        <v>66.535433070866148</v>
      </c>
      <c r="H44" s="22"/>
      <c r="I44" s="22"/>
      <c r="J44" s="30"/>
      <c r="K44" s="30" t="s">
        <v>142</v>
      </c>
      <c r="L44" s="17" t="s">
        <v>2</v>
      </c>
      <c r="M44" s="22">
        <v>42523</v>
      </c>
      <c r="N44" s="48" t="s">
        <v>1</v>
      </c>
      <c r="O44" s="22" t="s">
        <v>25</v>
      </c>
      <c r="P44" s="48" t="s">
        <v>1</v>
      </c>
      <c r="Q44" s="22" t="s">
        <v>25</v>
      </c>
      <c r="R44" s="48" t="s">
        <v>1</v>
      </c>
      <c r="S44" s="22" t="s">
        <v>25</v>
      </c>
      <c r="T44" s="17" t="s">
        <v>2</v>
      </c>
      <c r="U44" s="22">
        <v>42493</v>
      </c>
      <c r="V44" s="25"/>
      <c r="W44" s="49" t="s">
        <v>202</v>
      </c>
      <c r="X44" s="48" t="s">
        <v>1</v>
      </c>
      <c r="Y44" s="22" t="s">
        <v>25</v>
      </c>
      <c r="Z44" s="22" t="s">
        <v>25</v>
      </c>
      <c r="AA44" s="17" t="s">
        <v>2</v>
      </c>
      <c r="AB44" s="33">
        <v>42524</v>
      </c>
      <c r="AC44" s="26"/>
      <c r="AD44" s="70" t="s">
        <v>1</v>
      </c>
      <c r="AE44" s="28" t="s">
        <v>204</v>
      </c>
      <c r="AG44" s="11"/>
    </row>
    <row r="45" spans="1:33" ht="35.25" customHeight="1">
      <c r="A45" s="16">
        <v>43</v>
      </c>
      <c r="B45" s="17" t="s">
        <v>85</v>
      </c>
      <c r="C45" s="18">
        <v>42524</v>
      </c>
      <c r="D45" s="17" t="s">
        <v>14</v>
      </c>
      <c r="E45" s="17">
        <v>44</v>
      </c>
      <c r="F45" s="17">
        <f>72.5*2.2</f>
        <v>159.5</v>
      </c>
      <c r="G45" s="32">
        <f>162/2.54</f>
        <v>63.779527559055119</v>
      </c>
      <c r="H45" s="22"/>
      <c r="I45" s="22"/>
      <c r="J45" s="30"/>
      <c r="K45" s="30" t="s">
        <v>206</v>
      </c>
      <c r="L45" s="17" t="s">
        <v>2</v>
      </c>
      <c r="M45" s="22">
        <v>42523</v>
      </c>
      <c r="N45" s="48" t="s">
        <v>1</v>
      </c>
      <c r="O45" s="22" t="s">
        <v>25</v>
      </c>
      <c r="P45" s="17" t="s">
        <v>2</v>
      </c>
      <c r="Q45" s="22">
        <v>42508</v>
      </c>
      <c r="R45" s="17" t="s">
        <v>2</v>
      </c>
      <c r="S45" s="22">
        <v>42496</v>
      </c>
      <c r="T45" s="48" t="s">
        <v>1</v>
      </c>
      <c r="U45" s="22" t="s">
        <v>25</v>
      </c>
      <c r="V45" s="17"/>
      <c r="W45" s="22" t="s">
        <v>25</v>
      </c>
      <c r="X45" s="48" t="s">
        <v>1</v>
      </c>
      <c r="Y45" s="22" t="s">
        <v>25</v>
      </c>
      <c r="Z45" s="22" t="s">
        <v>25</v>
      </c>
      <c r="AA45" s="17" t="s">
        <v>2</v>
      </c>
      <c r="AB45" s="18">
        <v>42524</v>
      </c>
      <c r="AC45" s="26"/>
      <c r="AD45" s="55" t="s">
        <v>1</v>
      </c>
      <c r="AE45" s="28" t="s">
        <v>207</v>
      </c>
    </row>
    <row r="46" spans="1:33" ht="35.25" customHeight="1">
      <c r="A46" s="16">
        <v>44</v>
      </c>
      <c r="B46" s="17" t="s">
        <v>86</v>
      </c>
      <c r="C46" s="18">
        <v>42524</v>
      </c>
      <c r="D46" s="17" t="s">
        <v>14</v>
      </c>
      <c r="E46" s="17">
        <v>41</v>
      </c>
      <c r="F46" s="32">
        <f>90*2.2</f>
        <v>198.00000000000003</v>
      </c>
      <c r="G46" s="32">
        <f>168/2.54</f>
        <v>66.141732283464563</v>
      </c>
      <c r="H46" s="22"/>
      <c r="I46" s="22"/>
      <c r="J46" s="30"/>
      <c r="K46" s="30" t="s">
        <v>185</v>
      </c>
      <c r="L46" s="17" t="s">
        <v>2</v>
      </c>
      <c r="M46" s="22">
        <v>42482</v>
      </c>
      <c r="N46" s="48" t="s">
        <v>1</v>
      </c>
      <c r="O46" s="22" t="s">
        <v>25</v>
      </c>
      <c r="P46" s="17" t="s">
        <v>2</v>
      </c>
      <c r="Q46" s="24">
        <v>42451</v>
      </c>
      <c r="R46" s="17" t="s">
        <v>2</v>
      </c>
      <c r="S46" s="22">
        <v>42451</v>
      </c>
      <c r="T46" s="17" t="s">
        <v>2</v>
      </c>
      <c r="U46" s="24">
        <v>42475</v>
      </c>
      <c r="V46" s="17"/>
      <c r="W46" s="49" t="s">
        <v>208</v>
      </c>
      <c r="X46" s="48" t="s">
        <v>1</v>
      </c>
      <c r="Y46" s="22" t="s">
        <v>25</v>
      </c>
      <c r="Z46" s="22" t="s">
        <v>25</v>
      </c>
      <c r="AA46" s="17" t="s">
        <v>2</v>
      </c>
      <c r="AB46" s="33">
        <v>42528</v>
      </c>
      <c r="AC46" s="26"/>
      <c r="AD46" s="55" t="s">
        <v>1</v>
      </c>
      <c r="AE46" s="28" t="s">
        <v>209</v>
      </c>
    </row>
    <row r="47" spans="1:33">
      <c r="A47" s="16">
        <v>45</v>
      </c>
      <c r="B47" s="17" t="s">
        <v>87</v>
      </c>
      <c r="C47" s="18">
        <v>42604</v>
      </c>
      <c r="D47" s="17" t="s">
        <v>14</v>
      </c>
      <c r="E47" s="17">
        <v>44</v>
      </c>
      <c r="F47" s="17">
        <f>58*2.2</f>
        <v>127.60000000000001</v>
      </c>
      <c r="G47" s="32">
        <f>161/2.54</f>
        <v>63.385826771653541</v>
      </c>
      <c r="H47" s="22"/>
      <c r="I47" s="22"/>
      <c r="J47" s="30"/>
      <c r="K47" s="30" t="s">
        <v>142</v>
      </c>
      <c r="L47" s="17" t="s">
        <v>2</v>
      </c>
      <c r="M47" s="22">
        <v>41764</v>
      </c>
      <c r="N47" s="48" t="s">
        <v>1</v>
      </c>
      <c r="O47" s="22" t="s">
        <v>25</v>
      </c>
      <c r="P47" s="17" t="s">
        <v>2</v>
      </c>
      <c r="Q47" s="24">
        <v>42529</v>
      </c>
      <c r="R47" s="17" t="s">
        <v>2</v>
      </c>
      <c r="S47" s="24">
        <v>42497</v>
      </c>
      <c r="T47" s="48" t="s">
        <v>1</v>
      </c>
      <c r="U47" s="22" t="s">
        <v>25</v>
      </c>
      <c r="V47" s="17"/>
      <c r="W47" s="22" t="s">
        <v>25</v>
      </c>
      <c r="X47" s="48" t="s">
        <v>1</v>
      </c>
      <c r="Y47" s="22" t="s">
        <v>25</v>
      </c>
      <c r="Z47" s="22" t="s">
        <v>25</v>
      </c>
      <c r="AA47" s="17" t="s">
        <v>2</v>
      </c>
      <c r="AB47" s="18">
        <v>42607</v>
      </c>
      <c r="AC47" s="26"/>
      <c r="AD47" s="57" t="s">
        <v>141</v>
      </c>
      <c r="AE47" s="58" t="s">
        <v>210</v>
      </c>
    </row>
    <row r="48" spans="1:33" ht="49.5" customHeight="1">
      <c r="A48" s="16">
        <v>46</v>
      </c>
      <c r="B48" s="17" t="s">
        <v>88</v>
      </c>
      <c r="C48" s="18">
        <v>42604</v>
      </c>
      <c r="D48" s="17" t="s">
        <v>14</v>
      </c>
      <c r="E48" s="17">
        <v>76</v>
      </c>
      <c r="F48" s="17">
        <f>51*2.2</f>
        <v>112.2</v>
      </c>
      <c r="G48" s="32">
        <f>149/2.54</f>
        <v>58.661417322834644</v>
      </c>
      <c r="H48" s="22"/>
      <c r="I48" s="22"/>
      <c r="J48" s="30"/>
      <c r="K48" s="30" t="s">
        <v>124</v>
      </c>
      <c r="L48" s="17" t="s">
        <v>2</v>
      </c>
      <c r="M48" s="22">
        <v>42583</v>
      </c>
      <c r="N48" s="48" t="s">
        <v>1</v>
      </c>
      <c r="O48" s="22" t="s">
        <v>25</v>
      </c>
      <c r="P48" s="48" t="s">
        <v>1</v>
      </c>
      <c r="Q48" s="22" t="s">
        <v>25</v>
      </c>
      <c r="R48" s="17" t="s">
        <v>2</v>
      </c>
      <c r="S48" s="22">
        <v>42598</v>
      </c>
      <c r="T48" s="17" t="s">
        <v>2</v>
      </c>
      <c r="U48" s="18">
        <v>42585</v>
      </c>
      <c r="V48" s="25"/>
      <c r="W48" s="49" t="s">
        <v>211</v>
      </c>
      <c r="X48" s="48" t="s">
        <v>1</v>
      </c>
      <c r="Y48" s="22" t="s">
        <v>25</v>
      </c>
      <c r="Z48" s="22" t="s">
        <v>25</v>
      </c>
      <c r="AA48" s="17" t="s">
        <v>2</v>
      </c>
      <c r="AB48" s="18">
        <v>42608</v>
      </c>
      <c r="AC48" s="26"/>
      <c r="AD48" s="27" t="s">
        <v>2</v>
      </c>
      <c r="AE48" s="28" t="s">
        <v>212</v>
      </c>
      <c r="AG48" s="11"/>
    </row>
    <row r="49" spans="1:33" ht="66.75" customHeight="1">
      <c r="A49" s="16">
        <v>47</v>
      </c>
      <c r="B49" s="17" t="s">
        <v>89</v>
      </c>
      <c r="C49" s="18">
        <v>42615</v>
      </c>
      <c r="D49" s="17" t="s">
        <v>14</v>
      </c>
      <c r="E49" s="17">
        <v>48</v>
      </c>
      <c r="F49" s="32">
        <f>81.3*2.2</f>
        <v>178.86</v>
      </c>
      <c r="G49" s="32">
        <f>158/2.54</f>
        <v>62.204724409448815</v>
      </c>
      <c r="H49" s="22"/>
      <c r="I49" s="22"/>
      <c r="J49" s="30"/>
      <c r="K49" s="30" t="s">
        <v>144</v>
      </c>
      <c r="L49" s="17" t="s">
        <v>2</v>
      </c>
      <c r="M49" s="22">
        <v>42614</v>
      </c>
      <c r="N49" s="48" t="s">
        <v>1</v>
      </c>
      <c r="O49" s="22" t="s">
        <v>25</v>
      </c>
      <c r="P49" s="17" t="s">
        <v>2</v>
      </c>
      <c r="Q49" s="24">
        <v>42607</v>
      </c>
      <c r="R49" s="17" t="s">
        <v>2</v>
      </c>
      <c r="S49" s="22">
        <v>42594</v>
      </c>
      <c r="T49" s="48" t="s">
        <v>1</v>
      </c>
      <c r="U49" s="22" t="s">
        <v>25</v>
      </c>
      <c r="V49" s="17"/>
      <c r="W49" s="22" t="s">
        <v>25</v>
      </c>
      <c r="X49" s="17" t="s">
        <v>2</v>
      </c>
      <c r="Y49" s="18">
        <v>42606</v>
      </c>
      <c r="Z49" s="49" t="s">
        <v>213</v>
      </c>
      <c r="AA49" s="17" t="s">
        <v>2</v>
      </c>
      <c r="AB49" s="18">
        <v>42615</v>
      </c>
      <c r="AC49" s="26"/>
      <c r="AD49" s="27" t="s">
        <v>2</v>
      </c>
      <c r="AE49" s="28" t="s">
        <v>214</v>
      </c>
    </row>
    <row r="50" spans="1:33">
      <c r="A50" s="53">
        <v>48</v>
      </c>
      <c r="B50" s="17" t="s">
        <v>90</v>
      </c>
      <c r="C50" s="18">
        <v>42634</v>
      </c>
      <c r="D50" s="17" t="s">
        <v>15</v>
      </c>
      <c r="E50" s="17">
        <v>58</v>
      </c>
      <c r="F50" s="17">
        <f>67*2.2</f>
        <v>147.4</v>
      </c>
      <c r="G50" s="32">
        <f>163/2.54</f>
        <v>64.173228346456696</v>
      </c>
      <c r="H50" s="22"/>
      <c r="I50" s="22"/>
      <c r="J50" s="30"/>
      <c r="K50" s="30" t="s">
        <v>215</v>
      </c>
      <c r="L50" s="17" t="s">
        <v>2</v>
      </c>
      <c r="M50" s="22">
        <v>42580</v>
      </c>
      <c r="N50" s="48" t="s">
        <v>1</v>
      </c>
      <c r="O50" s="22" t="s">
        <v>25</v>
      </c>
      <c r="P50" s="17" t="s">
        <v>2</v>
      </c>
      <c r="Q50" s="22" t="s">
        <v>216</v>
      </c>
      <c r="R50" s="17" t="s">
        <v>2</v>
      </c>
      <c r="S50" s="24">
        <v>42238</v>
      </c>
      <c r="T50" s="48" t="s">
        <v>1</v>
      </c>
      <c r="U50" s="22" t="s">
        <v>25</v>
      </c>
      <c r="V50" s="17"/>
      <c r="W50" s="22" t="s">
        <v>25</v>
      </c>
      <c r="X50" s="48" t="s">
        <v>1</v>
      </c>
      <c r="Y50" s="22" t="s">
        <v>25</v>
      </c>
      <c r="Z50" s="22" t="s">
        <v>25</v>
      </c>
      <c r="AA50" s="48" t="s">
        <v>1</v>
      </c>
      <c r="AB50" s="18" t="s">
        <v>25</v>
      </c>
      <c r="AC50" s="26"/>
      <c r="AD50" s="34" t="s">
        <v>25</v>
      </c>
      <c r="AE50" s="47" t="s">
        <v>25</v>
      </c>
    </row>
    <row r="51" spans="1:33">
      <c r="A51" s="53">
        <v>49</v>
      </c>
      <c r="B51" s="17" t="s">
        <v>91</v>
      </c>
      <c r="C51" s="18">
        <v>42637</v>
      </c>
      <c r="D51" s="17" t="s">
        <v>14</v>
      </c>
      <c r="E51" s="17">
        <v>60</v>
      </c>
      <c r="F51" s="32">
        <f>62.1*2.2</f>
        <v>136.62</v>
      </c>
      <c r="G51" s="32">
        <f>155/2.54</f>
        <v>61.023622047244096</v>
      </c>
      <c r="H51" s="22"/>
      <c r="I51" s="22"/>
      <c r="J51" s="30"/>
      <c r="K51" s="30" t="s">
        <v>217</v>
      </c>
      <c r="L51" s="17" t="s">
        <v>2</v>
      </c>
      <c r="M51" s="22">
        <v>42448</v>
      </c>
      <c r="N51" s="48" t="s">
        <v>1</v>
      </c>
      <c r="O51" s="22" t="s">
        <v>25</v>
      </c>
      <c r="P51" s="17" t="s">
        <v>2</v>
      </c>
      <c r="Q51" s="24">
        <v>42494</v>
      </c>
      <c r="R51" s="17" t="s">
        <v>2</v>
      </c>
      <c r="S51" s="24">
        <v>42457</v>
      </c>
      <c r="T51" s="48" t="s">
        <v>1</v>
      </c>
      <c r="U51" s="22" t="s">
        <v>25</v>
      </c>
      <c r="V51" s="17"/>
      <c r="W51" s="22" t="s">
        <v>25</v>
      </c>
      <c r="X51" s="48" t="s">
        <v>1</v>
      </c>
      <c r="Y51" s="22" t="s">
        <v>25</v>
      </c>
      <c r="Z51" s="22" t="s">
        <v>25</v>
      </c>
      <c r="AA51" s="48" t="s">
        <v>1</v>
      </c>
      <c r="AB51" s="18" t="s">
        <v>25</v>
      </c>
      <c r="AC51" s="26"/>
      <c r="AD51" s="34" t="s">
        <v>25</v>
      </c>
      <c r="AE51" s="47" t="s">
        <v>25</v>
      </c>
    </row>
    <row r="52" spans="1:33" ht="51" customHeight="1">
      <c r="A52" s="16">
        <v>50</v>
      </c>
      <c r="B52" s="17" t="s">
        <v>92</v>
      </c>
      <c r="C52" s="18">
        <v>42647</v>
      </c>
      <c r="D52" s="17" t="s">
        <v>15</v>
      </c>
      <c r="E52" s="17">
        <v>69</v>
      </c>
      <c r="F52" s="32">
        <f>84.3*2.2</f>
        <v>185.46</v>
      </c>
      <c r="G52" s="32">
        <f>171/2.54</f>
        <v>67.322834645669289</v>
      </c>
      <c r="H52" s="22"/>
      <c r="I52" s="22"/>
      <c r="J52" s="30"/>
      <c r="K52" s="30" t="s">
        <v>218</v>
      </c>
      <c r="L52" s="17" t="s">
        <v>2</v>
      </c>
      <c r="M52" s="22">
        <v>42646</v>
      </c>
      <c r="N52" s="48" t="s">
        <v>1</v>
      </c>
      <c r="O52" s="22" t="s">
        <v>25</v>
      </c>
      <c r="P52" s="17" t="s">
        <v>2</v>
      </c>
      <c r="Q52" s="22">
        <v>42645</v>
      </c>
      <c r="R52" s="17" t="s">
        <v>2</v>
      </c>
      <c r="S52" s="22">
        <v>42572</v>
      </c>
      <c r="T52" s="48" t="s">
        <v>1</v>
      </c>
      <c r="U52" s="22" t="s">
        <v>25</v>
      </c>
      <c r="V52" s="17"/>
      <c r="W52" s="22" t="s">
        <v>25</v>
      </c>
      <c r="X52" s="48" t="s">
        <v>1</v>
      </c>
      <c r="Y52" s="22" t="s">
        <v>25</v>
      </c>
      <c r="Z52" s="22" t="s">
        <v>25</v>
      </c>
      <c r="AA52" s="17" t="s">
        <v>2</v>
      </c>
      <c r="AB52" s="18">
        <v>42647</v>
      </c>
      <c r="AC52" s="26"/>
      <c r="AD52" s="27" t="s">
        <v>2</v>
      </c>
      <c r="AE52" s="28" t="s">
        <v>219</v>
      </c>
    </row>
    <row r="53" spans="1:33" ht="47.25">
      <c r="A53" s="16">
        <v>51</v>
      </c>
      <c r="B53" s="17" t="s">
        <v>93</v>
      </c>
      <c r="C53" s="18">
        <v>42657</v>
      </c>
      <c r="D53" s="17" t="s">
        <v>15</v>
      </c>
      <c r="E53" s="17">
        <v>65</v>
      </c>
      <c r="F53" s="17">
        <f>67*2.2</f>
        <v>147.4</v>
      </c>
      <c r="G53" s="32">
        <f>161/2.54</f>
        <v>63.385826771653541</v>
      </c>
      <c r="H53" s="22"/>
      <c r="I53" s="22"/>
      <c r="J53" s="30"/>
      <c r="K53" s="30" t="s">
        <v>124</v>
      </c>
      <c r="L53" s="17" t="s">
        <v>2</v>
      </c>
      <c r="M53" s="22">
        <v>42656</v>
      </c>
      <c r="N53" s="48" t="s">
        <v>1</v>
      </c>
      <c r="O53" s="22" t="s">
        <v>25</v>
      </c>
      <c r="P53" s="48" t="s">
        <v>1</v>
      </c>
      <c r="Q53" s="22" t="s">
        <v>25</v>
      </c>
      <c r="R53" s="17" t="s">
        <v>2</v>
      </c>
      <c r="S53" s="22">
        <v>42600</v>
      </c>
      <c r="T53" s="17" t="s">
        <v>2</v>
      </c>
      <c r="U53" s="33">
        <v>42627</v>
      </c>
      <c r="V53" s="17"/>
      <c r="W53" s="49" t="s">
        <v>220</v>
      </c>
      <c r="X53" s="48" t="s">
        <v>1</v>
      </c>
      <c r="Y53" s="22" t="s">
        <v>25</v>
      </c>
      <c r="Z53" s="22" t="s">
        <v>25</v>
      </c>
      <c r="AA53" s="17" t="s">
        <v>2</v>
      </c>
      <c r="AB53" s="18" t="s">
        <v>222</v>
      </c>
      <c r="AC53" s="26"/>
      <c r="AD53" s="27" t="s">
        <v>2</v>
      </c>
      <c r="AE53" s="28" t="s">
        <v>221</v>
      </c>
      <c r="AG53" s="35" t="s">
        <v>223</v>
      </c>
    </row>
    <row r="54" spans="1:33" ht="63">
      <c r="A54" s="16">
        <v>52</v>
      </c>
      <c r="B54" s="17" t="s">
        <v>94</v>
      </c>
      <c r="C54" s="18">
        <v>42671</v>
      </c>
      <c r="D54" s="17" t="s">
        <v>15</v>
      </c>
      <c r="E54" s="17">
        <v>53</v>
      </c>
      <c r="F54" s="32">
        <f>81*2.2</f>
        <v>178.20000000000002</v>
      </c>
      <c r="G54" s="32">
        <f>176/2.54</f>
        <v>69.29133858267717</v>
      </c>
      <c r="H54" s="22"/>
      <c r="I54" s="22"/>
      <c r="J54" s="30"/>
      <c r="K54" s="30" t="s">
        <v>142</v>
      </c>
      <c r="L54" s="17" t="s">
        <v>2</v>
      </c>
      <c r="M54" s="22">
        <v>42670</v>
      </c>
      <c r="N54" s="48" t="s">
        <v>1</v>
      </c>
      <c r="O54" s="22" t="s">
        <v>25</v>
      </c>
      <c r="P54" s="48" t="s">
        <v>1</v>
      </c>
      <c r="Q54" s="22" t="s">
        <v>25</v>
      </c>
      <c r="R54" s="17" t="s">
        <v>2</v>
      </c>
      <c r="S54" s="24">
        <v>42659</v>
      </c>
      <c r="T54" s="48" t="s">
        <v>1</v>
      </c>
      <c r="U54" s="22" t="s">
        <v>25</v>
      </c>
      <c r="V54" s="17"/>
      <c r="W54" s="22" t="s">
        <v>25</v>
      </c>
      <c r="X54" s="17" t="s">
        <v>2</v>
      </c>
      <c r="Y54" s="18">
        <v>42633</v>
      </c>
      <c r="Z54" s="49" t="s">
        <v>224</v>
      </c>
      <c r="AA54" s="17" t="s">
        <v>2</v>
      </c>
      <c r="AB54" s="18">
        <v>42671</v>
      </c>
      <c r="AC54" s="26"/>
      <c r="AD54" s="27" t="s">
        <v>2</v>
      </c>
      <c r="AE54" s="28" t="s">
        <v>225</v>
      </c>
    </row>
    <row r="55" spans="1:33">
      <c r="A55" s="53">
        <v>53</v>
      </c>
      <c r="B55" s="17" t="s">
        <v>95</v>
      </c>
      <c r="C55" s="18">
        <v>42676</v>
      </c>
      <c r="D55" s="17" t="s">
        <v>15</v>
      </c>
      <c r="E55" s="17">
        <v>65</v>
      </c>
      <c r="F55" s="17">
        <f>77*2.2</f>
        <v>169.4</v>
      </c>
      <c r="G55" s="32">
        <f>159/2.54</f>
        <v>62.598425196850393</v>
      </c>
      <c r="H55" s="22"/>
      <c r="I55" s="22"/>
      <c r="J55" s="30"/>
      <c r="K55" s="30" t="s">
        <v>215</v>
      </c>
      <c r="L55" s="17" t="s">
        <v>2</v>
      </c>
      <c r="M55" s="22">
        <v>42354</v>
      </c>
      <c r="N55" s="48" t="s">
        <v>1</v>
      </c>
      <c r="O55" s="22" t="s">
        <v>25</v>
      </c>
      <c r="P55" s="17" t="s">
        <v>2</v>
      </c>
      <c r="Q55" s="24">
        <v>42627</v>
      </c>
      <c r="R55" s="17" t="s">
        <v>2</v>
      </c>
      <c r="S55" s="22">
        <v>42355</v>
      </c>
      <c r="T55" s="48" t="s">
        <v>1</v>
      </c>
      <c r="U55" s="22" t="s">
        <v>25</v>
      </c>
      <c r="V55" s="17"/>
      <c r="W55" s="22" t="s">
        <v>25</v>
      </c>
      <c r="X55" s="48" t="s">
        <v>1</v>
      </c>
      <c r="Y55" s="22" t="s">
        <v>25</v>
      </c>
      <c r="Z55" s="22" t="s">
        <v>25</v>
      </c>
      <c r="AA55" s="48" t="s">
        <v>1</v>
      </c>
      <c r="AB55" s="18" t="s">
        <v>25</v>
      </c>
      <c r="AC55" s="26"/>
      <c r="AD55" s="34" t="s">
        <v>25</v>
      </c>
      <c r="AE55" s="47" t="s">
        <v>25</v>
      </c>
    </row>
    <row r="56" spans="1:33" ht="56.25" customHeight="1">
      <c r="A56" s="16">
        <v>54</v>
      </c>
      <c r="B56" s="17" t="s">
        <v>96</v>
      </c>
      <c r="C56" s="18">
        <v>42677</v>
      </c>
      <c r="D56" s="17" t="s">
        <v>15</v>
      </c>
      <c r="E56" s="17">
        <v>63</v>
      </c>
      <c r="F56" s="17">
        <f>73*2.2</f>
        <v>160.60000000000002</v>
      </c>
      <c r="G56" s="32">
        <f>171/2.54</f>
        <v>67.322834645669289</v>
      </c>
      <c r="H56" s="22"/>
      <c r="I56" s="22"/>
      <c r="J56" s="30"/>
      <c r="K56" s="30" t="s">
        <v>215</v>
      </c>
      <c r="L56" s="17" t="s">
        <v>2</v>
      </c>
      <c r="M56" s="22">
        <v>42391</v>
      </c>
      <c r="N56" s="48" t="s">
        <v>1</v>
      </c>
      <c r="O56" s="22" t="s">
        <v>25</v>
      </c>
      <c r="P56" s="48" t="s">
        <v>1</v>
      </c>
      <c r="Q56" s="22" t="s">
        <v>25</v>
      </c>
      <c r="R56" s="17" t="s">
        <v>2</v>
      </c>
      <c r="S56" s="24">
        <v>42649</v>
      </c>
      <c r="T56" s="17" t="s">
        <v>2</v>
      </c>
      <c r="U56" s="71" t="s">
        <v>25</v>
      </c>
      <c r="V56" s="25"/>
      <c r="W56" s="49" t="s">
        <v>226</v>
      </c>
      <c r="X56" s="48" t="s">
        <v>1</v>
      </c>
      <c r="Y56" s="22" t="s">
        <v>25</v>
      </c>
      <c r="Z56" s="22" t="s">
        <v>25</v>
      </c>
      <c r="AA56" s="17" t="s">
        <v>2</v>
      </c>
      <c r="AB56" s="18">
        <v>42677</v>
      </c>
      <c r="AC56" s="26"/>
      <c r="AD56" s="27" t="s">
        <v>2</v>
      </c>
      <c r="AE56" s="28" t="s">
        <v>227</v>
      </c>
    </row>
    <row r="57" spans="1:33" ht="49.5" customHeight="1">
      <c r="A57" s="16">
        <v>55</v>
      </c>
      <c r="B57" s="17" t="s">
        <v>97</v>
      </c>
      <c r="C57" s="18">
        <v>42678</v>
      </c>
      <c r="D57" s="17" t="s">
        <v>15</v>
      </c>
      <c r="E57" s="17">
        <v>51</v>
      </c>
      <c r="F57" s="32">
        <f>92.4*2.2</f>
        <v>203.28000000000003</v>
      </c>
      <c r="G57" s="32">
        <f>169/2.54</f>
        <v>66.535433070866148</v>
      </c>
      <c r="H57" s="22"/>
      <c r="I57" s="22"/>
      <c r="J57" s="30"/>
      <c r="K57" s="30" t="s">
        <v>228</v>
      </c>
      <c r="L57" s="17" t="s">
        <v>2</v>
      </c>
      <c r="M57" s="22">
        <v>42677</v>
      </c>
      <c r="N57" s="48" t="s">
        <v>1</v>
      </c>
      <c r="O57" s="22" t="s">
        <v>25</v>
      </c>
      <c r="P57" s="17" t="s">
        <v>2</v>
      </c>
      <c r="Q57" s="24">
        <v>42632</v>
      </c>
      <c r="R57" s="17" t="s">
        <v>2</v>
      </c>
      <c r="S57" s="22">
        <v>42630</v>
      </c>
      <c r="T57" s="48" t="s">
        <v>1</v>
      </c>
      <c r="U57" s="22" t="s">
        <v>25</v>
      </c>
      <c r="V57" s="17"/>
      <c r="W57" s="22" t="s">
        <v>25</v>
      </c>
      <c r="X57" s="48" t="s">
        <v>1</v>
      </c>
      <c r="Y57" s="22" t="s">
        <v>25</v>
      </c>
      <c r="Z57" s="22" t="s">
        <v>25</v>
      </c>
      <c r="AA57" s="17" t="s">
        <v>2</v>
      </c>
      <c r="AB57" s="18">
        <v>42678</v>
      </c>
      <c r="AC57" s="26"/>
      <c r="AD57" s="55" t="s">
        <v>1</v>
      </c>
      <c r="AE57" s="28" t="s">
        <v>229</v>
      </c>
    </row>
    <row r="58" spans="1:33" ht="51" customHeight="1">
      <c r="A58" s="16">
        <v>56</v>
      </c>
      <c r="B58" s="17" t="s">
        <v>98</v>
      </c>
      <c r="C58" s="18">
        <v>42682</v>
      </c>
      <c r="D58" s="17" t="s">
        <v>14</v>
      </c>
      <c r="E58" s="17">
        <v>73</v>
      </c>
      <c r="F58" s="32">
        <f>49.3*2.2</f>
        <v>108.46000000000001</v>
      </c>
      <c r="G58" s="32">
        <f>146/2.54</f>
        <v>57.480314960629919</v>
      </c>
      <c r="H58" s="22"/>
      <c r="I58" s="22"/>
      <c r="J58" s="30"/>
      <c r="K58" s="30" t="s">
        <v>165</v>
      </c>
      <c r="L58" s="17" t="s">
        <v>2</v>
      </c>
      <c r="M58" s="22">
        <v>42618</v>
      </c>
      <c r="N58" s="17" t="s">
        <v>2</v>
      </c>
      <c r="O58" s="22">
        <v>42545</v>
      </c>
      <c r="P58" s="48" t="s">
        <v>1</v>
      </c>
      <c r="Q58" s="22" t="s">
        <v>25</v>
      </c>
      <c r="R58" s="17" t="s">
        <v>2</v>
      </c>
      <c r="S58" s="72" t="s">
        <v>230</v>
      </c>
      <c r="T58" s="48" t="s">
        <v>1</v>
      </c>
      <c r="U58" s="22" t="s">
        <v>25</v>
      </c>
      <c r="V58" s="17"/>
      <c r="W58" s="22" t="s">
        <v>25</v>
      </c>
      <c r="X58" s="48" t="s">
        <v>1</v>
      </c>
      <c r="Y58" s="22" t="s">
        <v>25</v>
      </c>
      <c r="Z58" s="22" t="s">
        <v>25</v>
      </c>
      <c r="AA58" s="17" t="s">
        <v>2</v>
      </c>
      <c r="AB58" s="18">
        <v>42683</v>
      </c>
      <c r="AC58" s="26"/>
      <c r="AD58" s="27" t="s">
        <v>2</v>
      </c>
      <c r="AE58" s="28" t="s">
        <v>231</v>
      </c>
      <c r="AG58" s="11"/>
    </row>
    <row r="59" spans="1:33" ht="31.5">
      <c r="A59" s="16">
        <v>57</v>
      </c>
      <c r="B59" s="17" t="s">
        <v>99</v>
      </c>
      <c r="C59" s="18">
        <v>42690</v>
      </c>
      <c r="D59" s="17" t="s">
        <v>14</v>
      </c>
      <c r="E59" s="17">
        <v>66</v>
      </c>
      <c r="F59" s="32">
        <f>60*2.2</f>
        <v>132</v>
      </c>
      <c r="G59" s="32">
        <f>156/2.54</f>
        <v>61.417322834645667</v>
      </c>
      <c r="H59" s="22"/>
      <c r="I59" s="22"/>
      <c r="J59" s="30"/>
      <c r="K59" s="30" t="s">
        <v>152</v>
      </c>
      <c r="L59" s="17" t="s">
        <v>2</v>
      </c>
      <c r="M59" s="22">
        <v>42648</v>
      </c>
      <c r="N59" s="17" t="s">
        <v>2</v>
      </c>
      <c r="O59" s="22">
        <v>42545</v>
      </c>
      <c r="P59" s="17" t="s">
        <v>2</v>
      </c>
      <c r="Q59" s="22">
        <v>42545</v>
      </c>
      <c r="R59" s="17" t="s">
        <v>2</v>
      </c>
      <c r="S59" s="22">
        <v>42269</v>
      </c>
      <c r="T59" s="17" t="s">
        <v>2</v>
      </c>
      <c r="U59" s="33">
        <v>42654</v>
      </c>
      <c r="V59" s="17"/>
      <c r="W59" s="49" t="s">
        <v>232</v>
      </c>
      <c r="X59" s="48" t="s">
        <v>1</v>
      </c>
      <c r="Y59" s="22" t="s">
        <v>25</v>
      </c>
      <c r="Z59" s="22" t="s">
        <v>25</v>
      </c>
      <c r="AA59" s="48" t="s">
        <v>1</v>
      </c>
      <c r="AB59" s="18" t="s">
        <v>25</v>
      </c>
      <c r="AC59" s="26"/>
      <c r="AD59" s="34" t="s">
        <v>25</v>
      </c>
      <c r="AE59" s="47" t="s">
        <v>25</v>
      </c>
    </row>
    <row r="60" spans="1:33" ht="51" customHeight="1">
      <c r="A60" s="16">
        <v>58</v>
      </c>
      <c r="B60" s="17" t="s">
        <v>100</v>
      </c>
      <c r="C60" s="18">
        <v>42691</v>
      </c>
      <c r="D60" s="17" t="s">
        <v>15</v>
      </c>
      <c r="E60" s="17">
        <v>75</v>
      </c>
      <c r="F60" s="32">
        <f>76.4*2.2</f>
        <v>168.08</v>
      </c>
      <c r="G60" s="32">
        <f>173/2.54</f>
        <v>68.110236220472444</v>
      </c>
      <c r="H60" s="22"/>
      <c r="I60" s="22"/>
      <c r="J60" s="30"/>
      <c r="K60" s="30" t="s">
        <v>233</v>
      </c>
      <c r="L60" s="17" t="s">
        <v>2</v>
      </c>
      <c r="M60" s="22">
        <v>42690</v>
      </c>
      <c r="N60" s="48" t="s">
        <v>1</v>
      </c>
      <c r="O60" s="22" t="s">
        <v>25</v>
      </c>
      <c r="P60" s="48" t="s">
        <v>1</v>
      </c>
      <c r="Q60" s="22" t="s">
        <v>25</v>
      </c>
      <c r="R60" s="17" t="s">
        <v>2</v>
      </c>
      <c r="S60" s="22">
        <v>42682</v>
      </c>
      <c r="T60" s="17" t="s">
        <v>2</v>
      </c>
      <c r="U60" s="22">
        <v>42635</v>
      </c>
      <c r="V60" s="17"/>
      <c r="W60" s="49" t="s">
        <v>234</v>
      </c>
      <c r="X60" s="48" t="s">
        <v>1</v>
      </c>
      <c r="Y60" s="22" t="s">
        <v>25</v>
      </c>
      <c r="Z60" s="22" t="s">
        <v>25</v>
      </c>
      <c r="AA60" s="17" t="s">
        <v>2</v>
      </c>
      <c r="AB60" s="18">
        <v>42691</v>
      </c>
      <c r="AC60" s="26"/>
      <c r="AD60" s="27" t="s">
        <v>2</v>
      </c>
      <c r="AE60" s="28" t="s">
        <v>235</v>
      </c>
    </row>
    <row r="61" spans="1:33" ht="47.25">
      <c r="A61" s="16">
        <v>59</v>
      </c>
      <c r="B61" s="17" t="s">
        <v>101</v>
      </c>
      <c r="C61" s="18">
        <v>42691</v>
      </c>
      <c r="D61" s="17" t="s">
        <v>15</v>
      </c>
      <c r="E61" s="17">
        <v>59</v>
      </c>
      <c r="F61" s="32">
        <f>73.8*2.2</f>
        <v>162.36000000000001</v>
      </c>
      <c r="G61" s="32">
        <f>160/2.54</f>
        <v>62.99212598425197</v>
      </c>
      <c r="H61" s="18"/>
      <c r="I61" s="17"/>
      <c r="J61" s="21"/>
      <c r="K61" s="21" t="s">
        <v>127</v>
      </c>
      <c r="L61" s="17" t="s">
        <v>2</v>
      </c>
      <c r="M61" s="18">
        <v>42690</v>
      </c>
      <c r="N61" s="48" t="s">
        <v>1</v>
      </c>
      <c r="O61" s="22" t="s">
        <v>25</v>
      </c>
      <c r="P61" s="17" t="s">
        <v>2</v>
      </c>
      <c r="Q61" s="24">
        <v>42660</v>
      </c>
      <c r="R61" s="17" t="s">
        <v>2</v>
      </c>
      <c r="S61" s="24">
        <v>42654</v>
      </c>
      <c r="T61" s="17" t="s">
        <v>2</v>
      </c>
      <c r="U61" s="24">
        <v>42657</v>
      </c>
      <c r="V61" s="17"/>
      <c r="W61" s="49" t="s">
        <v>236</v>
      </c>
      <c r="X61" s="48" t="s">
        <v>1</v>
      </c>
      <c r="Y61" s="22" t="s">
        <v>25</v>
      </c>
      <c r="Z61" s="22" t="s">
        <v>25</v>
      </c>
      <c r="AA61" s="17" t="s">
        <v>2</v>
      </c>
      <c r="AB61" s="18">
        <v>42691</v>
      </c>
      <c r="AC61" s="26"/>
      <c r="AD61" s="27" t="s">
        <v>2</v>
      </c>
      <c r="AE61" s="38" t="s">
        <v>237</v>
      </c>
    </row>
    <row r="62" spans="1:33" ht="51" customHeight="1">
      <c r="A62" s="16">
        <v>60</v>
      </c>
      <c r="B62" s="17" t="s">
        <v>102</v>
      </c>
      <c r="C62" s="18">
        <v>42691</v>
      </c>
      <c r="D62" s="17" t="s">
        <v>14</v>
      </c>
      <c r="E62" s="17">
        <v>63</v>
      </c>
      <c r="F62" s="17">
        <f>52*2.2</f>
        <v>114.4</v>
      </c>
      <c r="G62" s="32">
        <f>147/2.54</f>
        <v>57.874015748031496</v>
      </c>
      <c r="H62" s="18"/>
      <c r="I62" s="17"/>
      <c r="J62" s="21"/>
      <c r="K62" s="21" t="s">
        <v>176</v>
      </c>
      <c r="L62" s="17" t="s">
        <v>2</v>
      </c>
      <c r="M62" s="18">
        <v>42690</v>
      </c>
      <c r="N62" s="48" t="s">
        <v>1</v>
      </c>
      <c r="O62" s="22" t="s">
        <v>25</v>
      </c>
      <c r="P62" s="17" t="s">
        <v>2</v>
      </c>
      <c r="Q62" s="24">
        <v>42677</v>
      </c>
      <c r="R62" s="17" t="s">
        <v>2</v>
      </c>
      <c r="S62" s="24">
        <v>42683</v>
      </c>
      <c r="T62" s="48" t="s">
        <v>1</v>
      </c>
      <c r="U62" s="22" t="s">
        <v>25</v>
      </c>
      <c r="V62" s="17"/>
      <c r="W62" s="22" t="s">
        <v>25</v>
      </c>
      <c r="X62" s="48" t="s">
        <v>1</v>
      </c>
      <c r="Y62" s="22" t="s">
        <v>25</v>
      </c>
      <c r="Z62" s="22" t="s">
        <v>25</v>
      </c>
      <c r="AA62" s="17" t="s">
        <v>2</v>
      </c>
      <c r="AB62" s="18">
        <v>42691</v>
      </c>
      <c r="AC62" s="26"/>
      <c r="AD62" s="27" t="s">
        <v>2</v>
      </c>
      <c r="AE62" s="38" t="s">
        <v>238</v>
      </c>
    </row>
    <row r="63" spans="1:33" ht="119.25" customHeight="1">
      <c r="A63" s="16">
        <v>61</v>
      </c>
      <c r="B63" s="17" t="s">
        <v>104</v>
      </c>
      <c r="C63" s="18">
        <v>42693</v>
      </c>
      <c r="D63" s="17" t="s">
        <v>15</v>
      </c>
      <c r="E63" s="17">
        <v>64</v>
      </c>
      <c r="F63" s="32">
        <f>70*2.2</f>
        <v>154</v>
      </c>
      <c r="G63" s="32">
        <f>175/2.54</f>
        <v>68.897637795275585</v>
      </c>
      <c r="H63" s="18"/>
      <c r="I63" s="17"/>
      <c r="J63" s="21"/>
      <c r="K63" s="21" t="s">
        <v>177</v>
      </c>
      <c r="L63" s="17" t="s">
        <v>2</v>
      </c>
      <c r="M63" s="18">
        <v>41740</v>
      </c>
      <c r="N63" s="48" t="s">
        <v>1</v>
      </c>
      <c r="O63" s="22" t="s">
        <v>25</v>
      </c>
      <c r="P63" s="48" t="s">
        <v>1</v>
      </c>
      <c r="Q63" s="22" t="s">
        <v>25</v>
      </c>
      <c r="R63" s="17" t="s">
        <v>2</v>
      </c>
      <c r="S63" s="24">
        <v>41996</v>
      </c>
      <c r="T63" s="17" t="s">
        <v>2</v>
      </c>
      <c r="U63" s="24">
        <v>42563</v>
      </c>
      <c r="V63" s="36"/>
      <c r="W63" s="49" t="s">
        <v>239</v>
      </c>
      <c r="X63" s="48" t="s">
        <v>1</v>
      </c>
      <c r="Y63" s="22" t="s">
        <v>25</v>
      </c>
      <c r="Z63" s="22" t="s">
        <v>25</v>
      </c>
      <c r="AA63" s="17" t="s">
        <v>2</v>
      </c>
      <c r="AB63" s="37">
        <v>41740</v>
      </c>
      <c r="AC63" s="26"/>
      <c r="AD63" s="27" t="s">
        <v>2</v>
      </c>
      <c r="AE63" s="38" t="s">
        <v>241</v>
      </c>
    </row>
    <row r="64" spans="1:33">
      <c r="A64" s="53">
        <v>62</v>
      </c>
      <c r="B64" s="17" t="s">
        <v>105</v>
      </c>
      <c r="C64" s="18">
        <v>42706</v>
      </c>
      <c r="D64" s="17" t="s">
        <v>14</v>
      </c>
      <c r="E64" s="17">
        <v>38</v>
      </c>
      <c r="F64" s="17">
        <f>69*2.2</f>
        <v>151.80000000000001</v>
      </c>
      <c r="G64" s="32">
        <f>160/2.54</f>
        <v>62.99212598425197</v>
      </c>
      <c r="H64" s="18"/>
      <c r="I64" s="17"/>
      <c r="J64" s="21"/>
      <c r="K64" s="21" t="s">
        <v>114</v>
      </c>
      <c r="L64" s="17" t="s">
        <v>2</v>
      </c>
      <c r="M64" s="22">
        <v>42669</v>
      </c>
      <c r="N64" s="48" t="s">
        <v>1</v>
      </c>
      <c r="O64" s="22" t="s">
        <v>25</v>
      </c>
      <c r="P64" s="17" t="s">
        <v>2</v>
      </c>
      <c r="Q64" s="24">
        <v>42671</v>
      </c>
      <c r="R64" s="17" t="s">
        <v>2</v>
      </c>
      <c r="S64" s="24">
        <v>42680</v>
      </c>
      <c r="T64" s="48" t="s">
        <v>1</v>
      </c>
      <c r="U64" s="22" t="s">
        <v>25</v>
      </c>
      <c r="V64" s="17"/>
      <c r="W64" s="22" t="s">
        <v>25</v>
      </c>
      <c r="X64" s="48" t="s">
        <v>1</v>
      </c>
      <c r="Y64" s="22" t="s">
        <v>25</v>
      </c>
      <c r="Z64" s="22" t="s">
        <v>25</v>
      </c>
      <c r="AA64" s="48" t="s">
        <v>1</v>
      </c>
      <c r="AB64" s="18" t="s">
        <v>25</v>
      </c>
      <c r="AC64" s="26"/>
      <c r="AD64" s="34" t="s">
        <v>25</v>
      </c>
      <c r="AE64" s="47" t="s">
        <v>25</v>
      </c>
    </row>
    <row r="65" spans="1:33">
      <c r="A65" s="53">
        <v>63</v>
      </c>
      <c r="B65" s="17" t="s">
        <v>106</v>
      </c>
      <c r="C65" s="18">
        <v>42707</v>
      </c>
      <c r="D65" s="17" t="s">
        <v>14</v>
      </c>
      <c r="E65" s="17">
        <v>60</v>
      </c>
      <c r="F65" s="32">
        <f>57*2.2</f>
        <v>125.4</v>
      </c>
      <c r="G65" s="32">
        <f>152/2.54</f>
        <v>59.84251968503937</v>
      </c>
      <c r="H65" s="18"/>
      <c r="I65" s="17"/>
      <c r="J65" s="21"/>
      <c r="K65" s="21" t="s">
        <v>215</v>
      </c>
      <c r="L65" s="17" t="s">
        <v>2</v>
      </c>
      <c r="M65" s="22">
        <v>41790</v>
      </c>
      <c r="N65" s="48" t="s">
        <v>1</v>
      </c>
      <c r="O65" s="22" t="s">
        <v>25</v>
      </c>
      <c r="P65" s="48" t="s">
        <v>1</v>
      </c>
      <c r="Q65" s="22" t="s">
        <v>25</v>
      </c>
      <c r="R65" s="17" t="s">
        <v>2</v>
      </c>
      <c r="S65" s="22">
        <v>41566</v>
      </c>
      <c r="T65" s="48" t="s">
        <v>1</v>
      </c>
      <c r="U65" s="22" t="s">
        <v>25</v>
      </c>
      <c r="V65" s="17"/>
      <c r="W65" s="22" t="s">
        <v>25</v>
      </c>
      <c r="X65" s="48" t="s">
        <v>1</v>
      </c>
      <c r="Y65" s="22" t="s">
        <v>25</v>
      </c>
      <c r="Z65" s="22" t="s">
        <v>25</v>
      </c>
      <c r="AA65" s="48" t="s">
        <v>1</v>
      </c>
      <c r="AB65" s="18" t="s">
        <v>25</v>
      </c>
      <c r="AC65" s="26"/>
      <c r="AD65" s="34" t="s">
        <v>25</v>
      </c>
      <c r="AE65" s="47" t="s">
        <v>25</v>
      </c>
    </row>
    <row r="66" spans="1:33">
      <c r="A66" s="16"/>
      <c r="B66" s="17"/>
      <c r="C66" s="18"/>
      <c r="D66" s="17"/>
      <c r="E66" s="17"/>
      <c r="F66" s="17"/>
      <c r="G66" s="32"/>
      <c r="H66" s="18"/>
      <c r="I66" s="17"/>
      <c r="J66" s="21"/>
      <c r="K66" s="21"/>
      <c r="L66" s="17"/>
      <c r="M66" s="22"/>
      <c r="N66" s="17"/>
      <c r="O66" s="23"/>
      <c r="P66" s="17"/>
      <c r="Q66" s="19"/>
      <c r="R66" s="17"/>
      <c r="S66" s="19"/>
      <c r="T66" s="17"/>
      <c r="U66" s="19"/>
      <c r="V66" s="17"/>
      <c r="W66" s="49"/>
      <c r="X66" s="17"/>
      <c r="Y66" s="17"/>
      <c r="Z66" s="25"/>
      <c r="AA66" s="17"/>
      <c r="AB66" s="18"/>
      <c r="AC66" s="26"/>
      <c r="AD66" s="32"/>
      <c r="AE66" s="65"/>
    </row>
    <row r="67" spans="1:33">
      <c r="A67" s="16"/>
      <c r="B67" s="17"/>
      <c r="C67" s="18"/>
      <c r="D67" s="17"/>
      <c r="E67" s="17"/>
      <c r="F67" s="32"/>
      <c r="G67" s="32"/>
      <c r="H67" s="18"/>
      <c r="I67" s="25"/>
      <c r="J67" s="21"/>
      <c r="K67" s="21"/>
      <c r="L67" s="17"/>
      <c r="M67" s="22"/>
      <c r="N67" s="17"/>
      <c r="O67" s="23"/>
      <c r="P67" s="17"/>
      <c r="Q67" s="19"/>
      <c r="R67" s="17"/>
      <c r="S67" s="18"/>
      <c r="T67" s="17"/>
      <c r="U67" s="19"/>
      <c r="V67" s="17"/>
      <c r="W67" s="49"/>
      <c r="X67" s="17"/>
      <c r="Y67" s="17"/>
      <c r="Z67" s="25"/>
      <c r="AA67" s="17"/>
      <c r="AB67" s="18"/>
      <c r="AC67" s="26"/>
      <c r="AD67" s="32"/>
      <c r="AE67" s="65"/>
    </row>
    <row r="68" spans="1:33">
      <c r="A68" s="16"/>
      <c r="B68" s="17"/>
      <c r="C68" s="18"/>
      <c r="D68" s="17"/>
      <c r="E68" s="17"/>
      <c r="F68" s="32"/>
      <c r="G68" s="32"/>
      <c r="H68" s="18"/>
      <c r="I68" s="25"/>
      <c r="J68" s="21"/>
      <c r="K68" s="21"/>
      <c r="L68" s="17"/>
      <c r="M68" s="22"/>
      <c r="N68" s="17"/>
      <c r="O68" s="23"/>
      <c r="P68" s="17"/>
      <c r="Q68" s="19"/>
      <c r="R68" s="17"/>
      <c r="S68" s="19"/>
      <c r="T68" s="17"/>
      <c r="U68" s="18"/>
      <c r="V68" s="17"/>
      <c r="W68" s="49"/>
      <c r="X68" s="17"/>
      <c r="Y68" s="17"/>
      <c r="Z68" s="25"/>
      <c r="AA68" s="17"/>
      <c r="AB68" s="18"/>
      <c r="AC68" s="26"/>
      <c r="AD68" s="32"/>
      <c r="AE68" s="65"/>
    </row>
    <row r="69" spans="1:33">
      <c r="A69" s="16"/>
      <c r="B69" s="17"/>
      <c r="C69" s="18"/>
      <c r="D69" s="17"/>
      <c r="E69" s="17"/>
      <c r="F69" s="17"/>
      <c r="G69" s="32"/>
      <c r="H69" s="18"/>
      <c r="I69" s="17"/>
      <c r="J69" s="21"/>
      <c r="K69" s="21"/>
      <c r="L69" s="17"/>
      <c r="M69" s="22"/>
      <c r="N69" s="17"/>
      <c r="O69" s="24"/>
      <c r="P69" s="17"/>
      <c r="Q69" s="19"/>
      <c r="R69" s="17"/>
      <c r="S69" s="18"/>
      <c r="T69" s="17"/>
      <c r="U69" s="18"/>
      <c r="V69" s="17"/>
      <c r="W69" s="49"/>
      <c r="X69" s="17"/>
      <c r="Y69" s="17"/>
      <c r="Z69" s="25"/>
      <c r="AA69" s="17"/>
      <c r="AB69" s="18"/>
      <c r="AC69" s="26"/>
      <c r="AD69" s="32"/>
      <c r="AE69" s="66"/>
    </row>
    <row r="70" spans="1:33">
      <c r="A70" s="16"/>
      <c r="B70" s="17"/>
      <c r="C70" s="18"/>
      <c r="D70" s="17"/>
      <c r="E70" s="17"/>
      <c r="F70" s="17"/>
      <c r="G70" s="32"/>
      <c r="H70" s="18"/>
      <c r="I70" s="17"/>
      <c r="J70" s="21"/>
      <c r="K70" s="21"/>
      <c r="L70" s="17"/>
      <c r="M70" s="22"/>
      <c r="N70" s="17"/>
      <c r="O70" s="23"/>
      <c r="P70" s="17"/>
      <c r="Q70" s="18"/>
      <c r="R70" s="17"/>
      <c r="S70" s="18"/>
      <c r="T70" s="17"/>
      <c r="U70" s="19"/>
      <c r="V70" s="17"/>
      <c r="W70" s="49"/>
      <c r="X70" s="17"/>
      <c r="Y70" s="17"/>
      <c r="Z70" s="25"/>
      <c r="AA70" s="17"/>
      <c r="AB70" s="18"/>
      <c r="AC70" s="26"/>
      <c r="AD70" s="32"/>
      <c r="AE70" s="65"/>
    </row>
    <row r="71" spans="1:33">
      <c r="A71" s="16"/>
      <c r="B71" s="17"/>
      <c r="C71" s="18"/>
      <c r="D71" s="17"/>
      <c r="E71" s="17"/>
      <c r="F71" s="17"/>
      <c r="G71" s="32"/>
      <c r="H71" s="18"/>
      <c r="I71" s="25"/>
      <c r="J71" s="21"/>
      <c r="K71" s="21"/>
      <c r="L71" s="17"/>
      <c r="M71" s="22"/>
      <c r="N71" s="17"/>
      <c r="O71" s="23"/>
      <c r="P71" s="17"/>
      <c r="Q71" s="19"/>
      <c r="R71" s="17"/>
      <c r="S71" s="18"/>
      <c r="T71" s="17"/>
      <c r="U71" s="19"/>
      <c r="V71" s="17"/>
      <c r="W71" s="49"/>
      <c r="X71" s="17"/>
      <c r="Y71" s="17"/>
      <c r="Z71" s="25"/>
      <c r="AA71" s="17"/>
      <c r="AB71" s="18"/>
      <c r="AC71" s="26"/>
      <c r="AD71" s="32"/>
      <c r="AE71" s="65"/>
    </row>
    <row r="72" spans="1:33">
      <c r="A72" s="16"/>
      <c r="B72" s="17"/>
      <c r="C72" s="18"/>
      <c r="D72" s="17"/>
      <c r="E72" s="17"/>
      <c r="F72" s="17"/>
      <c r="G72" s="32"/>
      <c r="H72" s="18"/>
      <c r="I72" s="25"/>
      <c r="J72" s="21"/>
      <c r="K72" s="21"/>
      <c r="L72" s="17"/>
      <c r="M72" s="22"/>
      <c r="N72" s="17"/>
      <c r="O72" s="23"/>
      <c r="P72" s="17"/>
      <c r="Q72" s="19"/>
      <c r="R72" s="17"/>
      <c r="S72" s="18"/>
      <c r="T72" s="17"/>
      <c r="U72" s="18"/>
      <c r="V72" s="17"/>
      <c r="W72" s="49"/>
      <c r="X72" s="17"/>
      <c r="Y72" s="17"/>
      <c r="Z72" s="25"/>
      <c r="AA72" s="17"/>
      <c r="AB72" s="18"/>
      <c r="AC72" s="26"/>
      <c r="AD72" s="32"/>
      <c r="AE72" s="65"/>
    </row>
    <row r="73" spans="1:33">
      <c r="A73" s="16"/>
      <c r="B73" s="17"/>
      <c r="C73" s="18"/>
      <c r="D73" s="17"/>
      <c r="E73" s="17"/>
      <c r="F73" s="17"/>
      <c r="G73" s="32"/>
      <c r="H73" s="18"/>
      <c r="I73" s="25"/>
      <c r="J73" s="21"/>
      <c r="K73" s="21"/>
      <c r="L73" s="17"/>
      <c r="M73" s="22"/>
      <c r="N73" s="17"/>
      <c r="O73" s="23"/>
      <c r="P73" s="17"/>
      <c r="Q73" s="19"/>
      <c r="R73" s="17"/>
      <c r="S73" s="19"/>
      <c r="T73" s="17"/>
      <c r="U73" s="19"/>
      <c r="V73" s="17"/>
      <c r="W73" s="49"/>
      <c r="X73" s="17"/>
      <c r="Y73" s="17"/>
      <c r="Z73" s="25"/>
      <c r="AA73" s="17"/>
      <c r="AB73" s="18"/>
      <c r="AC73" s="26"/>
      <c r="AD73" s="32"/>
      <c r="AE73" s="66"/>
    </row>
    <row r="74" spans="1:33">
      <c r="A74" s="16"/>
      <c r="B74" s="17"/>
      <c r="C74" s="18"/>
      <c r="D74" s="17"/>
      <c r="E74" s="17"/>
      <c r="F74" s="17"/>
      <c r="G74" s="32"/>
      <c r="H74" s="18"/>
      <c r="I74" s="17"/>
      <c r="J74" s="21"/>
      <c r="K74" s="21"/>
      <c r="L74" s="17"/>
      <c r="M74" s="22"/>
      <c r="N74" s="17"/>
      <c r="O74" s="23"/>
      <c r="P74" s="17"/>
      <c r="Q74" s="19"/>
      <c r="R74" s="17"/>
      <c r="S74" s="19"/>
      <c r="T74" s="17"/>
      <c r="U74" s="19"/>
      <c r="V74" s="17"/>
      <c r="W74" s="49"/>
      <c r="X74" s="17"/>
      <c r="Y74" s="17"/>
      <c r="Z74" s="25"/>
      <c r="AA74" s="17"/>
      <c r="AB74" s="18"/>
      <c r="AC74" s="26"/>
      <c r="AD74" s="32"/>
      <c r="AE74" s="65"/>
    </row>
    <row r="75" spans="1:33">
      <c r="A75" s="16"/>
      <c r="B75" s="17"/>
      <c r="C75" s="18"/>
      <c r="D75" s="17"/>
      <c r="E75" s="17"/>
      <c r="F75" s="17"/>
      <c r="G75" s="32"/>
      <c r="H75" s="18"/>
      <c r="I75" s="17"/>
      <c r="J75" s="21"/>
      <c r="K75" s="21"/>
      <c r="L75" s="17"/>
      <c r="M75" s="22"/>
      <c r="N75" s="17"/>
      <c r="O75" s="23"/>
      <c r="P75" s="17"/>
      <c r="Q75" s="19"/>
      <c r="R75" s="17"/>
      <c r="S75" s="19"/>
      <c r="T75" s="17"/>
      <c r="U75" s="19"/>
      <c r="V75" s="17"/>
      <c r="W75" s="49"/>
      <c r="X75" s="17"/>
      <c r="Y75" s="17"/>
      <c r="Z75" s="25"/>
      <c r="AA75" s="17"/>
      <c r="AB75" s="18"/>
      <c r="AC75" s="26"/>
      <c r="AD75" s="32"/>
      <c r="AE75" s="65"/>
    </row>
    <row r="76" spans="1:33">
      <c r="A76" s="16"/>
      <c r="B76" s="17"/>
      <c r="C76" s="18"/>
      <c r="D76" s="17"/>
      <c r="E76" s="17"/>
      <c r="F76" s="32"/>
      <c r="G76" s="32"/>
      <c r="H76" s="18"/>
      <c r="I76" s="17"/>
      <c r="J76" s="21"/>
      <c r="K76" s="21"/>
      <c r="L76" s="17"/>
      <c r="M76" s="22"/>
      <c r="N76" s="17"/>
      <c r="O76" s="23"/>
      <c r="P76" s="17"/>
      <c r="Q76" s="18"/>
      <c r="R76" s="17"/>
      <c r="S76" s="19"/>
      <c r="T76" s="17"/>
      <c r="U76" s="19"/>
      <c r="V76" s="17"/>
      <c r="W76" s="49"/>
      <c r="X76" s="17"/>
      <c r="Y76" s="17"/>
      <c r="Z76" s="25"/>
      <c r="AA76" s="17"/>
      <c r="AB76" s="18"/>
      <c r="AC76" s="26"/>
      <c r="AD76" s="32"/>
      <c r="AE76" s="65"/>
    </row>
    <row r="77" spans="1:33">
      <c r="A77" s="16"/>
      <c r="B77" s="17"/>
      <c r="C77" s="18"/>
      <c r="D77" s="17"/>
      <c r="E77" s="17"/>
      <c r="F77" s="32"/>
      <c r="G77" s="32"/>
      <c r="H77" s="18"/>
      <c r="I77" s="22"/>
      <c r="J77" s="21"/>
      <c r="K77" s="21"/>
      <c r="L77" s="17"/>
      <c r="M77" s="22"/>
      <c r="N77" s="17"/>
      <c r="O77" s="23"/>
      <c r="P77" s="17"/>
      <c r="Q77" s="19"/>
      <c r="R77" s="17"/>
      <c r="S77" s="19"/>
      <c r="T77" s="17"/>
      <c r="U77" s="19"/>
      <c r="V77" s="17"/>
      <c r="W77" s="17"/>
      <c r="X77" s="17"/>
      <c r="Y77" s="17"/>
      <c r="Z77" s="25"/>
      <c r="AA77" s="17"/>
      <c r="AB77" s="18"/>
      <c r="AC77" s="26"/>
      <c r="AD77" s="32"/>
      <c r="AE77" s="65"/>
      <c r="AG77" s="11"/>
    </row>
    <row r="78" spans="1:33">
      <c r="A78" s="16"/>
      <c r="B78" s="17"/>
      <c r="C78" s="18"/>
      <c r="D78" s="17"/>
      <c r="E78" s="17"/>
      <c r="F78" s="17"/>
      <c r="G78" s="32"/>
      <c r="H78" s="18"/>
      <c r="I78" s="17"/>
      <c r="J78" s="21"/>
      <c r="K78" s="21"/>
      <c r="L78" s="17"/>
      <c r="M78" s="22"/>
      <c r="N78" s="17"/>
      <c r="O78" s="22"/>
      <c r="P78" s="17"/>
      <c r="Q78" s="18"/>
      <c r="R78" s="17"/>
      <c r="S78" s="18"/>
      <c r="T78" s="17"/>
      <c r="U78" s="19"/>
      <c r="V78" s="17"/>
      <c r="W78" s="17"/>
      <c r="X78" s="17"/>
      <c r="Y78" s="17"/>
      <c r="Z78" s="25"/>
      <c r="AA78" s="17"/>
      <c r="AB78" s="18"/>
      <c r="AC78" s="26"/>
      <c r="AD78" s="32"/>
      <c r="AE78" s="65"/>
    </row>
    <row r="79" spans="1:33">
      <c r="A79" s="16"/>
      <c r="B79" s="17"/>
      <c r="C79" s="18"/>
      <c r="D79" s="17"/>
      <c r="E79" s="17"/>
      <c r="F79" s="17"/>
      <c r="G79" s="32"/>
      <c r="H79" s="18"/>
      <c r="I79" s="17"/>
      <c r="J79" s="21"/>
      <c r="K79" s="21"/>
      <c r="L79" s="17"/>
      <c r="M79" s="22"/>
      <c r="N79" s="17"/>
      <c r="O79" s="23"/>
      <c r="P79" s="17"/>
      <c r="Q79" s="19"/>
      <c r="R79" s="17"/>
      <c r="S79" s="19"/>
      <c r="T79" s="17"/>
      <c r="U79" s="19"/>
      <c r="V79" s="17"/>
      <c r="W79" s="17"/>
      <c r="X79" s="17"/>
      <c r="Y79" s="17"/>
      <c r="Z79" s="25"/>
      <c r="AA79" s="17"/>
      <c r="AB79" s="18"/>
      <c r="AC79" s="26"/>
      <c r="AD79" s="32"/>
      <c r="AE79" s="65"/>
    </row>
    <row r="80" spans="1:33">
      <c r="A80" s="16"/>
      <c r="B80" s="19"/>
      <c r="C80" s="17"/>
      <c r="D80" s="17"/>
      <c r="E80" s="17"/>
      <c r="F80" s="17"/>
      <c r="G80" s="17"/>
      <c r="H80" s="17"/>
      <c r="I80" s="17"/>
      <c r="J80" s="21"/>
      <c r="K80" s="21"/>
      <c r="L80" s="17"/>
      <c r="M80" s="39"/>
      <c r="N80" s="17"/>
      <c r="O80" s="39"/>
      <c r="P80" s="17"/>
      <c r="Q80" s="17"/>
      <c r="R80" s="17"/>
      <c r="S80" s="17"/>
      <c r="T80" s="17"/>
      <c r="U80" s="17"/>
      <c r="V80" s="17"/>
      <c r="W80" s="17"/>
      <c r="X80" s="17"/>
      <c r="Y80" s="17"/>
      <c r="Z80" s="25"/>
      <c r="AA80" s="17"/>
      <c r="AB80" s="17"/>
      <c r="AC80" s="26"/>
      <c r="AD80" s="32"/>
      <c r="AE80" s="65"/>
    </row>
    <row r="81" spans="1:31">
      <c r="A81" s="16"/>
      <c r="B81" s="19"/>
      <c r="C81" s="17"/>
      <c r="D81" s="17"/>
      <c r="E81" s="17"/>
      <c r="F81" s="17"/>
      <c r="G81" s="17"/>
      <c r="H81" s="17"/>
      <c r="I81" s="17"/>
      <c r="J81" s="21"/>
      <c r="K81" s="21"/>
      <c r="L81" s="17"/>
      <c r="M81" s="39"/>
      <c r="N81" s="17"/>
      <c r="O81" s="39"/>
      <c r="P81" s="17"/>
      <c r="Q81" s="17"/>
      <c r="R81" s="17"/>
      <c r="S81" s="17"/>
      <c r="T81" s="17"/>
      <c r="U81" s="17"/>
      <c r="V81" s="17"/>
      <c r="W81" s="17"/>
      <c r="X81" s="17"/>
      <c r="Y81" s="17"/>
      <c r="Z81" s="25"/>
      <c r="AA81" s="17"/>
      <c r="AB81" s="17"/>
      <c r="AC81" s="26"/>
      <c r="AD81" s="32"/>
      <c r="AE81" s="65"/>
    </row>
    <row r="82" spans="1:31">
      <c r="A82" s="16"/>
      <c r="B82" s="17"/>
      <c r="C82" s="18"/>
      <c r="D82" s="17"/>
      <c r="E82" s="17"/>
      <c r="F82" s="32"/>
      <c r="G82" s="32"/>
      <c r="H82" s="18"/>
      <c r="I82" s="17"/>
      <c r="J82" s="21"/>
      <c r="K82" s="21"/>
      <c r="L82" s="17"/>
      <c r="M82" s="22"/>
      <c r="N82" s="17"/>
      <c r="O82" s="23"/>
      <c r="P82" s="17"/>
      <c r="Q82" s="19"/>
      <c r="R82" s="17"/>
      <c r="S82" s="19"/>
      <c r="T82" s="17"/>
      <c r="U82" s="19"/>
      <c r="V82" s="17"/>
      <c r="W82" s="17"/>
      <c r="X82" s="17"/>
      <c r="Y82" s="17"/>
      <c r="Z82" s="25"/>
      <c r="AA82" s="17"/>
      <c r="AB82" s="18"/>
      <c r="AC82" s="26"/>
      <c r="AD82" s="32"/>
      <c r="AE82" s="65"/>
    </row>
    <row r="83" spans="1:31">
      <c r="A83" s="17"/>
      <c r="B83" s="17"/>
      <c r="C83" s="17"/>
      <c r="D83" s="17"/>
      <c r="E83" s="17"/>
      <c r="F83" s="17"/>
      <c r="G83" s="17"/>
      <c r="H83" s="17"/>
      <c r="I83" s="17"/>
      <c r="J83" s="21"/>
      <c r="K83" s="21"/>
      <c r="L83" s="17"/>
      <c r="M83" s="39"/>
      <c r="N83" s="39"/>
      <c r="O83" s="39"/>
      <c r="P83" s="39"/>
      <c r="Q83" s="17"/>
      <c r="R83" s="17"/>
      <c r="S83" s="17"/>
      <c r="T83" s="17"/>
      <c r="U83" s="17"/>
      <c r="V83" s="17"/>
      <c r="W83" s="17"/>
      <c r="X83" s="17"/>
      <c r="Y83" s="17"/>
      <c r="Z83" s="25"/>
      <c r="AA83" s="17"/>
      <c r="AB83" s="17"/>
      <c r="AC83" s="26"/>
      <c r="AD83" s="32"/>
      <c r="AE83" s="65"/>
    </row>
    <row r="84" spans="1:31">
      <c r="A84" s="17"/>
      <c r="B84" s="17"/>
      <c r="Q84" s="40"/>
      <c r="R84" s="40"/>
      <c r="S84" s="40"/>
      <c r="U84" s="40"/>
      <c r="V84" s="40"/>
      <c r="W84" s="40"/>
      <c r="X84" s="40"/>
      <c r="Y84" s="40"/>
      <c r="Z84" s="67"/>
      <c r="AA84" s="40"/>
      <c r="AB84" s="40"/>
      <c r="AC84" s="68"/>
      <c r="AD84" s="69"/>
      <c r="AE84" s="40"/>
    </row>
    <row r="85" spans="1:31">
      <c r="A85" s="17"/>
      <c r="B85" s="17"/>
      <c r="Q85" s="40"/>
      <c r="R85" s="40"/>
      <c r="S85" s="40"/>
      <c r="U85" s="40"/>
      <c r="V85" s="40"/>
      <c r="W85" s="40"/>
      <c r="X85" s="40"/>
      <c r="Y85" s="40"/>
      <c r="Z85" s="67"/>
      <c r="AA85" s="40"/>
      <c r="AB85" s="40"/>
      <c r="AC85" s="68"/>
      <c r="AD85" s="69"/>
      <c r="AE85" s="40"/>
    </row>
    <row r="86" spans="1:31">
      <c r="Q86" s="40"/>
      <c r="R86" s="40"/>
      <c r="S86" s="40"/>
      <c r="U86" s="40"/>
      <c r="V86" s="40"/>
      <c r="W86" s="40"/>
      <c r="X86" s="40"/>
      <c r="Y86" s="40"/>
      <c r="Z86" s="67"/>
      <c r="AA86" s="40"/>
      <c r="AB86" s="40"/>
      <c r="AC86" s="68"/>
      <c r="AD86" s="69"/>
      <c r="AE86" s="40"/>
    </row>
    <row r="87" spans="1:31">
      <c r="Q87" s="40"/>
      <c r="R87" s="40"/>
      <c r="S87" s="40"/>
      <c r="U87" s="40"/>
      <c r="V87" s="40"/>
      <c r="W87" s="40"/>
      <c r="X87" s="40"/>
      <c r="Y87" s="40"/>
      <c r="Z87" s="67"/>
      <c r="AA87" s="40"/>
      <c r="AB87" s="40"/>
      <c r="AC87" s="68"/>
      <c r="AD87" s="69"/>
      <c r="AE87" s="40"/>
    </row>
    <row r="88" spans="1:31">
      <c r="Q88" s="40"/>
      <c r="R88" s="40"/>
      <c r="S88" s="40"/>
      <c r="U88" s="40"/>
      <c r="V88" s="40"/>
      <c r="W88" s="40"/>
      <c r="X88" s="40"/>
      <c r="Y88" s="40"/>
      <c r="Z88" s="67"/>
      <c r="AA88" s="40"/>
      <c r="AB88" s="40"/>
      <c r="AC88" s="68"/>
      <c r="AD88" s="69"/>
      <c r="AE88" s="40"/>
    </row>
    <row r="89" spans="1:31">
      <c r="Q89" s="40"/>
      <c r="R89" s="40"/>
      <c r="S89" s="40"/>
      <c r="U89" s="40"/>
      <c r="V89" s="40"/>
      <c r="W89" s="40"/>
      <c r="X89" s="40"/>
      <c r="Y89" s="40"/>
      <c r="Z89" s="67"/>
      <c r="AA89" s="40"/>
      <c r="AB89" s="40"/>
      <c r="AC89" s="68"/>
      <c r="AD89" s="69"/>
      <c r="AE89" s="40"/>
    </row>
    <row r="90" spans="1:31">
      <c r="Q90" s="40"/>
      <c r="R90" s="40"/>
      <c r="S90" s="40"/>
      <c r="U90" s="40"/>
      <c r="V90" s="40"/>
      <c r="W90" s="40"/>
      <c r="X90" s="40"/>
      <c r="Y90" s="40"/>
      <c r="Z90" s="67"/>
      <c r="AA90" s="40"/>
      <c r="AB90" s="40"/>
      <c r="AC90" s="68"/>
      <c r="AD90" s="69"/>
      <c r="AE90" s="40"/>
    </row>
    <row r="91" spans="1:31">
      <c r="Q91" s="40"/>
      <c r="R91" s="40"/>
      <c r="S91" s="40"/>
      <c r="U91" s="40"/>
      <c r="V91" s="40"/>
      <c r="W91" s="40"/>
      <c r="X91" s="40"/>
      <c r="Y91" s="40"/>
      <c r="Z91" s="67"/>
      <c r="AA91" s="40"/>
      <c r="AB91" s="40"/>
      <c r="AC91" s="68"/>
      <c r="AD91" s="69"/>
      <c r="AE91" s="40"/>
    </row>
    <row r="92" spans="1:31">
      <c r="Q92" s="40"/>
      <c r="R92" s="40"/>
      <c r="S92" s="40"/>
      <c r="U92" s="40"/>
      <c r="V92" s="40"/>
      <c r="W92" s="40"/>
      <c r="X92" s="40"/>
      <c r="Y92" s="40"/>
      <c r="Z92" s="67"/>
      <c r="AA92" s="40"/>
      <c r="AB92" s="40"/>
      <c r="AC92" s="68"/>
      <c r="AD92" s="69"/>
      <c r="AE92" s="40"/>
    </row>
    <row r="93" spans="1:31">
      <c r="Q93" s="40"/>
      <c r="R93" s="40"/>
      <c r="S93" s="40"/>
      <c r="U93" s="40"/>
      <c r="V93" s="40"/>
      <c r="W93" s="40"/>
      <c r="X93" s="40"/>
      <c r="Y93" s="40"/>
      <c r="Z93" s="67"/>
      <c r="AA93" s="40"/>
      <c r="AB93" s="40"/>
      <c r="AC93" s="68"/>
      <c r="AD93" s="69"/>
      <c r="AE93" s="40"/>
    </row>
    <row r="94" spans="1:31">
      <c r="Q94" s="40"/>
      <c r="R94" s="40"/>
      <c r="S94" s="40"/>
      <c r="U94" s="40"/>
      <c r="V94" s="40"/>
      <c r="W94" s="40"/>
      <c r="X94" s="40"/>
      <c r="Y94" s="40"/>
      <c r="Z94" s="67"/>
      <c r="AA94" s="40"/>
      <c r="AB94" s="40"/>
      <c r="AC94" s="68"/>
      <c r="AD94" s="69"/>
      <c r="AE94" s="40"/>
    </row>
    <row r="95" spans="1:31">
      <c r="Q95" s="40"/>
      <c r="R95" s="40"/>
      <c r="S95" s="40"/>
      <c r="U95" s="40"/>
      <c r="V95" s="40"/>
      <c r="W95" s="40"/>
      <c r="X95" s="40"/>
      <c r="Y95" s="40"/>
      <c r="Z95" s="67"/>
      <c r="AA95" s="40"/>
      <c r="AB95" s="40"/>
      <c r="AC95" s="68"/>
      <c r="AD95" s="69"/>
      <c r="AE95" s="40"/>
    </row>
    <row r="96" spans="1:31">
      <c r="Q96" s="40"/>
      <c r="R96" s="40"/>
      <c r="S96" s="40"/>
      <c r="U96" s="40"/>
      <c r="V96" s="40"/>
      <c r="W96" s="40"/>
      <c r="X96" s="40"/>
      <c r="Y96" s="40"/>
      <c r="Z96" s="67"/>
      <c r="AA96" s="40"/>
      <c r="AB96" s="40"/>
      <c r="AC96" s="68"/>
      <c r="AD96" s="69"/>
      <c r="AE96" s="40"/>
    </row>
    <row r="97" spans="17:31">
      <c r="Q97" s="40"/>
      <c r="R97" s="40"/>
      <c r="S97" s="40"/>
      <c r="U97" s="40"/>
      <c r="V97" s="40"/>
      <c r="W97" s="40"/>
      <c r="X97" s="40"/>
      <c r="Y97" s="40"/>
      <c r="Z97" s="67"/>
      <c r="AA97" s="40"/>
      <c r="AB97" s="40"/>
      <c r="AC97" s="68"/>
      <c r="AD97" s="69"/>
      <c r="AE97" s="40"/>
    </row>
    <row r="98" spans="17:31">
      <c r="Q98" s="40"/>
      <c r="R98" s="40"/>
      <c r="S98" s="40"/>
      <c r="U98" s="40"/>
      <c r="V98" s="40"/>
      <c r="W98" s="40"/>
      <c r="X98" s="40"/>
      <c r="Y98" s="40"/>
      <c r="Z98" s="67"/>
      <c r="AA98" s="40"/>
      <c r="AB98" s="40"/>
      <c r="AC98" s="68"/>
      <c r="AD98" s="69"/>
      <c r="AE98" s="40"/>
    </row>
    <row r="99" spans="17:31">
      <c r="Q99" s="40"/>
      <c r="R99" s="40"/>
      <c r="S99" s="40"/>
      <c r="U99" s="40"/>
      <c r="V99" s="40"/>
      <c r="W99" s="40"/>
      <c r="X99" s="40"/>
      <c r="Y99" s="40"/>
      <c r="Z99" s="67"/>
      <c r="AA99" s="40"/>
      <c r="AB99" s="40"/>
      <c r="AC99" s="68"/>
      <c r="AD99" s="69"/>
      <c r="AE99" s="40"/>
    </row>
    <row r="100" spans="17:31">
      <c r="Q100" s="40"/>
      <c r="R100" s="40"/>
      <c r="S100" s="40"/>
      <c r="U100" s="40"/>
      <c r="V100" s="40"/>
      <c r="W100" s="40"/>
      <c r="X100" s="40"/>
      <c r="Y100" s="40"/>
      <c r="Z100" s="67"/>
      <c r="AA100" s="40"/>
      <c r="AB100" s="40"/>
      <c r="AC100" s="68"/>
      <c r="AD100" s="69"/>
      <c r="AE100" s="40"/>
    </row>
    <row r="101" spans="17:31">
      <c r="Q101" s="40"/>
      <c r="R101" s="40"/>
      <c r="S101" s="40"/>
      <c r="U101" s="40"/>
      <c r="V101" s="40"/>
      <c r="W101" s="40"/>
      <c r="X101" s="40"/>
      <c r="Y101" s="40"/>
      <c r="Z101" s="67"/>
      <c r="AA101" s="40"/>
      <c r="AB101" s="40"/>
      <c r="AC101" s="68"/>
      <c r="AD101" s="69"/>
      <c r="AE101" s="40"/>
    </row>
    <row r="102" spans="17:31">
      <c r="Q102" s="40"/>
      <c r="R102" s="40"/>
      <c r="S102" s="40"/>
      <c r="U102" s="40"/>
      <c r="V102" s="40"/>
      <c r="W102" s="40"/>
      <c r="X102" s="40"/>
      <c r="Y102" s="40"/>
      <c r="Z102" s="67"/>
      <c r="AA102" s="40"/>
      <c r="AB102" s="40"/>
      <c r="AC102" s="68"/>
      <c r="AD102" s="69"/>
      <c r="AE102" s="40"/>
    </row>
    <row r="103" spans="17:31">
      <c r="Q103" s="40"/>
      <c r="R103" s="40"/>
      <c r="S103" s="40"/>
      <c r="U103" s="40"/>
      <c r="V103" s="40"/>
      <c r="W103" s="40"/>
      <c r="X103" s="40"/>
      <c r="Y103" s="40"/>
      <c r="Z103" s="67"/>
      <c r="AA103" s="40"/>
      <c r="AB103" s="40"/>
      <c r="AC103" s="68"/>
      <c r="AD103" s="69"/>
      <c r="AE103" s="40"/>
    </row>
    <row r="104" spans="17:31">
      <c r="Q104" s="40"/>
      <c r="R104" s="40"/>
      <c r="S104" s="40"/>
      <c r="U104" s="40"/>
      <c r="V104" s="40"/>
      <c r="W104" s="40"/>
      <c r="X104" s="40"/>
      <c r="Y104" s="40"/>
      <c r="Z104" s="67"/>
      <c r="AA104" s="40"/>
      <c r="AB104" s="40"/>
      <c r="AC104" s="68"/>
      <c r="AD104" s="69"/>
      <c r="AE104" s="40"/>
    </row>
    <row r="105" spans="17:31">
      <c r="Q105" s="40"/>
      <c r="R105" s="40"/>
      <c r="S105" s="40"/>
      <c r="U105" s="40"/>
      <c r="V105" s="40"/>
      <c r="W105" s="40"/>
      <c r="X105" s="40"/>
      <c r="Y105" s="40"/>
      <c r="Z105" s="67"/>
      <c r="AA105" s="40"/>
      <c r="AB105" s="40"/>
      <c r="AC105" s="68"/>
      <c r="AD105" s="69"/>
      <c r="AE105" s="40"/>
    </row>
    <row r="106" spans="17:31">
      <c r="Q106" s="40"/>
      <c r="R106" s="40"/>
      <c r="S106" s="40"/>
      <c r="U106" s="40"/>
      <c r="V106" s="40"/>
      <c r="W106" s="40"/>
      <c r="X106" s="40"/>
      <c r="Y106" s="40"/>
      <c r="Z106" s="67"/>
      <c r="AA106" s="40"/>
      <c r="AB106" s="40"/>
      <c r="AC106" s="68"/>
      <c r="AD106" s="69"/>
      <c r="AE106" s="40"/>
    </row>
    <row r="107" spans="17:31">
      <c r="Q107" s="40"/>
      <c r="R107" s="40"/>
      <c r="S107" s="40"/>
      <c r="U107" s="40"/>
      <c r="V107" s="40"/>
      <c r="W107" s="40"/>
      <c r="X107" s="40"/>
      <c r="Y107" s="40"/>
      <c r="Z107" s="67"/>
      <c r="AA107" s="40"/>
      <c r="AB107" s="40"/>
      <c r="AC107" s="68"/>
      <c r="AD107" s="69"/>
      <c r="AE107" s="40"/>
    </row>
    <row r="108" spans="17:31">
      <c r="Q108" s="40"/>
      <c r="R108" s="40"/>
      <c r="S108" s="40"/>
      <c r="U108" s="40"/>
      <c r="V108" s="40"/>
      <c r="W108" s="40"/>
      <c r="X108" s="40"/>
      <c r="Y108" s="40"/>
      <c r="Z108" s="67"/>
      <c r="AA108" s="40"/>
      <c r="AB108" s="40"/>
      <c r="AC108" s="68"/>
      <c r="AD108" s="69"/>
      <c r="AE108" s="40"/>
    </row>
    <row r="109" spans="17:31">
      <c r="Q109" s="40"/>
      <c r="R109" s="40"/>
      <c r="S109" s="40"/>
      <c r="U109" s="40"/>
      <c r="V109" s="40"/>
      <c r="W109" s="40"/>
      <c r="X109" s="40"/>
      <c r="Y109" s="40"/>
      <c r="Z109" s="67"/>
      <c r="AA109" s="40"/>
      <c r="AB109" s="40"/>
      <c r="AC109" s="68"/>
      <c r="AD109" s="69"/>
      <c r="AE109" s="40"/>
    </row>
    <row r="110" spans="17:31">
      <c r="Q110" s="40"/>
      <c r="R110" s="40"/>
      <c r="S110" s="40"/>
      <c r="U110" s="40"/>
      <c r="V110" s="40"/>
      <c r="W110" s="40"/>
      <c r="X110" s="40"/>
      <c r="Y110" s="40"/>
      <c r="Z110" s="67"/>
      <c r="AA110" s="40"/>
      <c r="AB110" s="40"/>
      <c r="AC110" s="68"/>
      <c r="AD110" s="69"/>
      <c r="AE110" s="40"/>
    </row>
    <row r="111" spans="17:31">
      <c r="Q111" s="40"/>
      <c r="R111" s="40"/>
      <c r="S111" s="40"/>
      <c r="U111" s="40"/>
      <c r="V111" s="40"/>
      <c r="W111" s="40"/>
      <c r="X111" s="40"/>
      <c r="Y111" s="40"/>
      <c r="Z111" s="67"/>
      <c r="AA111" s="40"/>
      <c r="AB111" s="40"/>
      <c r="AC111" s="68"/>
      <c r="AD111" s="69"/>
      <c r="AE111" s="40"/>
    </row>
    <row r="112" spans="17:31">
      <c r="Q112" s="40"/>
      <c r="R112" s="40"/>
      <c r="S112" s="40"/>
      <c r="U112" s="40"/>
      <c r="V112" s="40"/>
      <c r="W112" s="40"/>
      <c r="X112" s="40"/>
      <c r="Y112" s="40"/>
      <c r="Z112" s="67"/>
      <c r="AA112" s="40"/>
      <c r="AB112" s="40"/>
      <c r="AC112" s="68"/>
      <c r="AD112" s="69"/>
      <c r="AE112" s="40"/>
    </row>
    <row r="113" spans="17:31">
      <c r="Q113" s="40"/>
      <c r="R113" s="40"/>
      <c r="S113" s="40"/>
      <c r="U113" s="40"/>
      <c r="V113" s="40"/>
      <c r="W113" s="40"/>
      <c r="X113" s="40"/>
      <c r="Y113" s="40"/>
      <c r="Z113" s="67"/>
      <c r="AA113" s="40"/>
      <c r="AB113" s="40"/>
      <c r="AC113" s="68"/>
      <c r="AD113" s="69"/>
      <c r="AE113" s="40"/>
    </row>
    <row r="114" spans="17:31">
      <c r="Q114" s="40"/>
      <c r="R114" s="40"/>
      <c r="S114" s="40"/>
      <c r="U114" s="40"/>
      <c r="V114" s="40"/>
      <c r="W114" s="40"/>
      <c r="X114" s="40"/>
      <c r="Y114" s="40"/>
      <c r="Z114" s="67"/>
      <c r="AA114" s="40"/>
      <c r="AB114" s="40"/>
      <c r="AC114" s="68"/>
      <c r="AD114" s="69"/>
      <c r="AE114" s="40"/>
    </row>
    <row r="115" spans="17:31">
      <c r="Q115" s="40"/>
      <c r="R115" s="40"/>
      <c r="S115" s="40"/>
      <c r="U115" s="40"/>
      <c r="V115" s="40"/>
      <c r="W115" s="40"/>
      <c r="X115" s="40"/>
      <c r="Y115" s="40"/>
      <c r="Z115" s="67"/>
      <c r="AA115" s="40"/>
      <c r="AB115" s="40"/>
      <c r="AC115" s="68"/>
      <c r="AD115" s="69"/>
      <c r="AE115" s="40"/>
    </row>
    <row r="116" spans="17:31">
      <c r="Q116" s="40"/>
      <c r="R116" s="40"/>
      <c r="S116" s="40"/>
      <c r="U116" s="40"/>
      <c r="V116" s="40"/>
      <c r="W116" s="40"/>
      <c r="X116" s="40"/>
      <c r="Y116" s="40"/>
      <c r="Z116" s="67"/>
      <c r="AA116" s="40"/>
      <c r="AB116" s="40"/>
      <c r="AC116" s="68"/>
      <c r="AD116" s="69"/>
      <c r="AE116" s="40"/>
    </row>
    <row r="117" spans="17:31">
      <c r="Q117" s="40"/>
      <c r="R117" s="40"/>
      <c r="S117" s="40"/>
      <c r="U117" s="40"/>
      <c r="V117" s="40"/>
      <c r="W117" s="40"/>
      <c r="X117" s="40"/>
      <c r="Y117" s="40"/>
      <c r="Z117" s="67"/>
      <c r="AA117" s="40"/>
      <c r="AB117" s="40"/>
      <c r="AC117" s="68"/>
      <c r="AD117" s="69"/>
      <c r="AE117" s="40"/>
    </row>
    <row r="118" spans="17:31">
      <c r="Q118" s="40"/>
      <c r="R118" s="40"/>
      <c r="S118" s="40"/>
      <c r="U118" s="40"/>
      <c r="V118" s="40"/>
      <c r="W118" s="40"/>
      <c r="X118" s="40"/>
      <c r="Y118" s="40"/>
      <c r="Z118" s="67"/>
      <c r="AA118" s="40"/>
      <c r="AB118" s="40"/>
      <c r="AC118" s="68"/>
      <c r="AD118" s="69"/>
      <c r="AE118" s="40"/>
    </row>
    <row r="119" spans="17:31">
      <c r="Q119" s="40"/>
      <c r="R119" s="40"/>
      <c r="S119" s="40"/>
      <c r="U119" s="40"/>
      <c r="V119" s="40"/>
      <c r="W119" s="40"/>
      <c r="X119" s="40"/>
      <c r="Y119" s="40"/>
      <c r="Z119" s="67"/>
      <c r="AA119" s="40"/>
      <c r="AB119" s="40"/>
      <c r="AC119" s="68"/>
      <c r="AD119" s="69"/>
      <c r="AE119" s="40"/>
    </row>
    <row r="120" spans="17:31">
      <c r="Q120" s="40"/>
      <c r="R120" s="40"/>
      <c r="S120" s="40"/>
      <c r="U120" s="40"/>
      <c r="V120" s="40"/>
      <c r="W120" s="40"/>
      <c r="X120" s="40"/>
      <c r="Y120" s="40"/>
      <c r="Z120" s="67"/>
      <c r="AA120" s="40"/>
      <c r="AB120" s="40"/>
      <c r="AC120" s="68"/>
      <c r="AD120" s="69"/>
      <c r="AE120" s="40"/>
    </row>
    <row r="121" spans="17:31">
      <c r="Q121" s="40"/>
      <c r="R121" s="40"/>
      <c r="S121" s="40"/>
      <c r="U121" s="40"/>
      <c r="V121" s="40"/>
      <c r="W121" s="40"/>
      <c r="X121" s="40"/>
      <c r="Y121" s="40"/>
      <c r="Z121" s="67"/>
      <c r="AA121" s="40"/>
      <c r="AB121" s="40"/>
      <c r="AC121" s="68"/>
      <c r="AD121" s="69"/>
      <c r="AE121" s="40"/>
    </row>
    <row r="122" spans="17:31">
      <c r="Q122" s="40"/>
      <c r="R122" s="40"/>
      <c r="S122" s="40"/>
      <c r="U122" s="40"/>
      <c r="V122" s="40"/>
      <c r="W122" s="40"/>
      <c r="X122" s="40"/>
      <c r="Y122" s="40"/>
      <c r="Z122" s="67"/>
      <c r="AA122" s="40"/>
      <c r="AB122" s="40"/>
      <c r="AC122" s="68"/>
      <c r="AD122" s="69"/>
      <c r="AE122" s="40"/>
    </row>
    <row r="123" spans="17:31">
      <c r="Q123" s="40"/>
      <c r="R123" s="40"/>
      <c r="S123" s="40"/>
      <c r="U123" s="40"/>
      <c r="V123" s="40"/>
      <c r="W123" s="40"/>
      <c r="X123" s="40"/>
      <c r="Y123" s="40"/>
      <c r="Z123" s="67"/>
      <c r="AA123" s="40"/>
      <c r="AB123" s="40"/>
      <c r="AC123" s="68"/>
      <c r="AD123" s="69"/>
      <c r="AE123" s="40"/>
    </row>
    <row r="124" spans="17:31">
      <c r="Q124" s="40"/>
      <c r="R124" s="40"/>
      <c r="S124" s="40"/>
      <c r="U124" s="40"/>
      <c r="V124" s="40"/>
      <c r="W124" s="40"/>
      <c r="X124" s="40"/>
      <c r="Y124" s="40"/>
      <c r="Z124" s="67"/>
      <c r="AA124" s="40"/>
      <c r="AB124" s="40"/>
      <c r="AC124" s="68"/>
      <c r="AD124" s="69"/>
      <c r="AE124" s="40"/>
    </row>
    <row r="125" spans="17:31">
      <c r="Q125" s="40"/>
      <c r="R125" s="40"/>
      <c r="S125" s="40"/>
      <c r="U125" s="40"/>
      <c r="V125" s="40"/>
      <c r="W125" s="40"/>
      <c r="X125" s="40"/>
      <c r="Y125" s="40"/>
      <c r="Z125" s="67"/>
      <c r="AA125" s="40"/>
      <c r="AB125" s="40"/>
      <c r="AC125" s="68"/>
      <c r="AD125" s="69"/>
      <c r="AE125" s="40"/>
    </row>
    <row r="126" spans="17:31">
      <c r="Q126" s="40"/>
      <c r="R126" s="40"/>
      <c r="S126" s="40"/>
      <c r="U126" s="40"/>
      <c r="V126" s="40"/>
      <c r="W126" s="40"/>
      <c r="X126" s="40"/>
      <c r="Y126" s="40"/>
      <c r="Z126" s="67"/>
      <c r="AA126" s="40"/>
      <c r="AB126" s="40"/>
      <c r="AC126" s="68"/>
      <c r="AD126" s="69"/>
      <c r="AE126" s="40"/>
    </row>
    <row r="127" spans="17:31">
      <c r="Q127" s="40"/>
      <c r="R127" s="40"/>
      <c r="S127" s="40"/>
      <c r="U127" s="40"/>
      <c r="V127" s="40"/>
      <c r="W127" s="40"/>
      <c r="X127" s="40"/>
      <c r="Y127" s="40"/>
      <c r="Z127" s="67"/>
      <c r="AA127" s="40"/>
      <c r="AB127" s="40"/>
      <c r="AC127" s="68"/>
      <c r="AD127" s="69"/>
      <c r="AE127" s="40"/>
    </row>
    <row r="128" spans="17:31">
      <c r="Q128" s="40"/>
      <c r="R128" s="40"/>
      <c r="S128" s="40"/>
      <c r="U128" s="40"/>
      <c r="V128" s="40"/>
      <c r="W128" s="40"/>
      <c r="X128" s="40"/>
      <c r="Y128" s="40"/>
      <c r="Z128" s="67"/>
      <c r="AA128" s="40"/>
      <c r="AB128" s="40"/>
      <c r="AC128" s="68"/>
      <c r="AD128" s="69"/>
      <c r="AE128" s="40"/>
    </row>
    <row r="129" spans="17:31">
      <c r="Q129" s="40"/>
      <c r="R129" s="40"/>
      <c r="S129" s="40"/>
      <c r="U129" s="40"/>
      <c r="V129" s="40"/>
      <c r="W129" s="40"/>
      <c r="X129" s="40"/>
      <c r="Y129" s="40"/>
      <c r="Z129" s="67"/>
      <c r="AA129" s="40"/>
      <c r="AB129" s="40"/>
      <c r="AC129" s="68"/>
      <c r="AD129" s="69"/>
      <c r="AE129" s="40"/>
    </row>
    <row r="130" spans="17:31">
      <c r="Q130" s="40"/>
      <c r="R130" s="40"/>
      <c r="S130" s="40"/>
      <c r="U130" s="40"/>
      <c r="V130" s="40"/>
      <c r="W130" s="40"/>
      <c r="X130" s="40"/>
      <c r="Y130" s="40"/>
      <c r="Z130" s="67"/>
      <c r="AA130" s="40"/>
      <c r="AB130" s="40"/>
      <c r="AC130" s="68"/>
      <c r="AD130" s="69"/>
      <c r="AE130" s="40"/>
    </row>
    <row r="131" spans="17:31">
      <c r="Q131" s="40"/>
      <c r="R131" s="40"/>
      <c r="S131" s="40"/>
      <c r="U131" s="40"/>
      <c r="V131" s="40"/>
      <c r="W131" s="40"/>
      <c r="X131" s="40"/>
      <c r="Y131" s="40"/>
      <c r="Z131" s="67"/>
      <c r="AA131" s="40"/>
      <c r="AB131" s="40"/>
      <c r="AC131" s="68"/>
      <c r="AD131" s="69"/>
      <c r="AE131" s="40"/>
    </row>
    <row r="132" spans="17:31">
      <c r="Q132" s="40"/>
      <c r="R132" s="40"/>
      <c r="S132" s="40"/>
      <c r="U132" s="40"/>
      <c r="V132" s="40"/>
      <c r="W132" s="40"/>
      <c r="X132" s="40"/>
      <c r="Y132" s="40"/>
      <c r="Z132" s="67"/>
      <c r="AA132" s="40"/>
      <c r="AB132" s="40"/>
      <c r="AC132" s="68"/>
      <c r="AD132" s="69"/>
      <c r="AE132" s="40"/>
    </row>
    <row r="133" spans="17:31">
      <c r="Q133" s="40"/>
      <c r="R133" s="40"/>
      <c r="S133" s="40"/>
      <c r="U133" s="40"/>
      <c r="V133" s="40"/>
      <c r="W133" s="40"/>
      <c r="X133" s="40"/>
      <c r="Y133" s="40"/>
      <c r="Z133" s="67"/>
      <c r="AA133" s="40"/>
      <c r="AB133" s="40"/>
      <c r="AC133" s="68"/>
      <c r="AD133" s="69"/>
      <c r="AE133" s="40"/>
    </row>
    <row r="134" spans="17:31">
      <c r="Q134" s="40"/>
      <c r="R134" s="40"/>
      <c r="S134" s="40"/>
      <c r="U134" s="40"/>
      <c r="V134" s="40"/>
      <c r="W134" s="40"/>
      <c r="X134" s="40"/>
      <c r="Y134" s="40"/>
      <c r="Z134" s="67"/>
      <c r="AA134" s="40"/>
      <c r="AB134" s="40"/>
      <c r="AC134" s="68"/>
      <c r="AD134" s="69"/>
      <c r="AE134" s="40"/>
    </row>
    <row r="135" spans="17:31">
      <c r="Q135" s="40"/>
      <c r="R135" s="40"/>
      <c r="S135" s="40"/>
      <c r="U135" s="40"/>
      <c r="V135" s="40"/>
      <c r="W135" s="40"/>
      <c r="X135" s="40"/>
      <c r="Y135" s="40"/>
      <c r="Z135" s="67"/>
      <c r="AA135" s="40"/>
      <c r="AB135" s="40"/>
      <c r="AC135" s="68"/>
      <c r="AD135" s="69"/>
      <c r="AE135" s="40"/>
    </row>
    <row r="136" spans="17:31">
      <c r="Q136" s="40"/>
      <c r="R136" s="40"/>
      <c r="S136" s="40"/>
      <c r="U136" s="40"/>
      <c r="V136" s="40"/>
      <c r="W136" s="40"/>
      <c r="X136" s="40"/>
      <c r="Y136" s="40"/>
      <c r="Z136" s="67"/>
      <c r="AA136" s="40"/>
      <c r="AB136" s="40"/>
      <c r="AC136" s="68"/>
      <c r="AD136" s="69"/>
      <c r="AE136" s="40"/>
    </row>
    <row r="137" spans="17:31">
      <c r="Q137" s="40"/>
      <c r="R137" s="40"/>
      <c r="S137" s="40"/>
      <c r="U137" s="40"/>
      <c r="V137" s="40"/>
      <c r="W137" s="40"/>
      <c r="X137" s="40"/>
      <c r="Y137" s="40"/>
      <c r="Z137" s="67"/>
      <c r="AA137" s="40"/>
      <c r="AB137" s="40"/>
      <c r="AC137" s="68"/>
      <c r="AD137" s="69"/>
      <c r="AE137" s="40"/>
    </row>
    <row r="138" spans="17:31">
      <c r="Q138" s="40"/>
      <c r="R138" s="40"/>
      <c r="S138" s="40"/>
      <c r="U138" s="40"/>
      <c r="V138" s="40"/>
      <c r="W138" s="40"/>
      <c r="X138" s="40"/>
      <c r="Y138" s="40"/>
      <c r="Z138" s="67"/>
      <c r="AA138" s="40"/>
      <c r="AB138" s="40"/>
      <c r="AC138" s="68"/>
      <c r="AD138" s="69"/>
      <c r="AE138" s="40"/>
    </row>
    <row r="139" spans="17:31">
      <c r="Q139" s="40"/>
      <c r="R139" s="40"/>
      <c r="S139" s="40"/>
      <c r="U139" s="40"/>
      <c r="V139" s="40"/>
      <c r="W139" s="40"/>
      <c r="X139" s="40"/>
      <c r="Y139" s="40"/>
      <c r="Z139" s="67"/>
      <c r="AA139" s="40"/>
      <c r="AB139" s="40"/>
      <c r="AC139" s="68"/>
      <c r="AD139" s="69"/>
      <c r="AE139" s="40"/>
    </row>
    <row r="140" spans="17:31">
      <c r="Q140" s="40"/>
      <c r="R140" s="40"/>
      <c r="S140" s="40"/>
      <c r="U140" s="40"/>
      <c r="V140" s="40"/>
      <c r="W140" s="40"/>
      <c r="X140" s="40"/>
      <c r="Y140" s="40"/>
      <c r="Z140" s="67"/>
      <c r="AA140" s="40"/>
      <c r="AB140" s="40"/>
      <c r="AC140" s="68"/>
      <c r="AD140" s="69"/>
      <c r="AE140" s="40"/>
    </row>
    <row r="141" spans="17:31">
      <c r="Q141" s="40"/>
      <c r="R141" s="40"/>
      <c r="S141" s="40"/>
      <c r="U141" s="40"/>
      <c r="V141" s="40"/>
      <c r="W141" s="40"/>
      <c r="X141" s="40"/>
      <c r="Y141" s="40"/>
      <c r="Z141" s="67"/>
      <c r="AA141" s="40"/>
      <c r="AB141" s="40"/>
      <c r="AC141" s="68"/>
      <c r="AD141" s="69"/>
      <c r="AE141" s="40"/>
    </row>
    <row r="142" spans="17:31">
      <c r="Q142" s="40"/>
      <c r="R142" s="40"/>
      <c r="S142" s="40"/>
      <c r="U142" s="40"/>
      <c r="V142" s="40"/>
      <c r="W142" s="40"/>
      <c r="X142" s="40"/>
      <c r="Y142" s="40"/>
      <c r="Z142" s="67"/>
      <c r="AA142" s="40"/>
      <c r="AB142" s="40"/>
      <c r="AC142" s="68"/>
      <c r="AD142" s="69"/>
      <c r="AE142" s="40"/>
    </row>
    <row r="143" spans="17:31">
      <c r="Q143" s="40"/>
      <c r="R143" s="40"/>
      <c r="S143" s="40"/>
      <c r="U143" s="40"/>
      <c r="V143" s="40"/>
      <c r="W143" s="40"/>
      <c r="X143" s="40"/>
      <c r="Y143" s="40"/>
      <c r="Z143" s="67"/>
      <c r="AA143" s="40"/>
      <c r="AB143" s="40"/>
      <c r="AC143" s="68"/>
      <c r="AD143" s="69"/>
      <c r="AE143" s="40"/>
    </row>
    <row r="144" spans="17:31">
      <c r="Q144" s="40"/>
      <c r="R144" s="40"/>
      <c r="S144" s="40"/>
      <c r="U144" s="40"/>
      <c r="V144" s="40"/>
      <c r="W144" s="40"/>
      <c r="X144" s="40"/>
      <c r="Y144" s="40"/>
      <c r="Z144" s="67"/>
      <c r="AA144" s="40"/>
      <c r="AB144" s="40"/>
      <c r="AC144" s="68"/>
      <c r="AD144" s="69"/>
      <c r="AE144" s="40"/>
    </row>
    <row r="145" spans="17:31">
      <c r="Q145" s="40"/>
      <c r="R145" s="40"/>
      <c r="S145" s="40"/>
      <c r="U145" s="40"/>
      <c r="V145" s="40"/>
      <c r="W145" s="40"/>
      <c r="X145" s="40"/>
      <c r="Y145" s="40"/>
      <c r="Z145" s="67"/>
      <c r="AA145" s="40"/>
      <c r="AB145" s="40"/>
      <c r="AC145" s="68"/>
      <c r="AD145" s="69"/>
      <c r="AE145" s="40"/>
    </row>
    <row r="146" spans="17:31">
      <c r="Q146" s="40"/>
      <c r="R146" s="40"/>
      <c r="S146" s="40"/>
      <c r="U146" s="40"/>
      <c r="V146" s="40"/>
      <c r="W146" s="40"/>
      <c r="X146" s="40"/>
      <c r="Y146" s="40"/>
      <c r="Z146" s="67"/>
      <c r="AA146" s="40"/>
      <c r="AB146" s="40"/>
      <c r="AC146" s="68"/>
      <c r="AD146" s="69"/>
      <c r="AE146" s="40"/>
    </row>
    <row r="147" spans="17:31">
      <c r="Q147" s="40"/>
      <c r="R147" s="40"/>
      <c r="S147" s="40"/>
      <c r="U147" s="40"/>
      <c r="V147" s="40"/>
      <c r="W147" s="40"/>
      <c r="X147" s="40"/>
      <c r="Y147" s="40"/>
      <c r="Z147" s="67"/>
      <c r="AA147" s="40"/>
      <c r="AB147" s="40"/>
      <c r="AC147" s="68"/>
      <c r="AD147" s="69"/>
      <c r="AE147" s="40"/>
    </row>
    <row r="148" spans="17:31">
      <c r="Q148" s="40"/>
      <c r="R148" s="40"/>
      <c r="S148" s="40"/>
      <c r="U148" s="40"/>
      <c r="V148" s="40"/>
      <c r="W148" s="40"/>
      <c r="X148" s="40"/>
      <c r="Y148" s="40"/>
      <c r="Z148" s="67"/>
      <c r="AA148" s="40"/>
      <c r="AB148" s="40"/>
      <c r="AC148" s="68"/>
      <c r="AD148" s="69"/>
      <c r="AE148" s="40"/>
    </row>
    <row r="149" spans="17:31">
      <c r="Q149" s="40"/>
      <c r="R149" s="40"/>
      <c r="S149" s="40"/>
      <c r="U149" s="40"/>
      <c r="V149" s="40"/>
      <c r="W149" s="40"/>
      <c r="X149" s="40"/>
      <c r="Y149" s="40"/>
      <c r="Z149" s="67"/>
      <c r="AA149" s="40"/>
      <c r="AB149" s="40"/>
      <c r="AC149" s="68"/>
      <c r="AD149" s="69"/>
      <c r="AE149" s="40"/>
    </row>
    <row r="150" spans="17:31">
      <c r="Q150" s="40"/>
      <c r="R150" s="40"/>
      <c r="S150" s="40"/>
      <c r="U150" s="40"/>
      <c r="V150" s="40"/>
      <c r="W150" s="40"/>
      <c r="X150" s="40"/>
      <c r="Y150" s="40"/>
      <c r="Z150" s="67"/>
      <c r="AA150" s="40"/>
      <c r="AB150" s="40"/>
      <c r="AC150" s="68"/>
      <c r="AD150" s="69"/>
      <c r="AE150" s="40"/>
    </row>
    <row r="151" spans="17:31">
      <c r="Q151" s="40"/>
      <c r="R151" s="40"/>
      <c r="S151" s="40"/>
      <c r="U151" s="40"/>
      <c r="V151" s="40"/>
      <c r="W151" s="40"/>
      <c r="X151" s="40"/>
      <c r="Y151" s="40"/>
      <c r="Z151" s="67"/>
      <c r="AA151" s="40"/>
      <c r="AB151" s="40"/>
      <c r="AC151" s="68"/>
      <c r="AD151" s="69"/>
      <c r="AE151" s="40"/>
    </row>
    <row r="152" spans="17:31">
      <c r="Q152" s="40"/>
      <c r="R152" s="40"/>
      <c r="S152" s="40"/>
      <c r="U152" s="40"/>
      <c r="V152" s="40"/>
      <c r="W152" s="40"/>
      <c r="X152" s="40"/>
      <c r="Y152" s="40"/>
      <c r="Z152" s="67"/>
      <c r="AA152" s="40"/>
      <c r="AB152" s="40"/>
      <c r="AC152" s="68"/>
      <c r="AD152" s="69"/>
      <c r="AE152" s="40"/>
    </row>
    <row r="153" spans="17:31">
      <c r="Q153" s="40"/>
      <c r="R153" s="40"/>
      <c r="S153" s="40"/>
      <c r="U153" s="40"/>
      <c r="V153" s="40"/>
      <c r="W153" s="40"/>
      <c r="X153" s="40"/>
      <c r="Y153" s="40"/>
      <c r="Z153" s="67"/>
      <c r="AA153" s="40"/>
      <c r="AB153" s="40"/>
      <c r="AC153" s="68"/>
      <c r="AD153" s="69"/>
      <c r="AE153" s="40"/>
    </row>
    <row r="154" spans="17:31">
      <c r="Q154" s="40"/>
      <c r="R154" s="40"/>
      <c r="S154" s="40"/>
      <c r="U154" s="40"/>
      <c r="V154" s="40"/>
      <c r="W154" s="40"/>
      <c r="X154" s="40"/>
      <c r="Y154" s="40"/>
      <c r="Z154" s="67"/>
      <c r="AA154" s="40"/>
      <c r="AB154" s="40"/>
      <c r="AC154" s="68"/>
      <c r="AD154" s="69"/>
      <c r="AE154" s="40"/>
    </row>
    <row r="155" spans="17:31">
      <c r="Q155" s="40"/>
      <c r="R155" s="40"/>
      <c r="S155" s="40"/>
      <c r="U155" s="40"/>
      <c r="V155" s="40"/>
      <c r="W155" s="40"/>
      <c r="X155" s="40"/>
      <c r="Y155" s="40"/>
      <c r="Z155" s="67"/>
      <c r="AA155" s="40"/>
      <c r="AB155" s="40"/>
      <c r="AC155" s="68"/>
      <c r="AD155" s="69"/>
      <c r="AE155" s="40"/>
    </row>
    <row r="156" spans="17:31">
      <c r="Q156" s="40"/>
      <c r="R156" s="40"/>
      <c r="S156" s="40"/>
      <c r="U156" s="40"/>
      <c r="V156" s="40"/>
      <c r="W156" s="40"/>
      <c r="X156" s="40"/>
      <c r="Y156" s="40"/>
      <c r="Z156" s="67"/>
      <c r="AA156" s="40"/>
      <c r="AB156" s="40"/>
      <c r="AC156" s="68"/>
      <c r="AD156" s="69"/>
      <c r="AE156" s="40"/>
    </row>
    <row r="157" spans="17:31">
      <c r="Q157" s="40"/>
      <c r="R157" s="40"/>
      <c r="S157" s="40"/>
      <c r="U157" s="40"/>
      <c r="V157" s="40"/>
      <c r="W157" s="40"/>
      <c r="X157" s="40"/>
      <c r="Y157" s="40"/>
      <c r="Z157" s="67"/>
      <c r="AA157" s="40"/>
      <c r="AB157" s="40"/>
      <c r="AC157" s="68"/>
      <c r="AD157" s="69"/>
      <c r="AE157" s="40"/>
    </row>
    <row r="158" spans="17:31">
      <c r="Q158" s="40"/>
      <c r="R158" s="40"/>
      <c r="S158" s="40"/>
      <c r="U158" s="40"/>
      <c r="V158" s="40"/>
      <c r="W158" s="40"/>
      <c r="X158" s="40"/>
      <c r="Y158" s="40"/>
      <c r="Z158" s="67"/>
      <c r="AA158" s="40"/>
      <c r="AB158" s="40"/>
      <c r="AC158" s="68"/>
      <c r="AD158" s="69"/>
      <c r="AE158" s="40"/>
    </row>
    <row r="159" spans="17:31">
      <c r="Q159" s="40"/>
      <c r="R159" s="40"/>
      <c r="S159" s="40"/>
      <c r="U159" s="40"/>
      <c r="V159" s="40"/>
      <c r="W159" s="40"/>
      <c r="X159" s="40"/>
      <c r="Y159" s="40"/>
      <c r="Z159" s="67"/>
      <c r="AA159" s="40"/>
      <c r="AB159" s="40"/>
      <c r="AC159" s="68"/>
      <c r="AD159" s="69"/>
      <c r="AE159" s="40"/>
    </row>
    <row r="160" spans="17:31">
      <c r="Q160" s="40"/>
      <c r="R160" s="40"/>
      <c r="S160" s="40"/>
      <c r="U160" s="40"/>
      <c r="V160" s="40"/>
      <c r="W160" s="40"/>
      <c r="X160" s="40"/>
      <c r="Y160" s="40"/>
      <c r="Z160" s="67"/>
      <c r="AA160" s="40"/>
      <c r="AB160" s="40"/>
      <c r="AC160" s="68"/>
      <c r="AD160" s="69"/>
      <c r="AE160" s="40"/>
    </row>
    <row r="161" spans="17:31">
      <c r="Q161" s="40"/>
      <c r="R161" s="40"/>
      <c r="S161" s="40"/>
      <c r="U161" s="40"/>
      <c r="V161" s="40"/>
      <c r="W161" s="40"/>
      <c r="X161" s="40"/>
      <c r="Y161" s="40"/>
      <c r="Z161" s="67"/>
      <c r="AA161" s="40"/>
      <c r="AB161" s="40"/>
      <c r="AC161" s="68"/>
      <c r="AD161" s="69"/>
      <c r="AE161" s="40"/>
    </row>
    <row r="162" spans="17:31">
      <c r="Q162" s="40"/>
      <c r="R162" s="40"/>
      <c r="S162" s="40"/>
      <c r="U162" s="40"/>
      <c r="V162" s="40"/>
      <c r="W162" s="40"/>
      <c r="X162" s="40"/>
      <c r="Y162" s="40"/>
      <c r="Z162" s="67"/>
      <c r="AA162" s="40"/>
      <c r="AB162" s="40"/>
      <c r="AC162" s="68"/>
      <c r="AD162" s="69"/>
      <c r="AE162" s="40"/>
    </row>
    <row r="163" spans="17:31">
      <c r="Q163" s="40"/>
      <c r="R163" s="40"/>
      <c r="S163" s="40"/>
      <c r="U163" s="40"/>
      <c r="V163" s="40"/>
      <c r="W163" s="40"/>
      <c r="X163" s="40"/>
      <c r="Y163" s="40"/>
      <c r="Z163" s="67"/>
      <c r="AA163" s="40"/>
      <c r="AB163" s="40"/>
      <c r="AC163" s="68"/>
      <c r="AD163" s="69"/>
      <c r="AE163" s="40"/>
    </row>
    <row r="164" spans="17:31">
      <c r="Q164" s="40"/>
      <c r="R164" s="40"/>
      <c r="S164" s="40"/>
      <c r="U164" s="40"/>
      <c r="V164" s="40"/>
      <c r="W164" s="40"/>
      <c r="X164" s="40"/>
      <c r="Y164" s="40"/>
      <c r="Z164" s="67"/>
      <c r="AA164" s="40"/>
      <c r="AB164" s="40"/>
      <c r="AC164" s="68"/>
      <c r="AD164" s="69"/>
      <c r="AE164" s="40"/>
    </row>
    <row r="165" spans="17:31">
      <c r="Q165" s="40"/>
      <c r="R165" s="40"/>
      <c r="S165" s="40"/>
      <c r="U165" s="40"/>
      <c r="V165" s="40"/>
      <c r="W165" s="40"/>
      <c r="X165" s="40"/>
      <c r="Y165" s="40"/>
      <c r="Z165" s="67"/>
      <c r="AA165" s="40"/>
      <c r="AB165" s="40"/>
      <c r="AC165" s="68"/>
      <c r="AD165" s="69"/>
      <c r="AE165" s="40"/>
    </row>
    <row r="166" spans="17:31">
      <c r="Q166" s="40"/>
      <c r="R166" s="40"/>
      <c r="S166" s="40"/>
      <c r="U166" s="40"/>
      <c r="V166" s="40"/>
      <c r="W166" s="40"/>
      <c r="X166" s="40"/>
      <c r="Y166" s="40"/>
      <c r="Z166" s="67"/>
      <c r="AA166" s="40"/>
      <c r="AB166" s="40"/>
      <c r="AC166" s="68"/>
      <c r="AD166" s="69"/>
      <c r="AE166" s="40"/>
    </row>
    <row r="167" spans="17:31">
      <c r="Q167" s="40"/>
      <c r="R167" s="40"/>
      <c r="S167" s="40"/>
      <c r="U167" s="40"/>
      <c r="V167" s="40"/>
      <c r="W167" s="40"/>
      <c r="X167" s="40"/>
      <c r="Y167" s="40"/>
      <c r="Z167" s="67"/>
      <c r="AA167" s="40"/>
      <c r="AB167" s="40"/>
      <c r="AC167" s="68"/>
      <c r="AD167" s="69"/>
      <c r="AE167" s="40"/>
    </row>
    <row r="168" spans="17:31">
      <c r="Q168" s="40"/>
      <c r="R168" s="40"/>
      <c r="S168" s="40"/>
      <c r="U168" s="40"/>
      <c r="V168" s="40"/>
      <c r="W168" s="40"/>
      <c r="X168" s="40"/>
      <c r="Y168" s="40"/>
      <c r="Z168" s="67"/>
      <c r="AA168" s="40"/>
      <c r="AB168" s="40"/>
      <c r="AC168" s="68"/>
      <c r="AD168" s="69"/>
      <c r="AE168" s="40"/>
    </row>
    <row r="169" spans="17:31">
      <c r="Q169" s="40"/>
      <c r="R169" s="40"/>
      <c r="S169" s="40"/>
      <c r="U169" s="40"/>
      <c r="V169" s="40"/>
      <c r="W169" s="40"/>
      <c r="X169" s="40"/>
      <c r="Y169" s="40"/>
      <c r="Z169" s="67"/>
      <c r="AA169" s="40"/>
      <c r="AB169" s="40"/>
      <c r="AC169" s="68"/>
      <c r="AD169" s="69"/>
      <c r="AE169" s="40"/>
    </row>
    <row r="170" spans="17:31">
      <c r="Q170" s="40"/>
      <c r="R170" s="40"/>
      <c r="S170" s="40"/>
      <c r="U170" s="40"/>
      <c r="V170" s="40"/>
      <c r="W170" s="40"/>
      <c r="X170" s="40"/>
      <c r="Y170" s="40"/>
      <c r="Z170" s="67"/>
      <c r="AA170" s="40"/>
      <c r="AB170" s="40"/>
      <c r="AC170" s="68"/>
      <c r="AD170" s="69"/>
      <c r="AE170" s="40"/>
    </row>
    <row r="171" spans="17:31">
      <c r="Q171" s="40"/>
      <c r="R171" s="40"/>
      <c r="S171" s="40"/>
      <c r="U171" s="40"/>
      <c r="V171" s="40"/>
      <c r="W171" s="40"/>
      <c r="X171" s="40"/>
      <c r="Y171" s="40"/>
      <c r="Z171" s="67"/>
      <c r="AA171" s="40"/>
      <c r="AB171" s="40"/>
      <c r="AC171" s="68"/>
      <c r="AD171" s="69"/>
      <c r="AE171" s="40"/>
    </row>
    <row r="172" spans="17:31">
      <c r="Q172" s="40"/>
      <c r="R172" s="40"/>
      <c r="S172" s="40"/>
      <c r="U172" s="40"/>
      <c r="V172" s="40"/>
      <c r="W172" s="40"/>
      <c r="X172" s="40"/>
      <c r="Y172" s="40"/>
      <c r="Z172" s="67"/>
      <c r="AA172" s="40"/>
      <c r="AB172" s="40"/>
      <c r="AC172" s="68"/>
      <c r="AD172" s="69"/>
      <c r="AE172" s="40"/>
    </row>
    <row r="173" spans="17:31">
      <c r="Q173" s="40"/>
      <c r="R173" s="40"/>
      <c r="S173" s="40"/>
      <c r="U173" s="40"/>
      <c r="V173" s="40"/>
      <c r="W173" s="40"/>
      <c r="X173" s="40"/>
      <c r="Y173" s="40"/>
      <c r="Z173" s="67"/>
      <c r="AA173" s="40"/>
      <c r="AB173" s="40"/>
      <c r="AC173" s="68"/>
      <c r="AD173" s="69"/>
      <c r="AE173" s="40"/>
    </row>
    <row r="174" spans="17:31">
      <c r="Q174" s="40"/>
      <c r="R174" s="40"/>
      <c r="S174" s="40"/>
      <c r="U174" s="40"/>
      <c r="V174" s="40"/>
      <c r="W174" s="40"/>
      <c r="X174" s="40"/>
      <c r="Y174" s="40"/>
      <c r="Z174" s="67"/>
      <c r="AA174" s="40"/>
      <c r="AB174" s="40"/>
      <c r="AC174" s="68"/>
      <c r="AD174" s="69"/>
      <c r="AE174" s="40"/>
    </row>
  </sheetData>
  <autoFilter ref="A2:AB22"/>
  <mergeCells count="2">
    <mergeCell ref="A1:AB1"/>
    <mergeCell ref="AD2:AE2"/>
  </mergeCells>
  <phoneticPr fontId="1" type="noConversion"/>
  <dataValidations count="2">
    <dataValidation type="list" allowBlank="1" showInputMessage="1" showErrorMessage="1" sqref="V23:V26 L3:L11 V10 V28:V29 T45 T57:T58 AA64:AA65 AA20 AA23 AA25 AA27 AA35 AA50:AA51 AA55 AA59 N3:N57 AA3:AA18 T18 V14:V15 T3:T11 T41:T42 V12 T31:T32 T49:T52 V6 P3:P14 R3:R11 V8 T15 R15:R17 P16:P17 V17 P19 P21:P23 V21 T20 T23 R23 P25 T26 P27:P30 R33 AA31:AA32 P33:P36 R38 T37 P39 V42:V43 R41 V40 P42:P44 R44 P48 V45:V47 T47 T54:T55 P53:P54 V49:V55 P56 P58 V57:V60 P60 N60:N65 V62 T62 P63 P65 V64:V65 T64:T65 X3:X65">
      <formula1>結果</formula1>
    </dataValidation>
    <dataValidation type="list" allowBlank="1" showInputMessage="1" showErrorMessage="1" sqref="P66:P82 L12:L82 N66:N82 AA66:AA82 AA21:AA22 AA19 AA28:AA30 AA24 R45:R82 AA36:AA49 AA33:AA34 AA52:AA54 AA56:AA58 AA60:AA63 R12:R14 T12:T14 P15 AA26 T16:T17 P18 T19 P20 T21:T22 R18:R22 P24 T24:T25 P26 T27:T30 P31:P32 R24:R32 T33:T36 R34:R37 P37:P38 R39:R40 T38:T40 P40:P41 R42:R43 T43:T44 T46 P45:P47 T48 P49:P52 T53 P55 T56 P57 N58:N59 P59 T59:T61 P61:P62 T63 P64 T66:T82">
      <formula1>Y</formula1>
    </dataValidation>
  </dataValidations>
  <pageMargins left="0.7" right="0.7" top="0.75" bottom="0.75" header="0.3" footer="0.3"/>
  <pageSetup paperSize="9" orientation="portrait" r:id="rId1"/>
  <ignoredErrors>
    <ignoredError sqref="F24 G30 F38"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'key (don''t change)'!$B$6:$B$7</xm:f>
          </x14:formula1>
          <xm:sqref>D25:D82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H27" sqref="H27"/>
    </sheetView>
  </sheetViews>
  <sheetFormatPr defaultRowHeight="15.75"/>
  <cols>
    <col min="3" max="3" width="16.125" customWidth="1"/>
  </cols>
  <sheetData>
    <row r="1" spans="1:3">
      <c r="B1" s="1" t="s">
        <v>10</v>
      </c>
      <c r="C1" s="1" t="s">
        <v>11</v>
      </c>
    </row>
    <row r="2" spans="1:3">
      <c r="A2" s="1">
        <v>1</v>
      </c>
      <c r="B2" s="2" t="s">
        <v>2</v>
      </c>
      <c r="C2" s="2" t="s">
        <v>8</v>
      </c>
    </row>
    <row r="3" spans="1:3">
      <c r="A3" s="1">
        <v>2</v>
      </c>
      <c r="B3" s="1" t="s">
        <v>1</v>
      </c>
      <c r="C3" s="1" t="s">
        <v>9</v>
      </c>
    </row>
    <row r="4" spans="1:3">
      <c r="A4" s="1">
        <v>3</v>
      </c>
      <c r="B4" s="1" t="s">
        <v>0</v>
      </c>
      <c r="C4" s="1" t="s">
        <v>22</v>
      </c>
    </row>
    <row r="6" spans="1:3">
      <c r="B6" s="1" t="s">
        <v>15</v>
      </c>
      <c r="C6" s="1" t="s">
        <v>23</v>
      </c>
    </row>
    <row r="7" spans="1:3">
      <c r="B7" s="1" t="s">
        <v>14</v>
      </c>
      <c r="C7" s="1" t="s">
        <v>24</v>
      </c>
    </row>
    <row r="9" spans="1:3">
      <c r="B9" s="1" t="s">
        <v>25</v>
      </c>
    </row>
  </sheetData>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zoomScaleNormal="100" workbookViewId="0">
      <selection activeCell="D38" sqref="D38"/>
    </sheetView>
  </sheetViews>
  <sheetFormatPr defaultRowHeight="15.75"/>
  <cols>
    <col min="1" max="1" width="3" bestFit="1" customWidth="1"/>
    <col min="2" max="2" width="8.375" bestFit="1" customWidth="1"/>
    <col min="3" max="3" width="15.5" customWidth="1"/>
    <col min="4" max="4" width="8.625" bestFit="1" customWidth="1"/>
    <col min="5" max="5" width="10.75" bestFit="1" customWidth="1"/>
    <col min="6" max="6" width="14.25" bestFit="1" customWidth="1"/>
    <col min="7" max="7" width="9.5" bestFit="1" customWidth="1"/>
    <col min="8" max="8" width="10.5" bestFit="1" customWidth="1"/>
    <col min="9" max="9" width="14.875" bestFit="1" customWidth="1"/>
  </cols>
  <sheetData>
    <row r="1" spans="1:9">
      <c r="A1" s="62" t="s">
        <v>36</v>
      </c>
      <c r="B1" s="63"/>
      <c r="C1" s="63"/>
      <c r="D1" s="63"/>
      <c r="E1" s="63"/>
      <c r="F1" s="63"/>
      <c r="G1" s="63"/>
      <c r="H1" s="63"/>
      <c r="I1" s="63"/>
    </row>
    <row r="2" spans="1:9">
      <c r="A2" s="7" t="str">
        <f>'data info'!A2</f>
        <v>ID</v>
      </c>
      <c r="B2" s="7" t="str">
        <f>'data info'!C2</f>
        <v>CRF Date</v>
      </c>
      <c r="C2" s="7" t="str">
        <f>'data info'!H2</f>
        <v>CardioVue Date</v>
      </c>
      <c r="D2" s="7" t="str">
        <f>'data info'!M2</f>
        <v>ECG Date</v>
      </c>
      <c r="E2" s="7" t="str">
        <f>'data info'!O2</f>
        <v>Holter Date</v>
      </c>
      <c r="F2" s="7" t="str">
        <f>'data info'!Q2</f>
        <v>Stress ECG Date</v>
      </c>
      <c r="G2" s="7" t="str">
        <f>'data info'!S2</f>
        <v>Echo Date</v>
      </c>
      <c r="H2" s="7" t="str">
        <f>'data info'!U2</f>
        <v>SPECT Date</v>
      </c>
      <c r="I2" s="7" t="str">
        <f>'data info'!AB2</f>
        <v>Angiogram Date</v>
      </c>
    </row>
    <row r="3" spans="1:9">
      <c r="A3" s="3">
        <f>'data info'!A3</f>
        <v>1</v>
      </c>
      <c r="B3" s="4">
        <f>IFERROR('data info'!C3-'data info'!H3,"")</f>
        <v>42437</v>
      </c>
      <c r="C3" s="5">
        <f>'data info'!H3</f>
        <v>0</v>
      </c>
      <c r="D3" s="3">
        <f>IFERROR('data info'!M3-'data info'!H3,"")</f>
        <v>42436</v>
      </c>
      <c r="E3" s="3" t="str">
        <f>IFERROR('data info'!O3-'data info'!H3,"")</f>
        <v/>
      </c>
      <c r="F3" s="3" t="str">
        <f>IFERROR('data info'!Q3-'data info'!H3,"")</f>
        <v/>
      </c>
      <c r="G3" s="3">
        <f>IFERROR('data info'!S3-'data info'!H3,"")</f>
        <v>41762</v>
      </c>
      <c r="H3" s="3">
        <f>IFERROR('data info'!U3-'data info'!H3,"")</f>
        <v>42433</v>
      </c>
      <c r="I3" s="3">
        <f>IFERROR('data info'!AB3-'data info'!H3,"")</f>
        <v>42437</v>
      </c>
    </row>
    <row r="4" spans="1:9">
      <c r="A4" s="3">
        <f>'data info'!A4</f>
        <v>2</v>
      </c>
      <c r="B4" s="4">
        <f>IFERROR('data info'!C4-'data info'!H4,"")</f>
        <v>42438</v>
      </c>
      <c r="C4" s="5">
        <f>'data info'!H4</f>
        <v>0</v>
      </c>
      <c r="D4" s="3">
        <f>IFERROR('data info'!M4-'data info'!H4,"")</f>
        <v>41535</v>
      </c>
      <c r="E4" s="3" t="str">
        <f>IFERROR('data info'!O4-'data info'!H4,"")</f>
        <v/>
      </c>
      <c r="F4" s="3" t="str">
        <f>IFERROR('data info'!Q4-'data info'!H4,"")</f>
        <v/>
      </c>
      <c r="G4" s="3">
        <f>IFERROR('data info'!S4-'data info'!H4,"")</f>
        <v>41535</v>
      </c>
      <c r="H4" s="3">
        <f>IFERROR('data info'!U4-'data info'!H4,"")</f>
        <v>42125</v>
      </c>
      <c r="I4" s="3" t="str">
        <f>IFERROR('data info'!AB4-'data info'!H4,"")</f>
        <v/>
      </c>
    </row>
    <row r="5" spans="1:9">
      <c r="A5" s="3">
        <f>'data info'!A5</f>
        <v>3</v>
      </c>
      <c r="B5" s="4">
        <f>IFERROR('data info'!C5-'data info'!H5,"")</f>
        <v>42438</v>
      </c>
      <c r="C5" s="5">
        <f>'data info'!H5</f>
        <v>0</v>
      </c>
      <c r="D5" s="3">
        <f>IFERROR('data info'!M5-'data info'!H5,"")</f>
        <v>42011</v>
      </c>
      <c r="E5" s="3" t="str">
        <f>IFERROR('data info'!O5-'data info'!H5,"")</f>
        <v/>
      </c>
      <c r="F5" s="3" t="str">
        <f>IFERROR('data info'!Q5-'data info'!H5,"")</f>
        <v/>
      </c>
      <c r="G5" s="3">
        <f>IFERROR('data info'!S5-'data info'!H5,"")</f>
        <v>42026</v>
      </c>
      <c r="H5" s="3">
        <f>IFERROR('data info'!U5-'data info'!H5,"")</f>
        <v>42444</v>
      </c>
      <c r="I5" s="3" t="str">
        <f>IFERROR('data info'!AB5-'data info'!H5,"")</f>
        <v/>
      </c>
    </row>
    <row r="6" spans="1:9">
      <c r="A6" s="3">
        <f>'data info'!A6</f>
        <v>4</v>
      </c>
      <c r="B6" s="4">
        <f>IFERROR('data info'!C6-'data info'!H6,"")</f>
        <v>42439</v>
      </c>
      <c r="C6" s="5">
        <f>'data info'!H6</f>
        <v>0</v>
      </c>
      <c r="D6" s="3">
        <f>IFERROR('data info'!M6-'data info'!H6,"")</f>
        <v>42438</v>
      </c>
      <c r="E6" s="3" t="str">
        <f>IFERROR('data info'!O6-'data info'!H6,"")</f>
        <v/>
      </c>
      <c r="F6" s="3" t="str">
        <f>IFERROR('data info'!Q6-'data info'!H6,"")</f>
        <v/>
      </c>
      <c r="G6" s="3">
        <f>IFERROR('data info'!S6-'data info'!H6,"")</f>
        <v>42227</v>
      </c>
      <c r="H6" s="3">
        <f>IFERROR('data info'!U6-'data info'!H6,"")</f>
        <v>41746</v>
      </c>
      <c r="I6" s="3" t="str">
        <f>IFERROR('data info'!AB6-'data info'!H6,"")</f>
        <v/>
      </c>
    </row>
    <row r="7" spans="1:9">
      <c r="A7" s="3">
        <f>'data info'!A7</f>
        <v>5</v>
      </c>
      <c r="B7" s="4">
        <f>IFERROR('data info'!C7-'data info'!H7,"")</f>
        <v>42439</v>
      </c>
      <c r="C7" s="6">
        <f>'data info'!H7</f>
        <v>0</v>
      </c>
      <c r="D7" s="3">
        <f>IFERROR('data info'!M7-'data info'!H7,"")</f>
        <v>42383</v>
      </c>
      <c r="E7" s="3" t="str">
        <f>IFERROR('data info'!O7-'data info'!H7,"")</f>
        <v/>
      </c>
      <c r="F7" s="3">
        <f>IFERROR('data info'!Q7-'data info'!H7,"")</f>
        <v>42403</v>
      </c>
      <c r="G7" s="3">
        <f>IFERROR('data info'!S7-'data info'!H7,"")</f>
        <v>42384</v>
      </c>
      <c r="H7" s="3" t="str">
        <f>IFERROR('data info'!U7-'data info'!H7,"")</f>
        <v/>
      </c>
      <c r="I7" s="3" t="str">
        <f>IFERROR('data info'!AB7-'data info'!H7,"")</f>
        <v/>
      </c>
    </row>
    <row r="8" spans="1:9">
      <c r="A8" s="3">
        <f>'data info'!A8</f>
        <v>6</v>
      </c>
      <c r="B8" s="4">
        <f>IFERROR('data info'!C8-'data info'!H8,"")</f>
        <v>42439</v>
      </c>
      <c r="C8" s="5">
        <f>'data info'!H8</f>
        <v>0</v>
      </c>
      <c r="D8" s="3">
        <f>IFERROR('data info'!M8-'data info'!H8,"")</f>
        <v>42377</v>
      </c>
      <c r="E8" s="3" t="str">
        <f>IFERROR('data info'!O8-'data info'!H8,"")</f>
        <v/>
      </c>
      <c r="F8" s="3" t="str">
        <f>IFERROR('data info'!Q8-'data info'!H8,"")</f>
        <v/>
      </c>
      <c r="G8" s="3">
        <f>IFERROR('data info'!S8-'data info'!H8,"")</f>
        <v>42380</v>
      </c>
      <c r="H8" s="3">
        <f>IFERROR('data info'!U8-'data info'!H8,"")</f>
        <v>42385</v>
      </c>
      <c r="I8" s="3" t="str">
        <f>IFERROR('data info'!AB8-'data info'!H8,"")</f>
        <v/>
      </c>
    </row>
    <row r="9" spans="1:9">
      <c r="A9" s="3">
        <f>'data info'!A9</f>
        <v>7</v>
      </c>
      <c r="B9" s="4">
        <f>IFERROR('data info'!C9-'data info'!H9,"")</f>
        <v>42445</v>
      </c>
      <c r="C9" s="5">
        <f>'data info'!H9</f>
        <v>0</v>
      </c>
      <c r="D9" s="3">
        <f>IFERROR('data info'!M9-'data info'!H9,"")</f>
        <v>41585</v>
      </c>
      <c r="E9" s="3" t="str">
        <f>IFERROR('data info'!O9-'data info'!H9,"")</f>
        <v/>
      </c>
      <c r="F9" s="3">
        <f>IFERROR('data info'!Q9-'data info'!H9,"")</f>
        <v>42058</v>
      </c>
      <c r="G9" s="3">
        <f>IFERROR('data info'!S9-'data info'!H9,"")</f>
        <v>42259</v>
      </c>
      <c r="H9" s="3" t="str">
        <f>IFERROR('data info'!U9-'data info'!H9,"")</f>
        <v/>
      </c>
      <c r="I9" s="3" t="str">
        <f>IFERROR('data info'!AB9-'data info'!H9,"")</f>
        <v/>
      </c>
    </row>
    <row r="10" spans="1:9">
      <c r="A10" s="3">
        <f>'data info'!A10</f>
        <v>8</v>
      </c>
      <c r="B10" s="4">
        <f>IFERROR('data info'!C10-'data info'!H10,"")</f>
        <v>42445</v>
      </c>
      <c r="C10" s="5">
        <f>'data info'!H10</f>
        <v>0</v>
      </c>
      <c r="D10" s="3">
        <f>IFERROR('data info'!M10-'data info'!H10,"")</f>
        <v>42361</v>
      </c>
      <c r="E10" s="3" t="str">
        <f>IFERROR('data info'!O10-'data info'!H10,"")</f>
        <v/>
      </c>
      <c r="F10" s="3" t="str">
        <f>IFERROR('data info'!Q10-'data info'!H10,"")</f>
        <v/>
      </c>
      <c r="G10" s="3">
        <f>IFERROR('data info'!S10-'data info'!H10,"")</f>
        <v>42363</v>
      </c>
      <c r="H10" s="3">
        <f>IFERROR('data info'!U10-'data info'!H10,"")</f>
        <v>42394</v>
      </c>
      <c r="I10" s="3" t="str">
        <f>IFERROR('data info'!AB10-'data info'!H10,"")</f>
        <v/>
      </c>
    </row>
    <row r="11" spans="1:9">
      <c r="A11" s="3">
        <f>'data info'!A11</f>
        <v>9</v>
      </c>
      <c r="B11" s="4">
        <f>IFERROR('data info'!C11-'data info'!H11,"")</f>
        <v>42446</v>
      </c>
      <c r="C11" s="5">
        <f>'data info'!H11</f>
        <v>0</v>
      </c>
      <c r="D11" s="3">
        <f>IFERROR('data info'!M11-'data info'!H11,"")</f>
        <v>42445</v>
      </c>
      <c r="E11" s="3" t="str">
        <f>IFERROR('data info'!O11-'data info'!H11,"")</f>
        <v/>
      </c>
      <c r="F11" s="3" t="str">
        <f>IFERROR('data info'!Q11-'data info'!H11,"")</f>
        <v/>
      </c>
      <c r="G11" s="3" t="str">
        <f>IFERROR('data info'!S11-'data info'!H11,"")</f>
        <v/>
      </c>
      <c r="H11" s="3">
        <f>IFERROR('data info'!U11-'data info'!H11,"")</f>
        <v>41241</v>
      </c>
      <c r="I11" s="3">
        <f>IFERROR('data info'!AB11-'data info'!H11,"")</f>
        <v>42446</v>
      </c>
    </row>
    <row r="12" spans="1:9">
      <c r="A12" s="3">
        <f>'data info'!A12</f>
        <v>10</v>
      </c>
      <c r="B12" s="4">
        <f>IFERROR('data info'!C12-'data info'!H12,"")</f>
        <v>42450</v>
      </c>
      <c r="C12" s="5">
        <f>'data info'!H12</f>
        <v>0</v>
      </c>
      <c r="D12" s="3">
        <f>IFERROR('data info'!M12-'data info'!H12,"")</f>
        <v>42430</v>
      </c>
      <c r="E12" s="3" t="str">
        <f>IFERROR('data info'!O12-'data info'!H12,"")</f>
        <v/>
      </c>
      <c r="F12" s="3" t="str">
        <f>IFERROR('data info'!Q12-'data info'!H12,"")</f>
        <v/>
      </c>
      <c r="G12" s="3">
        <f>IFERROR('data info'!S12-'data info'!H12,"")</f>
        <v>42441</v>
      </c>
      <c r="H12" s="3">
        <f>IFERROR('data info'!U12-'data info'!H12,"")</f>
        <v>42443</v>
      </c>
      <c r="I12" s="3">
        <f>IFERROR('data info'!AB12-'data info'!H12,"")</f>
        <v>42453</v>
      </c>
    </row>
    <row r="13" spans="1:9">
      <c r="A13" s="3">
        <f>'data info'!A13</f>
        <v>11</v>
      </c>
      <c r="B13" s="4">
        <f>IFERROR('data info'!C13-'data info'!H13,"")</f>
        <v>42451</v>
      </c>
      <c r="C13" s="5">
        <f>'data info'!H13</f>
        <v>0</v>
      </c>
      <c r="D13" s="3">
        <f>IFERROR('data info'!M13-'data info'!H13,"")</f>
        <v>42450</v>
      </c>
      <c r="E13" s="3" t="str">
        <f>IFERROR('data info'!O13-'data info'!H13,"")</f>
        <v/>
      </c>
      <c r="F13" s="3" t="str">
        <f>IFERROR('data info'!Q13-'data info'!H13,"")</f>
        <v/>
      </c>
      <c r="G13" s="3">
        <f>IFERROR('data info'!S13-'data info'!H13,"")</f>
        <v>42437</v>
      </c>
      <c r="H13" s="3">
        <f>IFERROR('data info'!U13-'data info'!H13,"")</f>
        <v>42438</v>
      </c>
      <c r="I13" s="3">
        <f>IFERROR('data info'!AB13-'data info'!H13,"")</f>
        <v>42451</v>
      </c>
    </row>
    <row r="14" spans="1:9">
      <c r="A14" s="3">
        <f>'data info'!A14</f>
        <v>12</v>
      </c>
      <c r="B14" s="4">
        <f>IFERROR('data info'!C14-'data info'!H14,"")</f>
        <v>42452</v>
      </c>
      <c r="C14" s="5">
        <f>'data info'!H14</f>
        <v>0</v>
      </c>
      <c r="D14" s="3">
        <f>IFERROR('data info'!M14-'data info'!H14,"")</f>
        <v>42452</v>
      </c>
      <c r="E14" s="3" t="str">
        <f>IFERROR('data info'!O14-'data info'!H14,"")</f>
        <v/>
      </c>
      <c r="F14" s="3" t="str">
        <f>IFERROR('data info'!Q14-'data info'!H14,"")</f>
        <v/>
      </c>
      <c r="G14" s="3">
        <f>IFERROR('data info'!S14-'data info'!H14,"")</f>
        <v>41969</v>
      </c>
      <c r="H14" s="3">
        <f>IFERROR('data info'!U14-'data info'!H14,"")</f>
        <v>41986</v>
      </c>
      <c r="I14" s="3">
        <f>IFERROR('data info'!AB14-'data info'!H14,"")</f>
        <v>42453</v>
      </c>
    </row>
    <row r="15" spans="1:9">
      <c r="A15" s="3">
        <f>'data info'!A15</f>
        <v>13</v>
      </c>
      <c r="B15" s="4">
        <f>IFERROR('data info'!C15-'data info'!H15,"")</f>
        <v>42457</v>
      </c>
      <c r="C15" s="5">
        <f>'data info'!H15</f>
        <v>0</v>
      </c>
      <c r="D15" s="3">
        <f>IFERROR('data info'!M15-'data info'!H15,"")</f>
        <v>42455</v>
      </c>
      <c r="E15" s="3" t="str">
        <f>IFERROR('data info'!O15-'data info'!H15,"")</f>
        <v/>
      </c>
      <c r="F15" s="3">
        <f>IFERROR('data info'!Q15-'data info'!H15,"")</f>
        <v>42396</v>
      </c>
      <c r="G15" s="3" t="str">
        <f>IFERROR('data info'!S15-'data info'!H15,"")</f>
        <v/>
      </c>
      <c r="H15" s="3" t="str">
        <f>IFERROR('data info'!U15-'data info'!H15,"")</f>
        <v/>
      </c>
      <c r="I15" s="3">
        <f>IFERROR('data info'!AB15-'data info'!H15,"")</f>
        <v>42457</v>
      </c>
    </row>
    <row r="16" spans="1:9">
      <c r="A16" s="3">
        <f>'data info'!A16</f>
        <v>14</v>
      </c>
      <c r="B16" s="4">
        <f>IFERROR('data info'!C16-'data info'!H16,"")</f>
        <v>42460</v>
      </c>
      <c r="C16" s="5">
        <f>'data info'!H16</f>
        <v>0</v>
      </c>
      <c r="D16" s="3">
        <f>IFERROR('data info'!M16-'data info'!H16,"")</f>
        <v>42459</v>
      </c>
      <c r="E16" s="3" t="str">
        <f>IFERROR('data info'!O16-'data info'!H16,"")</f>
        <v/>
      </c>
      <c r="F16" s="3" t="str">
        <f>IFERROR('data info'!Q16-'data info'!H16,"")</f>
        <v/>
      </c>
      <c r="G16" s="3" t="str">
        <f>IFERROR('data info'!S16-'data info'!H16,"")</f>
        <v/>
      </c>
      <c r="H16" s="3">
        <f>IFERROR('data info'!U16-'data info'!H16,"")</f>
        <v>42290</v>
      </c>
      <c r="I16" s="3">
        <f>IFERROR('data info'!AB16-'data info'!H16,"")</f>
        <v>42460</v>
      </c>
    </row>
    <row r="17" spans="1:9">
      <c r="A17" s="3">
        <f>'data info'!A17</f>
        <v>15</v>
      </c>
      <c r="B17" s="4">
        <f>IFERROR('data info'!C17-'data info'!H17,"")</f>
        <v>42460</v>
      </c>
      <c r="C17" s="5">
        <f>'data info'!H17</f>
        <v>0</v>
      </c>
      <c r="D17" s="3">
        <f>IFERROR('data info'!M17-'data info'!H17,"")</f>
        <v>42459</v>
      </c>
      <c r="E17" s="3" t="str">
        <f>IFERROR('data info'!O17-'data info'!H17,"")</f>
        <v/>
      </c>
      <c r="F17" s="3" t="str">
        <f>IFERROR('data info'!Q17-'data info'!H17,"")</f>
        <v/>
      </c>
      <c r="G17" s="3" t="str">
        <f>IFERROR('data info'!S17-'data info'!H17,"")</f>
        <v/>
      </c>
      <c r="H17" s="3">
        <f>IFERROR('data info'!U17-'data info'!H17,"")</f>
        <v>42320</v>
      </c>
      <c r="I17" s="3">
        <f>IFERROR('data info'!AB17-'data info'!H17,"")</f>
        <v>40230</v>
      </c>
    </row>
    <row r="18" spans="1:9">
      <c r="A18" s="3">
        <f>'data info'!A18</f>
        <v>16</v>
      </c>
      <c r="B18" s="4">
        <f>IFERROR('data info'!C18-'data info'!H18,"")</f>
        <v>42460</v>
      </c>
      <c r="C18" s="5">
        <f>'data info'!H18</f>
        <v>0</v>
      </c>
      <c r="D18" s="3">
        <f>IFERROR('data info'!M18-'data info'!H18,"")</f>
        <v>40458</v>
      </c>
      <c r="E18" s="3" t="str">
        <f>IFERROR('data info'!O18-'data info'!H18,"")</f>
        <v/>
      </c>
      <c r="F18" s="3">
        <f>IFERROR('data info'!Q18-'data info'!H18,"")</f>
        <v>41276</v>
      </c>
      <c r="G18" s="3">
        <f>IFERROR('data info'!S18-'data info'!H18,"")</f>
        <v>42460</v>
      </c>
      <c r="H18" s="3" t="str">
        <f>IFERROR('data info'!U18-'data info'!H18,"")</f>
        <v/>
      </c>
      <c r="I18" s="3" t="str">
        <f>IFERROR('data info'!AB18-'data info'!H18,"")</f>
        <v/>
      </c>
    </row>
    <row r="19" spans="1:9">
      <c r="A19" s="3">
        <f>'data info'!A19</f>
        <v>17</v>
      </c>
      <c r="B19" s="4">
        <f>IFERROR('data info'!C19-'data info'!H19,"")</f>
        <v>42461</v>
      </c>
      <c r="C19" s="5">
        <f>'data info'!H19</f>
        <v>0</v>
      </c>
      <c r="D19" s="3">
        <f>IFERROR('data info'!M19-'data info'!H19,"")</f>
        <v>42360</v>
      </c>
      <c r="E19" s="3" t="str">
        <f>IFERROR('data info'!O19-'data info'!H19,"")</f>
        <v/>
      </c>
      <c r="F19" s="3" t="str">
        <f>IFERROR('data info'!Q19-'data info'!H19,"")</f>
        <v/>
      </c>
      <c r="G19" s="3">
        <f>IFERROR('data info'!S19-'data info'!H19,"")</f>
        <v>42430</v>
      </c>
      <c r="H19" s="3">
        <f>IFERROR('data info'!U19-'data info'!H19,"")</f>
        <v>42418</v>
      </c>
      <c r="I19" s="3">
        <f>IFERROR('data info'!AB19-'data info'!H19,"")</f>
        <v>42465</v>
      </c>
    </row>
    <row r="20" spans="1:9">
      <c r="A20" s="3">
        <f>'data info'!A20</f>
        <v>18</v>
      </c>
      <c r="B20" s="4">
        <f>IFERROR('data info'!C20-'data info'!H20,"")</f>
        <v>42466</v>
      </c>
      <c r="C20" s="5">
        <f>'data info'!H20</f>
        <v>0</v>
      </c>
      <c r="D20" s="3">
        <f>IFERROR('data info'!M20-'data info'!H20,"")</f>
        <v>42287</v>
      </c>
      <c r="E20" s="3" t="str">
        <f>IFERROR('data info'!O20-'data info'!H20,"")</f>
        <v/>
      </c>
      <c r="F20" s="3">
        <f>IFERROR('data info'!Q20-'data info'!H20,"")</f>
        <v>42440</v>
      </c>
      <c r="G20" s="3">
        <f>IFERROR('data info'!S20-'data info'!H20,"")</f>
        <v>42291</v>
      </c>
      <c r="H20" s="3" t="str">
        <f>IFERROR('data info'!U20-'data info'!H20,"")</f>
        <v/>
      </c>
      <c r="I20" s="3" t="str">
        <f>IFERROR('data info'!AB20-'data info'!H20,"")</f>
        <v/>
      </c>
    </row>
    <row r="21" spans="1:9">
      <c r="A21" s="3">
        <f>'data info'!A21</f>
        <v>19</v>
      </c>
      <c r="B21" s="4">
        <f>IFERROR('data info'!C21-'data info'!H21,"")</f>
        <v>42468</v>
      </c>
      <c r="C21" s="5">
        <f>'data info'!H21</f>
        <v>0</v>
      </c>
      <c r="D21" s="3">
        <f>IFERROR('data info'!M21-'data info'!H21,"")</f>
        <v>42467</v>
      </c>
      <c r="E21" s="3" t="str">
        <f>IFERROR('data info'!O21-'data info'!H21,"")</f>
        <v/>
      </c>
      <c r="F21" s="3" t="str">
        <f>IFERROR('data info'!Q21-'data info'!H21,"")</f>
        <v/>
      </c>
      <c r="G21" s="3">
        <f>IFERROR('data info'!S21-'data info'!H21,"")</f>
        <v>42318</v>
      </c>
      <c r="H21" s="3">
        <f>IFERROR('data info'!U21-'data info'!H21,"")</f>
        <v>42432</v>
      </c>
      <c r="I21" s="3">
        <f>IFERROR('data info'!AB21-'data info'!H21,"")</f>
        <v>42468</v>
      </c>
    </row>
    <row r="22" spans="1:9">
      <c r="A22" s="3">
        <f>'data info'!A22</f>
        <v>20</v>
      </c>
      <c r="B22" s="4">
        <f>IFERROR('data info'!C22-'data info'!H22,"")</f>
        <v>42471</v>
      </c>
      <c r="C22" s="5">
        <f>'data info'!H22</f>
        <v>0</v>
      </c>
      <c r="D22" s="3">
        <f>IFERROR('data info'!M22-'data info'!H22,"")</f>
        <v>42254</v>
      </c>
      <c r="E22" s="3" t="str">
        <f>IFERROR('data info'!O22-'data info'!H22,"")</f>
        <v/>
      </c>
      <c r="F22" s="3" t="str">
        <f>IFERROR('data info'!Q22-'data info'!H22,"")</f>
        <v/>
      </c>
      <c r="G22" s="3">
        <f>IFERROR('data info'!S22-'data info'!H22,"")</f>
        <v>42163</v>
      </c>
      <c r="H22" s="3">
        <f>IFERROR('data info'!U22-'data info'!H22,"")</f>
        <v>42319</v>
      </c>
      <c r="I22" s="3">
        <f>IFERROR('data info'!AB22-'data info'!H22,"")</f>
        <v>42475</v>
      </c>
    </row>
    <row r="23" spans="1:9">
      <c r="A23" s="3">
        <f>'data info'!A23</f>
        <v>21</v>
      </c>
      <c r="B23" s="4">
        <f>IFERROR('data info'!C23-'data info'!H23,"")</f>
        <v>42474</v>
      </c>
      <c r="C23" s="5">
        <f>'data info'!H23</f>
        <v>0</v>
      </c>
      <c r="D23" s="3">
        <f>IFERROR('data info'!M23-'data info'!H23,"")</f>
        <v>41823</v>
      </c>
      <c r="E23" s="3" t="str">
        <f>IFERROR('data info'!O23-'data info'!H23,"")</f>
        <v/>
      </c>
      <c r="F23" s="3" t="str">
        <f>IFERROR('data info'!Q23-'data info'!H23,"")</f>
        <v/>
      </c>
      <c r="G23" s="3">
        <f>IFERROR('data info'!S23-'data info'!H23,"")</f>
        <v>41834</v>
      </c>
      <c r="H23" s="3">
        <f>IFERROR('data info'!U23-'data info'!H23,"")</f>
        <v>41851</v>
      </c>
      <c r="I23" s="3" t="str">
        <f>IFERROR('data info'!AB23-'data info'!H23,"")</f>
        <v/>
      </c>
    </row>
    <row r="24" spans="1:9">
      <c r="A24" s="3">
        <f>'data info'!A24</f>
        <v>22</v>
      </c>
      <c r="B24" s="4">
        <f>IFERROR('data info'!C24-'data info'!H24,"")</f>
        <v>42474</v>
      </c>
      <c r="C24" s="5">
        <f>'data info'!H24</f>
        <v>0</v>
      </c>
      <c r="D24" s="3">
        <f>IFERROR('data info'!M24-'data info'!H24,"")</f>
        <v>42443</v>
      </c>
      <c r="E24" s="3" t="str">
        <f>IFERROR('data info'!O24-'data info'!H24,"")</f>
        <v/>
      </c>
      <c r="F24" s="3">
        <f>IFERROR('data info'!Q24-'data info'!H24,"")</f>
        <v>42443</v>
      </c>
      <c r="G24" s="3">
        <f>IFERROR('data info'!S24-'data info'!H24,"")</f>
        <v>42456</v>
      </c>
      <c r="H24" s="3">
        <f>IFERROR('data info'!U24-'data info'!H24,"")</f>
        <v>42457</v>
      </c>
      <c r="I24" s="3">
        <f>IFERROR('data info'!AB24-'data info'!H24,"")</f>
        <v>42489</v>
      </c>
    </row>
    <row r="25" spans="1:9">
      <c r="A25" s="3">
        <f>'data info'!A25</f>
        <v>23</v>
      </c>
      <c r="B25" s="4">
        <f>IFERROR('data info'!C25-'data info'!H25,"")</f>
        <v>42476</v>
      </c>
      <c r="C25" s="5">
        <f>'data info'!H25</f>
        <v>0</v>
      </c>
      <c r="D25" s="3">
        <f>IFERROR('data info'!M25-'data info'!H25,"")</f>
        <v>42420</v>
      </c>
      <c r="E25" s="3" t="str">
        <f>IFERROR('data info'!O25-'data info'!H25,"")</f>
        <v/>
      </c>
      <c r="F25" s="3" t="str">
        <f>IFERROR('data info'!Q25-'data info'!H25,"")</f>
        <v/>
      </c>
      <c r="G25" s="3">
        <f>IFERROR('data info'!S25-'data info'!H25,"")</f>
        <v>41954</v>
      </c>
      <c r="H25" s="3">
        <f>IFERROR('data info'!U25-'data info'!H25,"")</f>
        <v>42333</v>
      </c>
      <c r="I25" s="3" t="str">
        <f>IFERROR('data info'!AB25-'data info'!H25,"")</f>
        <v/>
      </c>
    </row>
    <row r="26" spans="1:9">
      <c r="A26" s="3">
        <f>'data info'!A26</f>
        <v>24</v>
      </c>
      <c r="B26" s="4">
        <f>IFERROR('data info'!C26-'data info'!H26,"")</f>
        <v>42479</v>
      </c>
      <c r="C26" s="5">
        <f>'data info'!H26</f>
        <v>0</v>
      </c>
      <c r="D26" s="3">
        <f>IFERROR('data info'!M26-'data info'!H26,"")</f>
        <v>42479</v>
      </c>
      <c r="E26" s="3" t="str">
        <f>IFERROR('data info'!O26-'data info'!H26,"")</f>
        <v/>
      </c>
      <c r="F26" s="3">
        <f>IFERROR('data info'!Q26-'data info'!H26,"")</f>
        <v>42472</v>
      </c>
      <c r="G26" s="3">
        <f>IFERROR('data info'!S26-'data info'!H26,"")</f>
        <v>42467</v>
      </c>
      <c r="H26" s="3" t="str">
        <f>IFERROR('data info'!U26-'data info'!H26,"")</f>
        <v/>
      </c>
      <c r="I26" s="3">
        <f>IFERROR('data info'!AB26-'data info'!H26,"")</f>
        <v>42479</v>
      </c>
    </row>
    <row r="27" spans="1:9">
      <c r="A27" s="3">
        <f>'data info'!A27</f>
        <v>25</v>
      </c>
      <c r="B27" s="4">
        <f>IFERROR('data info'!C27-'data info'!H27,"")</f>
        <v>42480</v>
      </c>
      <c r="C27" s="5">
        <f>'data info'!H27</f>
        <v>0</v>
      </c>
      <c r="D27" s="3">
        <f>IFERROR('data info'!M27-'data info'!H27,"")</f>
        <v>42290</v>
      </c>
      <c r="E27" s="3" t="str">
        <f>IFERROR('data info'!O27-'data info'!H27,"")</f>
        <v/>
      </c>
      <c r="F27" s="3" t="str">
        <f>IFERROR('data info'!Q27-'data info'!H27,"")</f>
        <v/>
      </c>
      <c r="G27" s="3">
        <f>IFERROR('data info'!S27-'data info'!H27,"")</f>
        <v>41913</v>
      </c>
      <c r="H27" s="3">
        <f>IFERROR('data info'!U27-'data info'!H27,"")</f>
        <v>40928</v>
      </c>
      <c r="I27" s="3" t="str">
        <f>IFERROR('data info'!AB27-'data info'!H27,"")</f>
        <v/>
      </c>
    </row>
    <row r="28" spans="1:9">
      <c r="A28" s="3">
        <f>'data info'!A28</f>
        <v>26</v>
      </c>
      <c r="B28" s="4">
        <f>IFERROR('data info'!C28-'data info'!H28,"")</f>
        <v>42481</v>
      </c>
      <c r="C28" s="5">
        <f>'data info'!H28</f>
        <v>0</v>
      </c>
      <c r="D28" s="3">
        <f>IFERROR('data info'!M28-'data info'!H28,"")</f>
        <v>42409</v>
      </c>
      <c r="E28" s="3" t="str">
        <f>IFERROR('data info'!O28-'data info'!H28,"")</f>
        <v/>
      </c>
      <c r="F28" s="3" t="str">
        <f>IFERROR('data info'!Q28-'data info'!H28,"")</f>
        <v/>
      </c>
      <c r="G28" s="3">
        <f>IFERROR('data info'!S28-'data info'!H28,"")</f>
        <v>42412</v>
      </c>
      <c r="H28" s="3">
        <f>IFERROR('data info'!U28-'data info'!H28,"")</f>
        <v>42476</v>
      </c>
      <c r="I28" s="3">
        <f>IFERROR('data info'!AB28-'data info'!H28,"")</f>
        <v>42510</v>
      </c>
    </row>
    <row r="29" spans="1:9">
      <c r="A29" s="3">
        <f>'data info'!A29</f>
        <v>27</v>
      </c>
      <c r="B29" s="4">
        <f>IFERROR('data info'!C29-'data info'!H29,"")</f>
        <v>42485</v>
      </c>
      <c r="C29" s="5">
        <f>'data info'!H29</f>
        <v>0</v>
      </c>
      <c r="D29" s="3">
        <f>IFERROR('data info'!M29-'data info'!H29,"")</f>
        <v>42485</v>
      </c>
      <c r="E29" s="3" t="str">
        <f>IFERROR('data info'!O29-'data info'!H29,"")</f>
        <v/>
      </c>
      <c r="F29" s="3" t="str">
        <f>IFERROR('data info'!Q29-'data info'!H29,"")</f>
        <v/>
      </c>
      <c r="G29" s="3">
        <f>IFERROR('data info'!S29-'data info'!H29,"")</f>
        <v>42467</v>
      </c>
      <c r="H29" s="3">
        <f>IFERROR('data info'!U29-'data info'!H29,"")</f>
        <v>42466</v>
      </c>
      <c r="I29" s="3">
        <f>IFERROR('data info'!AB29-'data info'!H29,"")</f>
        <v>42485</v>
      </c>
    </row>
    <row r="30" spans="1:9">
      <c r="A30" s="3">
        <f>'data info'!A30</f>
        <v>28</v>
      </c>
      <c r="B30" s="4">
        <f>IFERROR('data info'!C30-'data info'!H30,"")</f>
        <v>42493</v>
      </c>
      <c r="C30" s="5">
        <f>'data info'!H30</f>
        <v>0</v>
      </c>
      <c r="D30" s="3">
        <f>IFERROR('data info'!M30-'data info'!H30,"")</f>
        <v>42493</v>
      </c>
      <c r="E30" s="3" t="str">
        <f>IFERROR('data info'!O30-'data info'!H30,"")</f>
        <v/>
      </c>
      <c r="F30" s="3" t="str">
        <f>IFERROR('data info'!Q30-'data info'!H30,"")</f>
        <v/>
      </c>
      <c r="G30" s="3">
        <f>IFERROR('data info'!S30-'data info'!H30,"")</f>
        <v>42700</v>
      </c>
      <c r="H30" s="3">
        <f>IFERROR('data info'!U30-'data info'!H30,"")</f>
        <v>42476</v>
      </c>
      <c r="I30" s="3">
        <f>IFERROR('data info'!AB30-'data info'!H30,"")</f>
        <v>42494</v>
      </c>
    </row>
    <row r="31" spans="1:9">
      <c r="A31" s="3">
        <f>'data info'!A31</f>
        <v>29</v>
      </c>
      <c r="B31" s="4">
        <f>IFERROR('data info'!C31-'data info'!H31,"")</f>
        <v>42495</v>
      </c>
      <c r="C31" s="5">
        <f>'data info'!H31</f>
        <v>0</v>
      </c>
      <c r="D31" s="3" t="str">
        <f>IFERROR('data info'!M31-'data info'!H31,"")</f>
        <v/>
      </c>
      <c r="E31" s="3" t="str">
        <f>IFERROR('data info'!O31-'data info'!H31,"")</f>
        <v/>
      </c>
      <c r="F31" s="3" t="str">
        <f>IFERROR('data info'!Q31-'data info'!H31,"")</f>
        <v/>
      </c>
      <c r="G31" s="3">
        <f>IFERROR('data info'!S31-'data info'!H31,"")</f>
        <v>42417</v>
      </c>
      <c r="H31" s="3" t="str">
        <f>IFERROR('data info'!U31-'data info'!H31,"")</f>
        <v/>
      </c>
      <c r="I31" s="3" t="str">
        <f>IFERROR('data info'!AB31-'data info'!H31,"")</f>
        <v/>
      </c>
    </row>
    <row r="32" spans="1:9">
      <c r="A32" s="3">
        <f>'data info'!A32</f>
        <v>30</v>
      </c>
      <c r="B32" s="4">
        <f>IFERROR('data info'!C32-'data info'!H32,"")</f>
        <v>42497</v>
      </c>
      <c r="C32" s="5">
        <f>'data info'!H32</f>
        <v>0</v>
      </c>
      <c r="D32" s="3">
        <f>IFERROR('data info'!M32-'data info'!H32,"")</f>
        <v>42129</v>
      </c>
      <c r="E32" s="3" t="str">
        <f>IFERROR('data info'!O32-'data info'!H32,"")</f>
        <v/>
      </c>
      <c r="F32" s="3">
        <f>IFERROR('data info'!Q32-'data info'!H32,"")</f>
        <v>42153</v>
      </c>
      <c r="G32" s="3">
        <f>IFERROR('data info'!S32-'data info'!H32,"")</f>
        <v>42128</v>
      </c>
      <c r="H32" s="3" t="str">
        <f>IFERROR('data info'!U32-'data info'!H32,"")</f>
        <v/>
      </c>
      <c r="I32" s="3" t="str">
        <f>IFERROR('data info'!AB32-'data info'!H32,"")</f>
        <v/>
      </c>
    </row>
    <row r="33" spans="1:9">
      <c r="A33" s="3">
        <f>'data info'!A33</f>
        <v>31</v>
      </c>
      <c r="B33" s="4">
        <f>IFERROR('data info'!C33-'data info'!H33,"")</f>
        <v>42500</v>
      </c>
      <c r="C33" s="5">
        <f>'data info'!H33</f>
        <v>0</v>
      </c>
      <c r="D33" s="3">
        <f>IFERROR('data info'!M33-'data info'!H33,"")</f>
        <v>42499</v>
      </c>
      <c r="E33" s="3" t="str">
        <f>IFERROR('data info'!O33-'data info'!H33,"")</f>
        <v/>
      </c>
      <c r="F33" s="3" t="str">
        <f>IFERROR('data info'!Q33-'data info'!H33,"")</f>
        <v/>
      </c>
      <c r="G33" s="3" t="str">
        <f>IFERROR('data info'!S33-'data info'!H33,"")</f>
        <v/>
      </c>
      <c r="H33" s="3">
        <f>IFERROR('data info'!U33-'data info'!H33,"")</f>
        <v>42417</v>
      </c>
      <c r="I33" s="3">
        <f>IFERROR('data info'!AB33-'data info'!H33,"")</f>
        <v>42500</v>
      </c>
    </row>
    <row r="34" spans="1:9">
      <c r="A34" s="3">
        <f>'data info'!A34</f>
        <v>32</v>
      </c>
      <c r="B34" s="4">
        <f>IFERROR('data info'!C34-'data info'!H34,"")</f>
        <v>42508</v>
      </c>
      <c r="C34" s="5">
        <f>'data info'!H34</f>
        <v>0</v>
      </c>
      <c r="D34" s="3">
        <f>IFERROR('data info'!M34-'data info'!H34,"")</f>
        <v>42471</v>
      </c>
      <c r="E34" s="3" t="str">
        <f>IFERROR('data info'!O34-'data info'!H34,"")</f>
        <v/>
      </c>
      <c r="F34" s="3" t="str">
        <f>IFERROR('data info'!Q34-'data info'!H34,"")</f>
        <v/>
      </c>
      <c r="G34" s="3">
        <f>IFERROR('data info'!S34-'data info'!H34,"")</f>
        <v>42491</v>
      </c>
      <c r="H34" s="3">
        <f>IFERROR('data info'!U34-'data info'!H34,"")</f>
        <v>42501</v>
      </c>
      <c r="I34" s="3">
        <f>IFERROR('data info'!AB34-'data info'!H34,"")</f>
        <v>42516</v>
      </c>
    </row>
    <row r="35" spans="1:9">
      <c r="A35" s="3">
        <f>'data info'!A35</f>
        <v>33</v>
      </c>
      <c r="B35" s="4">
        <f>IFERROR('data info'!C35-'data info'!H35,"")</f>
        <v>42508</v>
      </c>
      <c r="C35" s="5">
        <f>'data info'!H35</f>
        <v>0</v>
      </c>
      <c r="D35" s="3">
        <f>IFERROR('data info'!M35-'data info'!H35,"")</f>
        <v>42368</v>
      </c>
      <c r="E35" s="3" t="str">
        <f>IFERROR('data info'!O35-'data info'!H35,"")</f>
        <v/>
      </c>
      <c r="F35" s="3" t="str">
        <f>IFERROR('data info'!Q35-'data info'!H35,"")</f>
        <v/>
      </c>
      <c r="G35" s="3">
        <f>IFERROR('data info'!S35-'data info'!H35,"")</f>
        <v>42394</v>
      </c>
      <c r="H35" s="3">
        <f>IFERROR('data info'!U35-'data info'!H35,"")</f>
        <v>42128</v>
      </c>
      <c r="I35" s="3" t="str">
        <f>IFERROR('data info'!AB35-'data info'!H35,"")</f>
        <v/>
      </c>
    </row>
    <row r="36" spans="1:9">
      <c r="A36" s="3">
        <f>'data info'!A36</f>
        <v>34</v>
      </c>
      <c r="B36" s="4">
        <f>IFERROR('data info'!C36-'data info'!H36,"")</f>
        <v>42521</v>
      </c>
      <c r="C36" s="5">
        <f>'data info'!H36</f>
        <v>0</v>
      </c>
      <c r="D36" s="3">
        <f>IFERROR('data info'!M36-'data info'!H36,"")</f>
        <v>42207</v>
      </c>
      <c r="E36" s="3" t="str">
        <f>IFERROR('data info'!O36-'data info'!H36,"")</f>
        <v/>
      </c>
      <c r="F36" s="3" t="str">
        <f>IFERROR('data info'!Q36-'data info'!H36,"")</f>
        <v/>
      </c>
      <c r="G36" s="3">
        <f>IFERROR('data info'!S36-'data info'!H36,"")</f>
        <v>42207</v>
      </c>
      <c r="H36" s="3">
        <f>IFERROR('data info'!U36-'data info'!H36,"")</f>
        <v>42017</v>
      </c>
      <c r="I36" s="3">
        <f>IFERROR('data info'!AB36-'data info'!H36,"")</f>
        <v>42537</v>
      </c>
    </row>
    <row r="37" spans="1:9">
      <c r="A37" s="3">
        <f>'data info'!A37</f>
        <v>35</v>
      </c>
      <c r="B37" s="4">
        <f>IFERROR('data info'!C37-'data info'!H37,"")</f>
        <v>42521</v>
      </c>
      <c r="C37" s="5">
        <f>'data info'!H37</f>
        <v>0</v>
      </c>
      <c r="D37" s="3">
        <f>IFERROR('data info'!M37-'data info'!H37,"")</f>
        <v>42520</v>
      </c>
      <c r="E37" s="3" t="str">
        <f>IFERROR('data info'!O37-'data info'!H37,"")</f>
        <v/>
      </c>
      <c r="F37" s="3">
        <f>IFERROR('data info'!Q37-'data info'!H37,"")</f>
        <v>42137</v>
      </c>
      <c r="G37" s="3">
        <f>IFERROR('data info'!S37-'data info'!H37,"")</f>
        <v>42179</v>
      </c>
      <c r="H37" s="3" t="str">
        <f>IFERROR('data info'!U37-'data info'!H37,"")</f>
        <v/>
      </c>
      <c r="I37" s="3">
        <f>IFERROR('data info'!AB37-'data info'!H37,"")</f>
        <v>42524</v>
      </c>
    </row>
    <row r="38" spans="1:9">
      <c r="A38" s="3">
        <f>'data info'!A38</f>
        <v>36</v>
      </c>
      <c r="B38" s="4">
        <f>IFERROR('data info'!C38-'data info'!H38,"")</f>
        <v>42522</v>
      </c>
      <c r="C38" s="5">
        <f>'data info'!H38</f>
        <v>0</v>
      </c>
      <c r="D38" s="3">
        <f>IFERROR('data info'!M38-'data info'!H38,"")</f>
        <v>42521</v>
      </c>
      <c r="E38" s="3" t="str">
        <f>IFERROR('data info'!O38-'data info'!H38,"")</f>
        <v/>
      </c>
      <c r="F38" s="3">
        <f>IFERROR('data info'!Q38-'data info'!H38,"")</f>
        <v>42486</v>
      </c>
      <c r="G38" s="3" t="str">
        <f>IFERROR('data info'!S38-'data info'!H38,"")</f>
        <v/>
      </c>
      <c r="H38" s="3">
        <f>IFERROR('data info'!U38-'data info'!H38,"")</f>
        <v>42514</v>
      </c>
      <c r="I38" s="3">
        <f>IFERROR('data info'!AB38-'data info'!H38,"")</f>
        <v>42522</v>
      </c>
    </row>
    <row r="39" spans="1:9">
      <c r="A39" s="3">
        <f>'data info'!A39</f>
        <v>37</v>
      </c>
      <c r="B39" s="4">
        <f>IFERROR('data info'!C39-'data info'!H39,"")</f>
        <v>42522</v>
      </c>
      <c r="C39" s="5">
        <f>'data info'!H39</f>
        <v>0</v>
      </c>
      <c r="D39" s="3">
        <f>IFERROR('data info'!M39-'data info'!H39,"")</f>
        <v>42482</v>
      </c>
      <c r="E39" s="3" t="str">
        <f>IFERROR('data info'!O39-'data info'!H39,"")</f>
        <v/>
      </c>
      <c r="F39" s="3" t="str">
        <f>IFERROR('data info'!Q39-'data info'!H39,"")</f>
        <v/>
      </c>
      <c r="G39" s="3">
        <f>IFERROR('data info'!S39-'data info'!H39,"")</f>
        <v>41339</v>
      </c>
      <c r="H39" s="3">
        <f>IFERROR('data info'!U39-'data info'!H39,"")</f>
        <v>42514</v>
      </c>
      <c r="I39" s="3">
        <f>IFERROR('data info'!AB39-'data info'!H39,"")</f>
        <v>42537</v>
      </c>
    </row>
    <row r="40" spans="1:9">
      <c r="A40" s="3">
        <f>'data info'!A40</f>
        <v>38</v>
      </c>
      <c r="B40" s="4">
        <f>IFERROR('data info'!C40-'data info'!H40,"")</f>
        <v>42522</v>
      </c>
      <c r="C40" s="5">
        <f>'data info'!H40</f>
        <v>0</v>
      </c>
      <c r="D40" s="3">
        <f>IFERROR('data info'!M40-'data info'!H40,"")</f>
        <v>42466</v>
      </c>
      <c r="E40" s="3" t="str">
        <f>IFERROR('data info'!O40-'data info'!H40,"")</f>
        <v/>
      </c>
      <c r="F40" s="3">
        <f>IFERROR('data info'!Q40-'data info'!H40,"")</f>
        <v>42461</v>
      </c>
      <c r="G40" s="3">
        <f>IFERROR('data info'!S40-'data info'!H40,"")</f>
        <v>42469</v>
      </c>
      <c r="H40" s="3">
        <f>IFERROR('data info'!U40-'data info'!H40,"")</f>
        <v>42510</v>
      </c>
      <c r="I40" s="3">
        <f>IFERROR('data info'!AB40-'data info'!H40,"")</f>
        <v>42544</v>
      </c>
    </row>
    <row r="41" spans="1:9">
      <c r="A41" s="3">
        <f>'data info'!A41</f>
        <v>39</v>
      </c>
      <c r="B41" s="4">
        <f>IFERROR('data info'!C41-'data info'!H41,"")</f>
        <v>42522</v>
      </c>
      <c r="C41" s="5">
        <f>'data info'!H41</f>
        <v>0</v>
      </c>
      <c r="D41" s="3">
        <f>IFERROR('data info'!M41-'data info'!H41,"")</f>
        <v>42510</v>
      </c>
      <c r="E41" s="3" t="str">
        <f>IFERROR('data info'!O41-'data info'!H41,"")</f>
        <v/>
      </c>
      <c r="F41" s="3">
        <f>IFERROR('data info'!Q41-'data info'!H41,"")</f>
        <v>42514</v>
      </c>
      <c r="G41" s="3" t="str">
        <f>IFERROR('data info'!S41-'data info'!H41,"")</f>
        <v/>
      </c>
      <c r="H41" s="3" t="str">
        <f>IFERROR('data info'!U41-'data info'!H41,"")</f>
        <v/>
      </c>
      <c r="I41" s="3">
        <f>IFERROR('data info'!AB41-'data info'!H41,"")</f>
        <v>42525</v>
      </c>
    </row>
    <row r="42" spans="1:9">
      <c r="A42" s="3">
        <f>'data info'!A42</f>
        <v>40</v>
      </c>
      <c r="B42" s="4">
        <f>IFERROR('data info'!C42-'data info'!H42,"")</f>
        <v>42523</v>
      </c>
      <c r="C42" s="5">
        <f>'data info'!H42</f>
        <v>0</v>
      </c>
      <c r="D42" s="3">
        <f>IFERROR('data info'!M42-'data info'!H42,"")</f>
        <v>42522</v>
      </c>
      <c r="E42" s="3" t="str">
        <f>IFERROR('data info'!O42-'data info'!H42,"")</f>
        <v/>
      </c>
      <c r="F42" s="3" t="str">
        <f>IFERROR('data info'!Q42-'data info'!H42,"")</f>
        <v/>
      </c>
      <c r="G42" s="3">
        <f>IFERROR('data info'!S42-'data info'!H42,"")</f>
        <v>41972</v>
      </c>
      <c r="H42" s="3" t="str">
        <f>IFERROR('data info'!U42-'data info'!H42,"")</f>
        <v/>
      </c>
      <c r="I42" s="3">
        <f>IFERROR('data info'!AB42-'data info'!H42,"")</f>
        <v>42523</v>
      </c>
    </row>
    <row r="43" spans="1:9">
      <c r="A43" s="3">
        <f>'data info'!A43</f>
        <v>41</v>
      </c>
      <c r="B43" s="4">
        <f>IFERROR('data info'!C43-'data info'!H43,"")</f>
        <v>42523</v>
      </c>
      <c r="C43" s="5">
        <f>'data info'!H43</f>
        <v>0</v>
      </c>
      <c r="D43" s="3">
        <f>IFERROR('data info'!M43-'data info'!H43,"")</f>
        <v>42522</v>
      </c>
      <c r="E43" s="3" t="str">
        <f>IFERROR('data info'!O43-'data info'!H43,"")</f>
        <v/>
      </c>
      <c r="F43" s="3" t="str">
        <f>IFERROR('data info'!Q43-'data info'!H43,"")</f>
        <v/>
      </c>
      <c r="G43" s="3">
        <f>IFERROR('data info'!S43-'data info'!H43,"")</f>
        <v>41561</v>
      </c>
      <c r="H43" s="3">
        <f>IFERROR('data info'!U43-'data info'!H43,"")</f>
        <v>42494</v>
      </c>
      <c r="I43" s="3">
        <f>IFERROR('data info'!AB43-'data info'!H43,"")</f>
        <v>42523</v>
      </c>
    </row>
    <row r="44" spans="1:9">
      <c r="A44" s="3">
        <f>'data info'!A44</f>
        <v>42</v>
      </c>
      <c r="B44" s="4">
        <f>IFERROR('data info'!C44-'data info'!H44,"")</f>
        <v>42523</v>
      </c>
      <c r="C44" s="5">
        <f>'data info'!H44</f>
        <v>0</v>
      </c>
      <c r="D44" s="3">
        <f>IFERROR('data info'!M44-'data info'!H44,"")</f>
        <v>42523</v>
      </c>
      <c r="E44" s="3" t="str">
        <f>IFERROR('data info'!O44-'data info'!H44,"")</f>
        <v/>
      </c>
      <c r="F44" s="3" t="str">
        <f>IFERROR('data info'!Q44-'data info'!H44,"")</f>
        <v/>
      </c>
      <c r="G44" s="3" t="str">
        <f>IFERROR('data info'!S44-'data info'!H44,"")</f>
        <v/>
      </c>
      <c r="H44" s="3">
        <f>IFERROR('data info'!U44-'data info'!H44,"")</f>
        <v>42493</v>
      </c>
      <c r="I44" s="3">
        <f>IFERROR('data info'!AB44-'data info'!H44,"")</f>
        <v>42524</v>
      </c>
    </row>
    <row r="45" spans="1:9">
      <c r="A45" s="3">
        <f>'data info'!A45</f>
        <v>43</v>
      </c>
      <c r="B45" s="4">
        <f>IFERROR('data info'!C45-'data info'!H45,"")</f>
        <v>42524</v>
      </c>
      <c r="C45" s="5">
        <f>'data info'!H45</f>
        <v>0</v>
      </c>
      <c r="D45" s="3">
        <f>IFERROR('data info'!M45-'data info'!H45,"")</f>
        <v>42523</v>
      </c>
      <c r="E45" s="3" t="str">
        <f>IFERROR('data info'!O45-'data info'!H45,"")</f>
        <v/>
      </c>
      <c r="F45" s="3">
        <f>IFERROR('data info'!Q45-'data info'!H45,"")</f>
        <v>42508</v>
      </c>
      <c r="G45" s="3">
        <f>IFERROR('data info'!S45-'data info'!H45,"")</f>
        <v>42496</v>
      </c>
      <c r="H45" s="3" t="str">
        <f>IFERROR('data info'!U45-'data info'!H45,"")</f>
        <v/>
      </c>
      <c r="I45" s="3">
        <f>IFERROR('data info'!AB45-'data info'!H45,"")</f>
        <v>42524</v>
      </c>
    </row>
    <row r="46" spans="1:9">
      <c r="A46" s="3">
        <f>'data info'!A46</f>
        <v>44</v>
      </c>
      <c r="B46" s="4">
        <f>IFERROR('data info'!C46-'data info'!H46,"")</f>
        <v>42524</v>
      </c>
      <c r="C46" s="5">
        <f>'data info'!H46</f>
        <v>0</v>
      </c>
      <c r="D46" s="3">
        <f>IFERROR('data info'!M46-'data info'!H46,"")</f>
        <v>42482</v>
      </c>
      <c r="E46" s="3" t="str">
        <f>IFERROR('data info'!O46-'data info'!H46,"")</f>
        <v/>
      </c>
      <c r="F46" s="3">
        <f>IFERROR('data info'!Q46-'data info'!H46,"")</f>
        <v>42451</v>
      </c>
      <c r="G46" s="3">
        <f>IFERROR('data info'!S46-'data info'!H46,"")</f>
        <v>42451</v>
      </c>
      <c r="H46" s="3">
        <f>IFERROR('data info'!U46-'data info'!H46,"")</f>
        <v>42475</v>
      </c>
      <c r="I46" s="3">
        <f>IFERROR('data info'!AB46-'data info'!H46,"")</f>
        <v>42528</v>
      </c>
    </row>
    <row r="47" spans="1:9">
      <c r="A47" s="3">
        <f>'data info'!A47</f>
        <v>45</v>
      </c>
      <c r="B47" s="4">
        <f>IFERROR('data info'!C47-'data info'!H47,"")</f>
        <v>42604</v>
      </c>
      <c r="C47" s="5">
        <f>'data info'!H47</f>
        <v>0</v>
      </c>
      <c r="D47" s="3">
        <f>IFERROR('data info'!M47-'data info'!H47,"")</f>
        <v>41764</v>
      </c>
      <c r="E47" s="3" t="str">
        <f>IFERROR('data info'!O47-'data info'!H47,"")</f>
        <v/>
      </c>
      <c r="F47" s="3">
        <f>IFERROR('data info'!Q47-'data info'!H47,"")</f>
        <v>42529</v>
      </c>
      <c r="G47" s="3">
        <f>IFERROR('data info'!S47-'data info'!H47,"")</f>
        <v>42497</v>
      </c>
      <c r="H47" s="3" t="str">
        <f>IFERROR('data info'!U47-'data info'!H47,"")</f>
        <v/>
      </c>
      <c r="I47" s="3">
        <f>IFERROR('data info'!AB47-'data info'!H47,"")</f>
        <v>42607</v>
      </c>
    </row>
    <row r="48" spans="1:9">
      <c r="A48" s="3">
        <f>'data info'!A48</f>
        <v>46</v>
      </c>
      <c r="B48" s="4">
        <f>IFERROR('data info'!C48-'data info'!H48,"")</f>
        <v>42604</v>
      </c>
      <c r="C48" s="5">
        <f>'data info'!H48</f>
        <v>0</v>
      </c>
      <c r="D48" s="3">
        <f>IFERROR('data info'!M48-'data info'!H48,"")</f>
        <v>42583</v>
      </c>
      <c r="E48" s="3" t="str">
        <f>IFERROR('data info'!O48-'data info'!H48,"")</f>
        <v/>
      </c>
      <c r="F48" s="3" t="str">
        <f>IFERROR('data info'!Q48-'data info'!H48,"")</f>
        <v/>
      </c>
      <c r="G48" s="3">
        <f>IFERROR('data info'!S48-'data info'!H48,"")</f>
        <v>42598</v>
      </c>
      <c r="H48" s="3">
        <f>IFERROR('data info'!U48-'data info'!H48,"")</f>
        <v>42585</v>
      </c>
      <c r="I48" s="3">
        <f>IFERROR('data info'!AB48-'data info'!H48,"")</f>
        <v>42608</v>
      </c>
    </row>
    <row r="49" spans="1:11">
      <c r="A49" s="3">
        <f>'data info'!A49</f>
        <v>47</v>
      </c>
      <c r="B49" s="4">
        <f>IFERROR('data info'!C49-'data info'!H49,"")</f>
        <v>42615</v>
      </c>
      <c r="C49" s="5">
        <f>'data info'!H49</f>
        <v>0</v>
      </c>
      <c r="D49" s="3">
        <f>IFERROR('data info'!M49-'data info'!H49,"")</f>
        <v>42614</v>
      </c>
      <c r="E49" s="3" t="str">
        <f>IFERROR('data info'!O49-'data info'!H49,"")</f>
        <v/>
      </c>
      <c r="F49" s="3">
        <f>IFERROR('data info'!Q49-'data info'!H49,"")</f>
        <v>42607</v>
      </c>
      <c r="G49" s="3">
        <f>IFERROR('data info'!S49-'data info'!H49,"")</f>
        <v>42594</v>
      </c>
      <c r="H49" s="3" t="str">
        <f>IFERROR('data info'!U49-'data info'!H49,"")</f>
        <v/>
      </c>
      <c r="I49" s="3">
        <f>IFERROR('data info'!AB49-'data info'!H49,"")</f>
        <v>42615</v>
      </c>
    </row>
    <row r="50" spans="1:11">
      <c r="A50" s="3">
        <f>'data info'!A50</f>
        <v>48</v>
      </c>
      <c r="B50" s="4">
        <f>IFERROR('data info'!C50-'data info'!H50,"")</f>
        <v>42634</v>
      </c>
      <c r="C50" s="5">
        <f>'data info'!H50</f>
        <v>0</v>
      </c>
      <c r="D50" s="3">
        <f>IFERROR('data info'!M50-'data info'!H50,"")</f>
        <v>42580</v>
      </c>
      <c r="E50" s="3" t="str">
        <f>IFERROR('data info'!O50-'data info'!H50,"")</f>
        <v/>
      </c>
      <c r="F50" s="3" t="str">
        <f>IFERROR('data info'!Q50-'data info'!H50,"")</f>
        <v/>
      </c>
      <c r="G50" s="3">
        <f>IFERROR('data info'!S50-'data info'!H50,"")</f>
        <v>42238</v>
      </c>
      <c r="H50" s="3" t="str">
        <f>IFERROR('data info'!U50-'data info'!H50,"")</f>
        <v/>
      </c>
      <c r="I50" s="3" t="str">
        <f>IFERROR('data info'!AB50-'data info'!H50,"")</f>
        <v/>
      </c>
    </row>
    <row r="51" spans="1:11">
      <c r="A51" s="3">
        <f>'data info'!A51</f>
        <v>49</v>
      </c>
      <c r="B51" s="4">
        <f>IFERROR('data info'!C51-'data info'!H51,"")</f>
        <v>42637</v>
      </c>
      <c r="C51" s="5">
        <f>'data info'!H51</f>
        <v>0</v>
      </c>
      <c r="D51" s="3">
        <f>IFERROR('data info'!M51-'data info'!H51,"")</f>
        <v>42448</v>
      </c>
      <c r="E51" s="3" t="str">
        <f>IFERROR('data info'!O51-'data info'!H51,"")</f>
        <v/>
      </c>
      <c r="F51" s="3">
        <f>IFERROR('data info'!Q51-'data info'!H51,"")</f>
        <v>42494</v>
      </c>
      <c r="G51" s="3">
        <f>IFERROR('data info'!S51-'data info'!H51,"")</f>
        <v>42457</v>
      </c>
      <c r="H51" s="3" t="str">
        <f>IFERROR('data info'!U51-'data info'!H51,"")</f>
        <v/>
      </c>
      <c r="I51" s="3" t="str">
        <f>IFERROR('data info'!AB51-'data info'!H51,"")</f>
        <v/>
      </c>
    </row>
    <row r="52" spans="1:11">
      <c r="A52" s="3">
        <f>'data info'!A52</f>
        <v>50</v>
      </c>
      <c r="B52" s="4">
        <f>IFERROR('data info'!C52-'data info'!H52,"")</f>
        <v>42647</v>
      </c>
      <c r="C52" s="5">
        <f>'data info'!H52</f>
        <v>0</v>
      </c>
      <c r="D52" s="3">
        <f>IFERROR('data info'!M52-'data info'!H52,"")</f>
        <v>42646</v>
      </c>
      <c r="E52" s="3" t="str">
        <f>IFERROR('data info'!O52-'data info'!H52,"")</f>
        <v/>
      </c>
      <c r="F52" s="3">
        <f>IFERROR('data info'!Q52-'data info'!H52,"")</f>
        <v>42645</v>
      </c>
      <c r="G52" s="3">
        <f>IFERROR('data info'!S52-'data info'!H52,"")</f>
        <v>42572</v>
      </c>
      <c r="H52" s="3" t="str">
        <f>IFERROR('data info'!U52-'data info'!H52,"")</f>
        <v/>
      </c>
      <c r="I52" s="3">
        <f>IFERROR('data info'!AB52-'data info'!H52,"")</f>
        <v>42647</v>
      </c>
    </row>
    <row r="53" spans="1:11">
      <c r="A53" s="3">
        <f>'data info'!A53</f>
        <v>51</v>
      </c>
      <c r="B53" s="4">
        <f>IFERROR('data info'!C53-'data info'!H53,"")</f>
        <v>42657</v>
      </c>
      <c r="C53" s="5">
        <f>'data info'!H53</f>
        <v>0</v>
      </c>
      <c r="D53" s="3">
        <f>IFERROR('data info'!M53-'data info'!H53,"")</f>
        <v>42656</v>
      </c>
      <c r="E53" s="3" t="str">
        <f>IFERROR('data info'!O53-'data info'!H53,"")</f>
        <v/>
      </c>
      <c r="F53" s="3" t="str">
        <f>IFERROR('data info'!Q53-'data info'!H53,"")</f>
        <v/>
      </c>
      <c r="G53" s="3">
        <f>IFERROR('data info'!S53-'data info'!H53,"")</f>
        <v>42600</v>
      </c>
      <c r="H53" s="3">
        <f>IFERROR('data info'!U53-'data info'!H53,"")</f>
        <v>42627</v>
      </c>
      <c r="I53" s="3" t="str">
        <f>IFERROR('data info'!AB53-'data info'!H53,"")</f>
        <v/>
      </c>
    </row>
    <row r="54" spans="1:11">
      <c r="A54" s="3">
        <f>'data info'!A54</f>
        <v>52</v>
      </c>
      <c r="B54" s="4">
        <f>IFERROR('data info'!C54-'data info'!H54,"")</f>
        <v>42671</v>
      </c>
      <c r="C54" s="5">
        <f>'data info'!H54</f>
        <v>0</v>
      </c>
      <c r="D54" s="3">
        <f>IFERROR('data info'!M54-'data info'!H54,"")</f>
        <v>42670</v>
      </c>
      <c r="E54" s="3" t="str">
        <f>IFERROR('data info'!O54-'data info'!H54,"")</f>
        <v/>
      </c>
      <c r="F54" s="3" t="str">
        <f>IFERROR('data info'!Q54-'data info'!H54,"")</f>
        <v/>
      </c>
      <c r="G54" s="3">
        <f>IFERROR('data info'!S54-'data info'!H54,"")</f>
        <v>42659</v>
      </c>
      <c r="H54" s="3" t="str">
        <f>IFERROR('data info'!U54-'data info'!H54,"")</f>
        <v/>
      </c>
      <c r="I54" s="3">
        <f>IFERROR('data info'!AB54-'data info'!H54,"")</f>
        <v>42671</v>
      </c>
    </row>
    <row r="55" spans="1:11">
      <c r="A55" s="3">
        <f>'data info'!A55</f>
        <v>53</v>
      </c>
      <c r="B55" s="4">
        <f>IFERROR('data info'!C55-'data info'!H55,"")</f>
        <v>42676</v>
      </c>
      <c r="C55" s="5">
        <f>'data info'!H55</f>
        <v>0</v>
      </c>
      <c r="D55" s="3">
        <f>IFERROR('data info'!M55-'data info'!H55,"")</f>
        <v>42354</v>
      </c>
      <c r="E55" s="3" t="str">
        <f>IFERROR('data info'!O55-'data info'!H55,"")</f>
        <v/>
      </c>
      <c r="F55" s="3">
        <f>IFERROR('data info'!Q55-'data info'!H55,"")</f>
        <v>42627</v>
      </c>
      <c r="G55" s="3">
        <f>IFERROR('data info'!S55-'data info'!H55,"")</f>
        <v>42355</v>
      </c>
      <c r="H55" s="3" t="str">
        <f>IFERROR('data info'!U55-'data info'!H55,"")</f>
        <v/>
      </c>
      <c r="I55" s="3" t="str">
        <f>IFERROR('data info'!AB55-'data info'!H55,"")</f>
        <v/>
      </c>
    </row>
    <row r="56" spans="1:11">
      <c r="A56" s="3">
        <f>'data info'!A56</f>
        <v>54</v>
      </c>
      <c r="B56" s="4">
        <f>IFERROR('data info'!C56-'data info'!H56,"")</f>
        <v>42677</v>
      </c>
      <c r="C56" s="5">
        <f>'data info'!H56</f>
        <v>0</v>
      </c>
      <c r="D56" s="3">
        <f>IFERROR('data info'!M56-'data info'!H56,"")</f>
        <v>42391</v>
      </c>
      <c r="E56" s="3" t="str">
        <f>IFERROR('data info'!O56-'data info'!H56,"")</f>
        <v/>
      </c>
      <c r="F56" s="3" t="str">
        <f>IFERROR('data info'!Q56-'data info'!H56,"")</f>
        <v/>
      </c>
      <c r="G56" s="3">
        <f>IFERROR('data info'!S56-'data info'!H56,"")</f>
        <v>42649</v>
      </c>
      <c r="H56" s="3" t="str">
        <f>IFERROR('data info'!U56-'data info'!H56,"")</f>
        <v/>
      </c>
      <c r="I56" s="3">
        <f>IFERROR('data info'!AB56-'data info'!H56,"")</f>
        <v>42677</v>
      </c>
    </row>
    <row r="57" spans="1:11">
      <c r="A57" s="3">
        <f>'data info'!A57</f>
        <v>55</v>
      </c>
      <c r="B57" s="4">
        <f>IFERROR('data info'!C57-'data info'!H57,"")</f>
        <v>42678</v>
      </c>
      <c r="C57" s="5">
        <f>'data info'!H57</f>
        <v>0</v>
      </c>
      <c r="D57" s="3">
        <f>IFERROR('data info'!M57-'data info'!H57,"")</f>
        <v>42677</v>
      </c>
      <c r="E57" s="3" t="str">
        <f>IFERROR('data info'!O57-'data info'!H57,"")</f>
        <v/>
      </c>
      <c r="F57" s="3">
        <f>IFERROR('data info'!Q57-'data info'!H57,"")</f>
        <v>42632</v>
      </c>
      <c r="G57" s="3">
        <f>IFERROR('data info'!S57-'data info'!H57,"")</f>
        <v>42630</v>
      </c>
      <c r="H57" s="3" t="str">
        <f>IFERROR('data info'!U57-'data info'!H57,"")</f>
        <v/>
      </c>
      <c r="I57" s="3">
        <f>IFERROR('data info'!AB57-'data info'!H57,"")</f>
        <v>42678</v>
      </c>
    </row>
    <row r="58" spans="1:11">
      <c r="A58" s="3">
        <f>'data info'!A58</f>
        <v>56</v>
      </c>
      <c r="B58" s="4">
        <f>IFERROR('data info'!C58-'data info'!H58,"")</f>
        <v>42682</v>
      </c>
      <c r="C58" s="5">
        <f>'data info'!H58</f>
        <v>0</v>
      </c>
      <c r="D58" s="3">
        <f>IFERROR('data info'!M58-'data info'!H58,"")</f>
        <v>42618</v>
      </c>
      <c r="E58" s="3">
        <f>IFERROR('data info'!O58-'data info'!H58,"")</f>
        <v>42545</v>
      </c>
      <c r="F58" s="3" t="str">
        <f>IFERROR('data info'!Q58-'data info'!H58,"")</f>
        <v/>
      </c>
      <c r="G58" s="3" t="str">
        <f>IFERROR('data info'!S58-'data info'!H58,"")</f>
        <v/>
      </c>
      <c r="H58" s="3" t="str">
        <f>IFERROR('data info'!U58-'data info'!H58,"")</f>
        <v/>
      </c>
      <c r="I58" s="3">
        <f>IFERROR('data info'!AB58-'data info'!H58,"")</f>
        <v>42683</v>
      </c>
    </row>
    <row r="59" spans="1:11">
      <c r="A59" s="3">
        <f>'data info'!A59</f>
        <v>57</v>
      </c>
      <c r="B59" s="4">
        <f>IFERROR('data info'!C59-'data info'!H59,"")</f>
        <v>42690</v>
      </c>
      <c r="C59" s="5">
        <f>'data info'!H59</f>
        <v>0</v>
      </c>
      <c r="D59" s="3">
        <f>IFERROR('data info'!M59-'data info'!H59,"")</f>
        <v>42648</v>
      </c>
      <c r="E59" s="3">
        <f>IFERROR('data info'!O59-'data info'!H59,"")</f>
        <v>42545</v>
      </c>
      <c r="F59" s="3">
        <f>IFERROR('data info'!Q59-'data info'!H59,"")</f>
        <v>42545</v>
      </c>
      <c r="G59" s="3">
        <f>IFERROR('data info'!S59-'data info'!H59,"")</f>
        <v>42269</v>
      </c>
      <c r="H59" s="3">
        <f>IFERROR('data info'!U59-'data info'!H59,"")</f>
        <v>42654</v>
      </c>
      <c r="I59" s="3" t="str">
        <f>IFERROR('data info'!AB59-'data info'!H59,"")</f>
        <v/>
      </c>
      <c r="K59">
        <f>IFERROR(H59,"")</f>
        <v>42654</v>
      </c>
    </row>
    <row r="60" spans="1:11">
      <c r="A60" s="3">
        <f>'data info'!A60</f>
        <v>58</v>
      </c>
      <c r="B60" s="4">
        <f>IFERROR('data info'!C60-'data info'!H60,"")</f>
        <v>42691</v>
      </c>
      <c r="C60" s="5">
        <f>'data info'!H60</f>
        <v>0</v>
      </c>
      <c r="D60" s="3">
        <f>IFERROR('data info'!M60-'data info'!H60,"")</f>
        <v>42690</v>
      </c>
      <c r="E60" s="3" t="str">
        <f>IFERROR('data info'!O60-'data info'!H60,"")</f>
        <v/>
      </c>
      <c r="F60" s="3" t="str">
        <f>IFERROR('data info'!Q60-'data info'!H60,"")</f>
        <v/>
      </c>
      <c r="G60" s="3">
        <f>IFERROR('data info'!S60-'data info'!H60,"")</f>
        <v>42682</v>
      </c>
      <c r="H60" s="3">
        <f>IFERROR('data info'!U60-'data info'!H60,"")</f>
        <v>42635</v>
      </c>
      <c r="I60" s="3">
        <f>IFERROR('data info'!AB60-'data info'!H60,"")</f>
        <v>42691</v>
      </c>
    </row>
    <row r="62" spans="1:11">
      <c r="B62" t="s">
        <v>35</v>
      </c>
      <c r="C62" t="s">
        <v>34</v>
      </c>
    </row>
  </sheetData>
  <mergeCells count="1">
    <mergeCell ref="A1:I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data info</vt:lpstr>
      <vt:lpstr>key (don't change)</vt:lpstr>
      <vt:lpstr>Test Dates Difference</vt:lpstr>
      <vt:lpstr>'key (don''t change)'!NA</vt:lpstr>
      <vt:lpstr>NA</vt:lpstr>
      <vt:lpstr>V</vt:lpstr>
      <vt:lpstr>Y</vt:lpstr>
      <vt:lpstr>結果</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研究護士-楊小姐</dc:creator>
  <cp:lastModifiedBy>jialil</cp:lastModifiedBy>
  <dcterms:created xsi:type="dcterms:W3CDTF">2014-12-18T02:48:42Z</dcterms:created>
  <dcterms:modified xsi:type="dcterms:W3CDTF">2017-11-10T20:52:58Z</dcterms:modified>
</cp:coreProperties>
</file>