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do\Desktop\"/>
    </mc:Choice>
  </mc:AlternateContent>
  <xr:revisionPtr revIDLastSave="0" documentId="13_ncr:1_{E7E01F42-FE21-4B3B-AE6A-808024D46AAC}" xr6:coauthVersionLast="33" xr6:coauthVersionMax="33" xr10:uidLastSave="{00000000-0000-0000-0000-000000000000}"/>
  <bookViews>
    <workbookView xWindow="0" yWindow="0" windowWidth="20490" windowHeight="7530" firstSheet="1" activeTab="2" xr2:uid="{00000000-000D-0000-FFFF-FFFF00000000}"/>
  </bookViews>
  <sheets>
    <sheet name="Monthly Stats" sheetId="85" r:id="rId1"/>
    <sheet name="Instructions" sheetId="44" r:id="rId2"/>
    <sheet name="06-06" sheetId="93" r:id="rId3"/>
    <sheet name="05-22" sheetId="92" r:id="rId4"/>
    <sheet name="05-14" sheetId="91" r:id="rId5"/>
    <sheet name="04-27" sheetId="90" r:id="rId6"/>
    <sheet name="04-17" sheetId="89" r:id="rId7"/>
    <sheet name="04-10" sheetId="88" r:id="rId8"/>
  </sheets>
  <definedNames>
    <definedName name="_xlnm._FilterDatabase" localSheetId="7" hidden="1">'04-10'!#REF!</definedName>
    <definedName name="_xlnm._FilterDatabase" localSheetId="6" hidden="1">'04-17'!#REF!</definedName>
    <definedName name="_xlnm._FilterDatabase" localSheetId="5" hidden="1">'04-27'!#REF!</definedName>
    <definedName name="_xlnm._FilterDatabase" localSheetId="4" hidden="1">'05-14'!#REF!</definedName>
    <definedName name="_xlnm._FilterDatabase" localSheetId="3" hidden="1">'05-22'!#REF!</definedName>
    <definedName name="_xlnm._FilterDatabase" localSheetId="2" hidden="1">'06-06'!#REF!</definedName>
  </definedNames>
  <calcPr calcId="179017"/>
</workbook>
</file>

<file path=xl/calcChain.xml><?xml version="1.0" encoding="utf-8"?>
<calcChain xmlns="http://schemas.openxmlformats.org/spreadsheetml/2006/main">
  <c r="Y5" i="93" l="1"/>
  <c r="X5" i="93"/>
  <c r="Y4" i="93"/>
  <c r="X4" i="93"/>
  <c r="B4" i="93"/>
  <c r="Y3" i="93"/>
  <c r="X3" i="93"/>
  <c r="B3" i="93"/>
  <c r="B2" i="93"/>
  <c r="N109" i="92"/>
  <c r="M109" i="92"/>
  <c r="W5" i="92"/>
  <c r="V5" i="92"/>
  <c r="W4" i="92"/>
  <c r="V4" i="92"/>
  <c r="B4" i="92"/>
  <c r="M110" i="92" s="1"/>
  <c r="W3" i="92"/>
  <c r="V3" i="92"/>
  <c r="B3" i="92"/>
  <c r="B2" i="92"/>
  <c r="N109" i="91"/>
  <c r="M109" i="91"/>
  <c r="W5" i="91"/>
  <c r="V5" i="91"/>
  <c r="W4" i="91"/>
  <c r="V4" i="91"/>
  <c r="B4" i="91"/>
  <c r="W3" i="91"/>
  <c r="V3" i="91"/>
  <c r="B3" i="91"/>
  <c r="B2" i="91"/>
  <c r="N90" i="90"/>
  <c r="M90" i="90"/>
  <c r="W5" i="90"/>
  <c r="V5" i="90"/>
  <c r="W4" i="90"/>
  <c r="V4" i="90"/>
  <c r="B4" i="90"/>
  <c r="W3" i="90"/>
  <c r="V3" i="90"/>
  <c r="B3" i="90"/>
  <c r="B2" i="90"/>
  <c r="N110" i="92" l="1"/>
  <c r="M110" i="91"/>
  <c r="N110" i="91"/>
  <c r="M91" i="90"/>
  <c r="N91" i="90" s="1"/>
  <c r="W5" i="89"/>
  <c r="W4" i="89"/>
  <c r="V5" i="89"/>
  <c r="V3" i="89"/>
  <c r="V4" i="89"/>
  <c r="W3" i="89"/>
  <c r="N96" i="89" l="1"/>
  <c r="M96" i="89"/>
  <c r="B4" i="89"/>
  <c r="B3" i="89"/>
  <c r="B2" i="89"/>
  <c r="M97" i="89" l="1"/>
  <c r="N97" i="89" s="1"/>
  <c r="F1" i="85" l="1"/>
  <c r="G3" i="85"/>
  <c r="F3" i="85"/>
  <c r="S3" i="88"/>
  <c r="R3" i="88"/>
  <c r="J96" i="88"/>
  <c r="I96" i="88"/>
  <c r="B4" i="88"/>
  <c r="B3" i="88"/>
  <c r="B2" i="88"/>
  <c r="I97" i="88" l="1"/>
  <c r="J97" i="88" s="1"/>
  <c r="A8" i="85" l="1"/>
  <c r="B9" i="85"/>
  <c r="A9" i="85"/>
  <c r="C9" i="85" l="1"/>
</calcChain>
</file>

<file path=xl/sharedStrings.xml><?xml version="1.0" encoding="utf-8"?>
<sst xmlns="http://schemas.openxmlformats.org/spreadsheetml/2006/main" count="1949" uniqueCount="342">
  <si>
    <t>Name</t>
  </si>
  <si>
    <t>Rank</t>
  </si>
  <si>
    <t>Kingdom</t>
  </si>
  <si>
    <t>Sinful pride</t>
  </si>
  <si>
    <t>sinful rra03</t>
  </si>
  <si>
    <t>Total</t>
  </si>
  <si>
    <t>in K??</t>
  </si>
  <si>
    <t>TimeZone</t>
  </si>
  <si>
    <t>Canada</t>
  </si>
  <si>
    <t>Attempts</t>
  </si>
  <si>
    <t>Points</t>
  </si>
  <si>
    <t>Participants</t>
  </si>
  <si>
    <t>Total points</t>
  </si>
  <si>
    <t>Average among part.</t>
  </si>
  <si>
    <t>Non Participants</t>
  </si>
  <si>
    <t>BLACKLIST</t>
  </si>
  <si>
    <t>Alt</t>
  </si>
  <si>
    <t>Kills(K)</t>
  </si>
  <si>
    <t>Might(M)</t>
  </si>
  <si>
    <t xml:space="preserve">Right click on the latest tab to copy the tab (check box). </t>
  </si>
  <si>
    <t>Select J column. Insert colums twice.</t>
  </si>
  <si>
    <t>Rename new tab with current date. Example : if latest tab is 09-21, copied tab is 09-21 (2) could be renamed 09-24.</t>
  </si>
  <si>
    <t>Click on J column to replicate H's style on it.</t>
  </si>
  <si>
    <t>Click on K column to replicate I's style on it.</t>
  </si>
  <si>
    <t>Select I column and then click on button</t>
  </si>
  <si>
    <t>Select H column and click on button</t>
  </si>
  <si>
    <t>Column H</t>
  </si>
  <si>
    <t xml:space="preserve">Rename column labels : </t>
  </si>
  <si>
    <t>Example : M-0915 to be changed to M-0921</t>
  </si>
  <si>
    <t>Column I</t>
  </si>
  <si>
    <t>Example : K-0915 to be changed to K-0921</t>
  </si>
  <si>
    <t>Column J</t>
  </si>
  <si>
    <t>Column K</t>
  </si>
  <si>
    <t>Example of latest file to be updated on 09/24 : Latest tabs (09-21) and (09-15) =&gt; new tab (09-24) to be added</t>
  </si>
  <si>
    <t>Example : K-091502 to be changed to M-0915</t>
  </si>
  <si>
    <t>Example : K-0916 to be changed to K-0915</t>
  </si>
  <si>
    <t>(Optional) Remove all contents in columns F and G</t>
  </si>
  <si>
    <t>In Lords Mobile, open the Members list in the Guild tab</t>
  </si>
  <si>
    <t>Insert a new line in Excel (Select a line, Right-click / Insert).</t>
  </si>
  <si>
    <r>
      <rPr>
        <sz val="11"/>
        <color theme="1"/>
        <rFont val="Wingdings"/>
        <charset val="2"/>
      </rPr>
      <t>ð</t>
    </r>
    <r>
      <rPr>
        <sz val="11"/>
        <color theme="1"/>
        <rFont val="Calibri"/>
        <family val="2"/>
        <scheme val="minor"/>
      </rPr>
      <t xml:space="preserve"> NO : This is a new member</t>
    </r>
  </si>
  <si>
    <t>These elaborate steps are necessary to keep the automatic formatting working.</t>
  </si>
  <si>
    <t>Select the range from cell F2 to the cell at the bottom of column I and copy (CTL C)</t>
  </si>
  <si>
    <t>The members should be displayed in the same order, on this list and in the Excel spreadsheet.</t>
  </si>
  <si>
    <t>Country</t>
  </si>
  <si>
    <t>Update the member's Might and Kills</t>
  </si>
  <si>
    <t>Prepare space for new data</t>
  </si>
  <si>
    <r>
      <rPr>
        <i/>
        <sz val="11"/>
        <color theme="1"/>
        <rFont val="Wingdings"/>
        <charset val="2"/>
      </rPr>
      <t>ð</t>
    </r>
    <r>
      <rPr>
        <i/>
        <sz val="11"/>
        <color theme="1"/>
        <rFont val="Calibri"/>
        <family val="2"/>
        <scheme val="minor"/>
      </rPr>
      <t xml:space="preserve"> If, at the same spot, a member in the Excel spreadsheet is not in the Lords Mobile list</t>
    </r>
  </si>
  <si>
    <r>
      <rPr>
        <sz val="11"/>
        <color theme="1"/>
        <rFont val="Wingdings"/>
        <charset val="2"/>
      </rPr>
      <t>ð</t>
    </r>
    <r>
      <rPr>
        <sz val="11"/>
        <color theme="1"/>
        <rFont val="Calibri"/>
        <family val="2"/>
        <scheme val="minor"/>
      </rPr>
      <t xml:space="preserve"> NO : This member is no longer in the guild (kicked or quit)</t>
    </r>
  </si>
  <si>
    <t>Click on the newly created line to replicate the correct format.</t>
  </si>
  <si>
    <t>Insert a new line in Excel (Select a line, Right-click / Insert) at the bottom of the spreadsheet, just after the Blacklist.</t>
  </si>
  <si>
    <t>Click on cell H2. Right-click and paste with Values only option.</t>
  </si>
  <si>
    <t>Change the member's rank. Re-sort the list : by name (column C ascending), and then by rank (column D descending)</t>
  </si>
  <si>
    <t>Update members' data</t>
  </si>
  <si>
    <t>Find a newbie member (Name cell is green). Select the line and click the "Format Painter" button.</t>
  </si>
  <si>
    <t>Check all the newbie members (Name cell is green). If the columns L and M are filled, the member is no longer a newbie.</t>
  </si>
  <si>
    <t xml:space="preserve"> =&gt; Copy the format of an ordinary member (using Format Painter button) to remove green coloring of Name cell.</t>
  </si>
  <si>
    <t>Hide columns L and M : Right Click the columns and choose Hide action.</t>
  </si>
  <si>
    <t>How to update S!N spreadsheet with Guild Fest results</t>
  </si>
  <si>
    <t>How to update S!N spreadsheet with member data (Might &amp; Kills)</t>
  </si>
  <si>
    <t>To Finish</t>
  </si>
  <si>
    <t>Copy/Paste the contents of the ex-member's line onto this new line.</t>
  </si>
  <si>
    <t>Delete the ex-member's line from the Excel member list.</t>
  </si>
  <si>
    <t>Make sure the list is correctly sorted : by name (column C ascending), and then by rank (column D descending)</t>
  </si>
  <si>
    <t>It is easiest to sort the list by name (column C ascending)</t>
  </si>
  <si>
    <t>Fill the line with the new member's Name, Rank, Might and Kills. If available, Time-zone and/or Country and indicate if the account is an Alt.</t>
  </si>
  <si>
    <t>Check the member's kingdom before filling the column.</t>
  </si>
  <si>
    <t xml:space="preserve">For each member in the list, copy his/her Might (millions) in F column and his/her Kills (thousands) in G column </t>
  </si>
  <si>
    <t>Sort the list by Points. Check with the Results.</t>
  </si>
  <si>
    <t>For each result in the Lords Mobile GF list, update the Attempts and the Points columns for each member</t>
  </si>
  <si>
    <t>Update date in cell A1</t>
  </si>
  <si>
    <r>
      <rPr>
        <i/>
        <sz val="11"/>
        <color theme="1"/>
        <rFont val="Wingdings"/>
        <charset val="2"/>
      </rPr>
      <t>ð</t>
    </r>
    <r>
      <rPr>
        <i/>
        <sz val="11"/>
        <color theme="1"/>
        <rFont val="Calibri"/>
        <family val="2"/>
        <scheme val="minor"/>
      </rPr>
      <t xml:space="preserve"> When, at the same spot, there is a (new) member in the Lords Mobile list, but not in the Excel spreadsheet</t>
    </r>
  </si>
  <si>
    <t>Check whether the member is lower down in the Excel spreadsheet. (name change ?)</t>
  </si>
  <si>
    <r>
      <rPr>
        <sz val="11"/>
        <color theme="1"/>
        <rFont val="Wingdings"/>
        <charset val="2"/>
      </rPr>
      <t>ð</t>
    </r>
    <r>
      <rPr>
        <sz val="11"/>
        <color theme="1"/>
        <rFont val="Calibri"/>
        <family val="2"/>
        <scheme val="minor"/>
      </rPr>
      <t xml:space="preserve"> YES : This member has been promoted in rank (or changed name)</t>
    </r>
  </si>
  <si>
    <t>Check whether the member is still (lower down) in the Lords Mobile list. (name change ?)</t>
  </si>
  <si>
    <r>
      <t>ð</t>
    </r>
    <r>
      <rPr>
        <sz val="11"/>
        <color theme="1"/>
        <rFont val="Calibri"/>
        <family val="2"/>
        <scheme val="minor"/>
      </rPr>
      <t xml:space="preserve"> YES : This member has just dropped in rank (or changed name)</t>
    </r>
  </si>
  <si>
    <t>EXIT</t>
  </si>
  <si>
    <t>Weapons155</t>
  </si>
  <si>
    <t>PblcEnemyNo1</t>
  </si>
  <si>
    <t>LILUZI VERT</t>
  </si>
  <si>
    <t>in K207</t>
  </si>
  <si>
    <t xml:space="preserve"> </t>
  </si>
  <si>
    <t>ALT</t>
  </si>
  <si>
    <t>ApacheCogCat</t>
  </si>
  <si>
    <t>PANDAM0NIUM</t>
  </si>
  <si>
    <t>Embrea</t>
  </si>
  <si>
    <t>ApacheCogTim</t>
  </si>
  <si>
    <t>dkwut2</t>
  </si>
  <si>
    <t>helpbro</t>
  </si>
  <si>
    <t>helpmann</t>
  </si>
  <si>
    <t>kendellse199</t>
  </si>
  <si>
    <t>mordbji</t>
  </si>
  <si>
    <t>PsychoGeek</t>
  </si>
  <si>
    <t>Raptorman</t>
  </si>
  <si>
    <t>Rogue Falcon</t>
  </si>
  <si>
    <t>Silvanus</t>
  </si>
  <si>
    <t>x zman x</t>
  </si>
  <si>
    <t>UK</t>
  </si>
  <si>
    <t>Elisabethk</t>
  </si>
  <si>
    <t>California</t>
  </si>
  <si>
    <t>Connecticut</t>
  </si>
  <si>
    <t>Central</t>
  </si>
  <si>
    <t>Eastern</t>
  </si>
  <si>
    <t>Virginia</t>
  </si>
  <si>
    <t>CST</t>
  </si>
  <si>
    <t>Pacific</t>
  </si>
  <si>
    <t>DeepFocus</t>
  </si>
  <si>
    <t>DarkChild</t>
  </si>
  <si>
    <t>Kills (k)</t>
  </si>
  <si>
    <t>Might (m)</t>
  </si>
  <si>
    <t xml:space="preserve">Remove </t>
  </si>
  <si>
    <t>Mordbji</t>
  </si>
  <si>
    <t>zman</t>
  </si>
  <si>
    <t>Lithuania</t>
  </si>
  <si>
    <t>Kills</t>
  </si>
  <si>
    <t>Might</t>
  </si>
  <si>
    <t>player stats</t>
  </si>
  <si>
    <t>Hyper Farm</t>
  </si>
  <si>
    <t>Migration Scrolls</t>
  </si>
  <si>
    <t>Wood</t>
  </si>
  <si>
    <t>Food</t>
  </si>
  <si>
    <t>Stone</t>
  </si>
  <si>
    <t>Sabryn</t>
  </si>
  <si>
    <t>allFewyou</t>
  </si>
  <si>
    <t>Cherrytinted</t>
  </si>
  <si>
    <t>Chriiisty</t>
  </si>
  <si>
    <t>CobraMKai</t>
  </si>
  <si>
    <t>Zycora</t>
  </si>
  <si>
    <t>filthyanimal</t>
  </si>
  <si>
    <t>Filthy JG</t>
  </si>
  <si>
    <t>FilthyOldman</t>
  </si>
  <si>
    <t>FilthyRy</t>
  </si>
  <si>
    <t>FilthySinner</t>
  </si>
  <si>
    <t>FilthyTiles</t>
  </si>
  <si>
    <t>FilthyYoung</t>
  </si>
  <si>
    <t>Frost840902</t>
  </si>
  <si>
    <t>MTZ 77</t>
  </si>
  <si>
    <t>Ojabby</t>
  </si>
  <si>
    <t>Pizza413</t>
  </si>
  <si>
    <t>ChadeFallstr</t>
  </si>
  <si>
    <t>Domina ira</t>
  </si>
  <si>
    <t>FilthyCrunch</t>
  </si>
  <si>
    <t>FilthyFatBoy</t>
  </si>
  <si>
    <t>FilthyHeaux</t>
  </si>
  <si>
    <t>FilthyLU5T</t>
  </si>
  <si>
    <t>MsStoneHeart</t>
  </si>
  <si>
    <t>OldYeti</t>
  </si>
  <si>
    <t>PuddlesUO</t>
  </si>
  <si>
    <t>Rene37</t>
  </si>
  <si>
    <t>7enny</t>
  </si>
  <si>
    <t>Asheluna</t>
  </si>
  <si>
    <t>Ch3lseaGrin</t>
  </si>
  <si>
    <t>CottonWrench</t>
  </si>
  <si>
    <t>CuriousMold</t>
  </si>
  <si>
    <t>Danger Diva</t>
  </si>
  <si>
    <t>Dori57</t>
  </si>
  <si>
    <t>EvilMonkee</t>
  </si>
  <si>
    <t>Filthy Bria</t>
  </si>
  <si>
    <t>Filthy scaff</t>
  </si>
  <si>
    <t>FilthySlayer</t>
  </si>
  <si>
    <t>Funky Guy</t>
  </si>
  <si>
    <t>juleehan</t>
  </si>
  <si>
    <t>KRONYC</t>
  </si>
  <si>
    <t>Lord Oscari</t>
  </si>
  <si>
    <t>LyfesRelay</t>
  </si>
  <si>
    <t>Midgetsmurph</t>
  </si>
  <si>
    <t>nayahh</t>
  </si>
  <si>
    <t>nikolaisonja</t>
  </si>
  <si>
    <t>ODP420</t>
  </si>
  <si>
    <t>OutcastSmily</t>
  </si>
  <si>
    <t>RootBeerGuy</t>
  </si>
  <si>
    <t>RTSoul</t>
  </si>
  <si>
    <t>SeeCoonD</t>
  </si>
  <si>
    <t>Seerah</t>
  </si>
  <si>
    <t>T0RCHWOOD</t>
  </si>
  <si>
    <t>Vic Ventura</t>
  </si>
  <si>
    <t>MM2 MASRY AL</t>
  </si>
  <si>
    <t>Alex Ursache</t>
  </si>
  <si>
    <t>badgirl6</t>
  </si>
  <si>
    <t>Bob da knob</t>
  </si>
  <si>
    <t>Boedoet Bro</t>
  </si>
  <si>
    <t>Bravo11</t>
  </si>
  <si>
    <t>Cane1995</t>
  </si>
  <si>
    <t>CheaterGhost</t>
  </si>
  <si>
    <t>Cinnam0nBun</t>
  </si>
  <si>
    <t>CocoNutz666</t>
  </si>
  <si>
    <t>Dastan 1612</t>
  </si>
  <si>
    <t>Disc</t>
  </si>
  <si>
    <t>Enuuoh</t>
  </si>
  <si>
    <t>FilthyMind</t>
  </si>
  <si>
    <t>FluffThe3rd</t>
  </si>
  <si>
    <t>ImmovableOBJ</t>
  </si>
  <si>
    <t>lol555578998</t>
  </si>
  <si>
    <t>lWoodyl</t>
  </si>
  <si>
    <t>1985 MAHAMOUD</t>
  </si>
  <si>
    <t>marius888</t>
  </si>
  <si>
    <t>Master K Ren</t>
  </si>
  <si>
    <t>maximo210</t>
  </si>
  <si>
    <t>mothman1</t>
  </si>
  <si>
    <t>MsNisa</t>
  </si>
  <si>
    <t>Mugga Fugga</t>
  </si>
  <si>
    <t>PeaceOKeeper</t>
  </si>
  <si>
    <t>RockyAP</t>
  </si>
  <si>
    <t>Safwatt</t>
  </si>
  <si>
    <t>SarnoPurno</t>
  </si>
  <si>
    <t>Selo 1</t>
  </si>
  <si>
    <t>Spideroon</t>
  </si>
  <si>
    <t>Ssh4adow</t>
  </si>
  <si>
    <t>suspenso</t>
  </si>
  <si>
    <t>tickONyou</t>
  </si>
  <si>
    <t>trippywunder</t>
  </si>
  <si>
    <t>WoooWahh</t>
  </si>
  <si>
    <t>Xhb1213</t>
  </si>
  <si>
    <t>Gold</t>
  </si>
  <si>
    <t>DeadlyCoffin</t>
  </si>
  <si>
    <t>Florida</t>
  </si>
  <si>
    <t>New York</t>
  </si>
  <si>
    <t>Kansas</t>
  </si>
  <si>
    <t>MST</t>
  </si>
  <si>
    <t>CMT</t>
  </si>
  <si>
    <t>Tennesee</t>
  </si>
  <si>
    <t>Los Angelas</t>
  </si>
  <si>
    <t>Ore</t>
  </si>
  <si>
    <t>North Carolina</t>
  </si>
  <si>
    <t>Michigan</t>
  </si>
  <si>
    <t>FilthyBish</t>
  </si>
  <si>
    <t>Western EU</t>
  </si>
  <si>
    <t>Mini FB (Ore)</t>
  </si>
  <si>
    <t>Italy</t>
  </si>
  <si>
    <t>Singapore</t>
  </si>
  <si>
    <t>TinyEno (Wood)</t>
  </si>
  <si>
    <t xml:space="preserve">Eastern </t>
  </si>
  <si>
    <t>GMT -5</t>
  </si>
  <si>
    <t>Mexico</t>
  </si>
  <si>
    <t>PST</t>
  </si>
  <si>
    <t>Oregon</t>
  </si>
  <si>
    <t>GMT +8</t>
  </si>
  <si>
    <t>PetiteCherry</t>
  </si>
  <si>
    <t>Texas</t>
  </si>
  <si>
    <t>christycakes</t>
  </si>
  <si>
    <t>Mass</t>
  </si>
  <si>
    <t>413PIZZA413</t>
  </si>
  <si>
    <t>pete zahot</t>
  </si>
  <si>
    <t>GMT +2</t>
  </si>
  <si>
    <t>MonkishMark</t>
  </si>
  <si>
    <t>RSA</t>
  </si>
  <si>
    <t>Aka</t>
  </si>
  <si>
    <t>Ohio</t>
  </si>
  <si>
    <t>Africa</t>
  </si>
  <si>
    <t>LU…</t>
  </si>
  <si>
    <t>Mountain</t>
  </si>
  <si>
    <t>Montana</t>
  </si>
  <si>
    <t>Chibi Ashe</t>
  </si>
  <si>
    <t>K-0410</t>
  </si>
  <si>
    <t>M-0410</t>
  </si>
  <si>
    <t>K-0403</t>
  </si>
  <si>
    <t>M-0403</t>
  </si>
  <si>
    <t>NO</t>
  </si>
  <si>
    <t>YES</t>
  </si>
  <si>
    <t>USA-Los Angeles</t>
  </si>
  <si>
    <t>EU-United Kingdom</t>
  </si>
  <si>
    <t>USA-Connecticut</t>
  </si>
  <si>
    <t>USA-Texas</t>
  </si>
  <si>
    <t>EU-Sweden</t>
  </si>
  <si>
    <t>USA</t>
  </si>
  <si>
    <t>EU-Lithuania</t>
  </si>
  <si>
    <t>USA-Florida</t>
  </si>
  <si>
    <t>USA-Michigan</t>
  </si>
  <si>
    <t>Africa-SA</t>
  </si>
  <si>
    <t>monkishmark</t>
  </si>
  <si>
    <t>USA-California</t>
  </si>
  <si>
    <t>USA-Mass</t>
  </si>
  <si>
    <t>USA-Kansas</t>
  </si>
  <si>
    <t>EU-Spain</t>
  </si>
  <si>
    <t>EU-Italy</t>
  </si>
  <si>
    <t>USA-Montana</t>
  </si>
  <si>
    <t>USA-North Carolina</t>
  </si>
  <si>
    <t>USA-Tennesee</t>
  </si>
  <si>
    <t>BreakingB4d</t>
  </si>
  <si>
    <t>USA-NYC</t>
  </si>
  <si>
    <t>kgsdhkiihbcd</t>
  </si>
  <si>
    <t>Lord BFC</t>
  </si>
  <si>
    <t>MAIDA</t>
  </si>
  <si>
    <t>Pete Zahot</t>
  </si>
  <si>
    <t>Africa-Egypt</t>
  </si>
  <si>
    <t>Superstoner</t>
  </si>
  <si>
    <t>XX R0meo XX</t>
  </si>
  <si>
    <t>Mini FB</t>
  </si>
  <si>
    <t>M-0417</t>
  </si>
  <si>
    <t>K-04107</t>
  </si>
  <si>
    <t>M-0427</t>
  </si>
  <si>
    <t>K-0427</t>
  </si>
  <si>
    <t>K-0417</t>
  </si>
  <si>
    <t>South Africa</t>
  </si>
  <si>
    <t>Pandachon</t>
  </si>
  <si>
    <t>kukusikdjan</t>
  </si>
  <si>
    <t>killemslayem</t>
  </si>
  <si>
    <t>DonEnras</t>
  </si>
  <si>
    <t>AintNoTroops</t>
  </si>
  <si>
    <t>t0bler412</t>
  </si>
  <si>
    <t>SplitPickle</t>
  </si>
  <si>
    <t>PurpleRainMN</t>
  </si>
  <si>
    <t>Peanut011</t>
  </si>
  <si>
    <t>Russia</t>
  </si>
  <si>
    <t>EU-Romania</t>
  </si>
  <si>
    <t>Mystingo</t>
  </si>
  <si>
    <t>EU-Serbia</t>
  </si>
  <si>
    <t>EU-France</t>
  </si>
  <si>
    <t>USA-Ohio</t>
  </si>
  <si>
    <t>HoneyBadger4</t>
  </si>
  <si>
    <t>Europe-UK</t>
  </si>
  <si>
    <t>sheenn</t>
  </si>
  <si>
    <t>Peterpants</t>
  </si>
  <si>
    <t>J filthy G</t>
  </si>
  <si>
    <t>badgirl 6</t>
  </si>
  <si>
    <t>Amorina</t>
  </si>
  <si>
    <t>Gborn</t>
  </si>
  <si>
    <t>Valkiria LF</t>
  </si>
  <si>
    <t>M-0514</t>
  </si>
  <si>
    <t>K-0514</t>
  </si>
  <si>
    <t>baby sheen</t>
  </si>
  <si>
    <t>Gus Gus</t>
  </si>
  <si>
    <t>LUS FOOD</t>
  </si>
  <si>
    <t>LUS IRON</t>
  </si>
  <si>
    <t>LUS STONE</t>
  </si>
  <si>
    <t>LUS WOOD</t>
  </si>
  <si>
    <t>sandmanback</t>
  </si>
  <si>
    <t>Column1</t>
  </si>
  <si>
    <t>M-0614</t>
  </si>
  <si>
    <t>K-0614</t>
  </si>
  <si>
    <t>Albaro0nah</t>
  </si>
  <si>
    <t>Blindsp0t</t>
  </si>
  <si>
    <t>OdioPop</t>
  </si>
  <si>
    <t>rstRTSoul</t>
  </si>
  <si>
    <t>RyanJDD</t>
  </si>
  <si>
    <t>Sha4dow</t>
  </si>
  <si>
    <t>KittnPuncher</t>
  </si>
  <si>
    <t>RomeoSix2</t>
  </si>
  <si>
    <t>baby OdioPop</t>
  </si>
  <si>
    <t>PeterPants</t>
  </si>
  <si>
    <t>TRAP</t>
  </si>
  <si>
    <t>frost840902</t>
  </si>
  <si>
    <t>Baby OdioPop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</si>
</sst>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yyyy/mm/dd"/>
    <numFmt numFmtId="165" formatCode="yyyy\-mm\-dd;@"/>
    <numFmt numFmtId="166" formatCode="_-* #,##0.00_-;\-* #,##0.00_-;_-* &quot;-&quot;??_-;_-@_-"/>
    <numFmt numFmtId="167" formatCode="_-* #,##0_-;\-* #,##0_-;_-* &quot;-&quot;??_-;_-@_-"/>
  </numFmts>
  <fonts count="1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i/>
      <sz val="11"/>
      <color theme="1"/>
      <name val="Wingdings"/>
      <charset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scheme val="minor"/>
    </font>
    <font>
      <b/>
      <u/>
      <sz val="15"/>
      <color theme="1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auto="1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theme="4" tint="0.39997558519241921"/>
      </top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double">
        <color indexed="64"/>
      </right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Border="1"/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0" fillId="4" borderId="0" xfId="0" applyFill="1"/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left"/>
    </xf>
    <xf numFmtId="0" fontId="0" fillId="0" borderId="1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0" xfId="0" applyAlignment="1"/>
    <xf numFmtId="49" fontId="1" fillId="2" borderId="13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1" fillId="2" borderId="16" xfId="0" applyFont="1" applyFill="1" applyBorder="1" applyAlignment="1">
      <alignment horizontal="left"/>
    </xf>
    <xf numFmtId="0" fontId="0" fillId="0" borderId="17" xfId="0" applyBorder="1"/>
    <xf numFmtId="49" fontId="4" fillId="0" borderId="0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5" fillId="0" borderId="0" xfId="0" applyFont="1" applyAlignment="1">
      <alignment horizontal="left" indent="2"/>
    </xf>
    <xf numFmtId="0" fontId="6" fillId="3" borderId="0" xfId="0" applyFont="1" applyFill="1"/>
    <xf numFmtId="0" fontId="6" fillId="2" borderId="0" xfId="0" applyFont="1" applyFill="1" applyAlignment="1">
      <alignment horizontal="left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left" indent="1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0" xfId="0" applyFill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0" fillId="5" borderId="2" xfId="0" applyFill="1" applyBorder="1" applyAlignment="1">
      <alignment horizontal="left"/>
    </xf>
    <xf numFmtId="16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2" fillId="6" borderId="18" xfId="0" applyNumberFormat="1" applyFont="1" applyFill="1" applyBorder="1" applyAlignment="1">
      <alignment horizontal="center"/>
    </xf>
    <xf numFmtId="0" fontId="0" fillId="0" borderId="20" xfId="0" applyFont="1" applyBorder="1"/>
    <xf numFmtId="0" fontId="0" fillId="7" borderId="20" xfId="0" applyFont="1" applyFill="1" applyBorder="1"/>
    <xf numFmtId="0" fontId="0" fillId="5" borderId="20" xfId="0" applyFont="1" applyFill="1" applyBorder="1" applyAlignment="1">
      <alignment horizontal="left"/>
    </xf>
    <xf numFmtId="165" fontId="0" fillId="0" borderId="0" xfId="0" applyNumberFormat="1"/>
    <xf numFmtId="3" fontId="2" fillId="6" borderId="19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0" fillId="5" borderId="23" xfId="0" applyFont="1" applyFill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" fontId="0" fillId="0" borderId="0" xfId="0" applyNumberFormat="1"/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0" fontId="0" fillId="0" borderId="29" xfId="0" applyBorder="1"/>
    <xf numFmtId="49" fontId="0" fillId="0" borderId="29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3" fontId="4" fillId="0" borderId="3" xfId="0" applyNumberFormat="1" applyFont="1" applyBorder="1"/>
    <xf numFmtId="3" fontId="10" fillId="0" borderId="3" xfId="0" applyNumberFormat="1" applyFont="1" applyBorder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3" fontId="4" fillId="0" borderId="0" xfId="0" applyNumberFormat="1" applyFont="1" applyBorder="1"/>
    <xf numFmtId="0" fontId="0" fillId="0" borderId="0" xfId="0" applyFont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2" fillId="6" borderId="13" xfId="0" applyNumberFormat="1" applyFon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  <xf numFmtId="16" fontId="0" fillId="0" borderId="30" xfId="0" applyNumberFormat="1" applyBorder="1" applyAlignment="1"/>
    <xf numFmtId="16" fontId="0" fillId="0" borderId="28" xfId="0" applyNumberFormat="1" applyBorder="1" applyAlignment="1"/>
    <xf numFmtId="16" fontId="0" fillId="0" borderId="0" xfId="0" applyNumberFormat="1" applyBorder="1" applyAlignment="1"/>
    <xf numFmtId="167" fontId="2" fillId="6" borderId="1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3" fontId="4" fillId="0" borderId="0" xfId="0" applyNumberFormat="1" applyFont="1" applyBorder="1" applyAlignment="1">
      <alignment horizontal="center" vertical="center"/>
    </xf>
    <xf numFmtId="167" fontId="2" fillId="6" borderId="3" xfId="1" applyNumberFormat="1" applyFont="1" applyFill="1" applyBorder="1" applyAlignment="1">
      <alignment horizontal="center"/>
    </xf>
    <xf numFmtId="0" fontId="0" fillId="0" borderId="31" xfId="0" applyBorder="1"/>
    <xf numFmtId="167" fontId="2" fillId="6" borderId="0" xfId="1" applyNumberFormat="1" applyFont="1" applyFill="1" applyBorder="1" applyAlignment="1">
      <alignment horizontal="center"/>
    </xf>
    <xf numFmtId="167" fontId="2" fillId="6" borderId="30" xfId="1" applyNumberFormat="1" applyFont="1" applyFill="1" applyBorder="1" applyAlignment="1">
      <alignment horizontal="center"/>
    </xf>
    <xf numFmtId="167" fontId="2" fillId="6" borderId="28" xfId="1" applyNumberFormat="1" applyFont="1" applyFill="1" applyBorder="1" applyAlignment="1">
      <alignment horizontal="center"/>
    </xf>
    <xf numFmtId="0" fontId="0" fillId="0" borderId="2" xfId="0" applyFont="1" applyBorder="1"/>
    <xf numFmtId="49" fontId="0" fillId="0" borderId="31" xfId="0" applyNumberFormat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Font="1" applyBorder="1"/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0" xfId="0" applyFill="1"/>
    <xf numFmtId="0" fontId="0" fillId="0" borderId="1" xfId="0" applyBorder="1" applyAlignment="1"/>
    <xf numFmtId="0" fontId="0" fillId="0" borderId="5" xfId="0" applyBorder="1" applyAlignment="1"/>
    <xf numFmtId="0" fontId="0" fillId="0" borderId="2" xfId="0" applyBorder="1" applyAlignment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2" fillId="6" borderId="18" xfId="0" applyNumberFormat="1" applyFont="1" applyFill="1" applyBorder="1" applyAlignment="1">
      <alignment horizontal="center"/>
    </xf>
    <xf numFmtId="0" fontId="0" fillId="0" borderId="20" xfId="0" applyFont="1" applyBorder="1"/>
    <xf numFmtId="0" fontId="0" fillId="7" borderId="20" xfId="0" applyFont="1" applyFill="1" applyBorder="1"/>
    <xf numFmtId="0" fontId="0" fillId="5" borderId="20" xfId="0" applyFont="1" applyFill="1" applyBorder="1" applyAlignment="1">
      <alignment horizontal="left"/>
    </xf>
    <xf numFmtId="3" fontId="2" fillId="6" borderId="19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5" borderId="23" xfId="0" applyFont="1" applyFill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" fontId="0" fillId="0" borderId="0" xfId="0" applyNumberFormat="1"/>
    <xf numFmtId="0" fontId="2" fillId="6" borderId="26" xfId="0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0" fontId="0" fillId="0" borderId="29" xfId="0" applyBorder="1"/>
    <xf numFmtId="49" fontId="0" fillId="0" borderId="2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3" fontId="4" fillId="0" borderId="3" xfId="0" applyNumberFormat="1" applyFont="1" applyBorder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Border="1"/>
    <xf numFmtId="0" fontId="0" fillId="0" borderId="0" xfId="0" applyFont="1" applyBorder="1" applyAlignment="1">
      <alignment horizontal="center"/>
    </xf>
    <xf numFmtId="3" fontId="2" fillId="6" borderId="0" xfId="0" applyNumberFormat="1" applyFont="1" applyFill="1" applyBorder="1" applyAlignment="1">
      <alignment horizontal="center"/>
    </xf>
    <xf numFmtId="167" fontId="2" fillId="6" borderId="1" xfId="2" applyNumberFormat="1" applyFont="1" applyFill="1" applyBorder="1" applyAlignment="1">
      <alignment horizontal="center"/>
    </xf>
    <xf numFmtId="167" fontId="2" fillId="6" borderId="3" xfId="2" applyNumberFormat="1" applyFont="1" applyFill="1" applyBorder="1" applyAlignment="1">
      <alignment horizontal="center"/>
    </xf>
    <xf numFmtId="0" fontId="0" fillId="0" borderId="31" xfId="0" applyBorder="1"/>
    <xf numFmtId="49" fontId="0" fillId="0" borderId="31" xfId="0" applyNumberFormat="1" applyBorder="1" applyAlignment="1">
      <alignment horizontal="center"/>
    </xf>
    <xf numFmtId="0" fontId="0" fillId="0" borderId="2" xfId="0" applyFont="1" applyBorder="1"/>
    <xf numFmtId="0" fontId="0" fillId="5" borderId="2" xfId="0" applyFont="1" applyFill="1" applyBorder="1" applyAlignment="1">
      <alignment horizontal="left"/>
    </xf>
    <xf numFmtId="0" fontId="0" fillId="8" borderId="2" xfId="0" applyFont="1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/>
    <xf numFmtId="167" fontId="3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4" fillId="0" borderId="1" xfId="0" applyNumberFormat="1" applyFont="1" applyBorder="1"/>
    <xf numFmtId="3" fontId="4" fillId="0" borderId="1" xfId="0" applyNumberFormat="1" applyFont="1" applyBorder="1" applyAlignment="1">
      <alignment horizontal="center" vertical="center"/>
    </xf>
    <xf numFmtId="167" fontId="2" fillId="6" borderId="1" xfId="2" applyNumberFormat="1" applyFont="1" applyFill="1" applyBorder="1" applyAlignment="1">
      <alignment horizontal="center"/>
    </xf>
    <xf numFmtId="167" fontId="2" fillId="8" borderId="1" xfId="2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3" fontId="4" fillId="8" borderId="1" xfId="0" applyNumberFormat="1" applyFont="1" applyFill="1" applyBorder="1"/>
    <xf numFmtId="3" fontId="10" fillId="0" borderId="1" xfId="0" applyNumberFormat="1" applyFont="1" applyBorder="1"/>
    <xf numFmtId="0" fontId="0" fillId="3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/>
    <xf numFmtId="0" fontId="10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9" fontId="0" fillId="8" borderId="1" xfId="0" applyNumberFormat="1" applyFont="1" applyFill="1" applyBorder="1" applyAlignment="1">
      <alignment horizontal="center"/>
    </xf>
    <xf numFmtId="0" fontId="0" fillId="8" borderId="3" xfId="0" applyFont="1" applyFill="1" applyBorder="1" applyAlignment="1"/>
    <xf numFmtId="0" fontId="0" fillId="0" borderId="32" xfId="0" applyBorder="1" applyAlignment="1">
      <alignment horizontal="center"/>
    </xf>
    <xf numFmtId="0" fontId="10" fillId="0" borderId="32" xfId="0" applyFont="1" applyBorder="1" applyAlignment="1">
      <alignment horizontal="center"/>
    </xf>
    <xf numFmtId="167" fontId="2" fillId="6" borderId="32" xfId="1" applyNumberFormat="1" applyFont="1" applyFill="1" applyBorder="1" applyAlignment="1">
      <alignment horizontal="center"/>
    </xf>
    <xf numFmtId="0" fontId="0" fillId="0" borderId="32" xfId="0" applyBorder="1"/>
    <xf numFmtId="49" fontId="0" fillId="0" borderId="32" xfId="0" applyNumberFormat="1" applyBorder="1" applyAlignment="1">
      <alignment horizontal="center"/>
    </xf>
    <xf numFmtId="3" fontId="10" fillId="0" borderId="32" xfId="0" applyNumberFormat="1" applyFont="1" applyBorder="1"/>
    <xf numFmtId="3" fontId="4" fillId="0" borderId="32" xfId="0" applyNumberFormat="1" applyFont="1" applyBorder="1" applyAlignment="1">
      <alignment horizontal="center" vertical="center"/>
    </xf>
    <xf numFmtId="0" fontId="0" fillId="0" borderId="30" xfId="0" applyBorder="1" applyAlignment="1"/>
    <xf numFmtId="0" fontId="0" fillId="0" borderId="33" xfId="0" applyFont="1" applyBorder="1"/>
    <xf numFmtId="0" fontId="0" fillId="0" borderId="34" xfId="0" applyBorder="1" applyAlignment="1">
      <alignment horizontal="center"/>
    </xf>
    <xf numFmtId="0" fontId="0" fillId="5" borderId="33" xfId="0" applyFont="1" applyFill="1" applyBorder="1" applyAlignment="1">
      <alignment horizontal="left"/>
    </xf>
    <xf numFmtId="0" fontId="0" fillId="5" borderId="35" xfId="0" applyFont="1" applyFill="1" applyBorder="1" applyAlignment="1">
      <alignment horizontal="left"/>
    </xf>
    <xf numFmtId="0" fontId="0" fillId="0" borderId="35" xfId="0" applyFont="1" applyBorder="1"/>
    <xf numFmtId="0" fontId="0" fillId="8" borderId="35" xfId="0" applyFont="1" applyFill="1" applyBorder="1"/>
    <xf numFmtId="0" fontId="0" fillId="8" borderId="34" xfId="0" applyFont="1" applyFill="1" applyBorder="1" applyAlignment="1">
      <alignment horizontal="center"/>
    </xf>
    <xf numFmtId="0" fontId="0" fillId="0" borderId="36" xfId="0" applyFont="1" applyBorder="1"/>
    <xf numFmtId="0" fontId="0" fillId="0" borderId="37" xfId="0" applyBorder="1" applyAlignment="1">
      <alignment horizontal="center"/>
    </xf>
    <xf numFmtId="37" fontId="1" fillId="2" borderId="5" xfId="1" applyNumberFormat="1" applyFont="1" applyFill="1" applyBorder="1" applyAlignment="1">
      <alignment horizontal="center"/>
    </xf>
    <xf numFmtId="37" fontId="2" fillId="6" borderId="1" xfId="1" applyNumberFormat="1" applyFont="1" applyFill="1" applyBorder="1" applyAlignment="1">
      <alignment horizontal="center" vertical="center"/>
    </xf>
    <xf numFmtId="37" fontId="3" fillId="6" borderId="1" xfId="1" applyNumberFormat="1" applyFont="1" applyFill="1" applyBorder="1" applyAlignment="1">
      <alignment horizontal="center" vertical="center"/>
    </xf>
    <xf numFmtId="37" fontId="0" fillId="0" borderId="0" xfId="1" applyNumberFormat="1" applyFont="1" applyBorder="1" applyAlignment="1">
      <alignment horizontal="center"/>
    </xf>
    <xf numFmtId="37" fontId="0" fillId="0" borderId="0" xfId="1" applyNumberFormat="1" applyFont="1" applyBorder="1"/>
    <xf numFmtId="37" fontId="0" fillId="0" borderId="0" xfId="1" applyNumberFormat="1" applyFont="1" applyAlignment="1">
      <alignment horizontal="center"/>
    </xf>
    <xf numFmtId="37" fontId="2" fillId="6" borderId="1" xfId="1" applyNumberFormat="1" applyFont="1" applyFill="1" applyBorder="1" applyAlignment="1">
      <alignment horizontal="center"/>
    </xf>
    <xf numFmtId="37" fontId="3" fillId="6" borderId="1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" fontId="0" fillId="0" borderId="30" xfId="0" applyNumberFormat="1" applyBorder="1" applyAlignment="1">
      <alignment horizontal="center"/>
    </xf>
    <xf numFmtId="16" fontId="0" fillId="0" borderId="28" xfId="0" applyNumberFormat="1" applyBorder="1" applyAlignment="1">
      <alignment horizontal="center"/>
    </xf>
  </cellXfs>
  <cellStyles count="3">
    <cellStyle name="Comma" xfId="1" builtinId="3"/>
    <cellStyle name="Comma 2" xfId="2" xr:uid="{00000000-0005-0000-0000-00002F000000}"/>
    <cellStyle name="Normal" xfId="0" builtinId="0"/>
  </cellStyles>
  <dxfs count="569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double">
          <color auto="1"/>
        </left>
        <right style="thin">
          <color indexed="64"/>
        </right>
        <top style="thin">
          <color rgb="FF505050"/>
        </top>
        <bottom style="thin">
          <color rgb="FF505050"/>
        </bottom>
        <vertical/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double">
          <color auto="1"/>
        </left>
        <right style="thin">
          <color indexed="64"/>
        </right>
        <top style="thin">
          <color rgb="FF505050"/>
        </top>
        <bottom style="thin">
          <color rgb="FF505050"/>
        </bottom>
        <vertical/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rgb="FF505050"/>
        </top>
        <bottom style="thin">
          <color rgb="FF50505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_-* #,##0_-;\-* #,##0_-;_-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5" formatCode="#,##0_);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5" formatCode="#,##0_);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ont>
        <color rgb="FFFF0000"/>
      </font>
    </dxf>
    <dxf>
      <font>
        <color rgb="FF009900"/>
      </font>
    </dxf>
    <dxf>
      <fill>
        <patternFill>
          <bgColor rgb="FFFFCCFF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568"/>
      <tableStyleElement type="headerRow" dxfId="567"/>
      <tableStyleElement type="totalRow" dxfId="566"/>
      <tableStyleElement type="firstColumn" dxfId="565"/>
      <tableStyleElement type="lastColumn" dxfId="564"/>
      <tableStyleElement type="firstRowStripe" dxfId="563"/>
      <tableStyleElement type="firstColumnStripe" dxfId="562"/>
    </tableStyle>
  </tableStyles>
  <colors>
    <mruColors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Stats'!$A$8</c:f>
          <c:strCache>
            <c:ptCount val="1"/>
            <c:pt idx="0">
              <c:v>Sabryn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Stats'!$B$8</c:f>
              <c:strCache>
                <c:ptCount val="1"/>
                <c:pt idx="0">
                  <c:v>Might (m)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'Monthly Stats'!$A$9:$A$9</c:f>
              <c:numCache>
                <c:formatCode>yyyy\-mm\-dd;@</c:formatCode>
                <c:ptCount val="1"/>
                <c:pt idx="0">
                  <c:v>43200</c:v>
                </c:pt>
              </c:numCache>
            </c:numRef>
          </c:cat>
          <c:val>
            <c:numRef>
              <c:f>'Monthly Stats'!$B$9:$B$9</c:f>
              <c:numCache>
                <c:formatCode>General</c:formatCode>
                <c:ptCount val="1"/>
                <c:pt idx="0">
                  <c:v>44210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F-4856-80F2-59CA3180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85967"/>
        <c:axId val="668875167"/>
      </c:lineChart>
      <c:lineChart>
        <c:grouping val="standard"/>
        <c:varyColors val="0"/>
        <c:ser>
          <c:idx val="1"/>
          <c:order val="1"/>
          <c:tx>
            <c:strRef>
              <c:f>'Monthly Stats'!$C$8</c:f>
              <c:strCache>
                <c:ptCount val="1"/>
                <c:pt idx="0">
                  <c:v>Kills (k)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'Monthly Stats'!$A$9:$A$9</c:f>
              <c:numCache>
                <c:formatCode>yyyy\-mm\-dd;@</c:formatCode>
                <c:ptCount val="1"/>
                <c:pt idx="0">
                  <c:v>43200</c:v>
                </c:pt>
              </c:numCache>
            </c:numRef>
          </c:cat>
          <c:val>
            <c:numRef>
              <c:f>'Monthly Stats'!$C$9:$C$9</c:f>
              <c:numCache>
                <c:formatCode>General</c:formatCode>
                <c:ptCount val="1"/>
                <c:pt idx="0">
                  <c:v>2029044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F-4856-80F2-59CA3180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44568"/>
        <c:axId val="552943912"/>
      </c:lineChart>
      <c:dateAx>
        <c:axId val="647585967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5167"/>
        <c:crosses val="autoZero"/>
        <c:auto val="1"/>
        <c:lblOffset val="100"/>
        <c:baseTimeUnit val="days"/>
      </c:dateAx>
      <c:valAx>
        <c:axId val="6688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85967"/>
        <c:crosses val="autoZero"/>
        <c:crossBetween val="between"/>
      </c:valAx>
      <c:valAx>
        <c:axId val="552943912"/>
        <c:scaling>
          <c:orientation val="minMax"/>
        </c:scaling>
        <c:delete val="0"/>
        <c:axPos val="r"/>
        <c:title>
          <c:tx>
            <c:strRef>
              <c:f>'Monthly Stats'!$C$8</c:f>
              <c:strCache>
                <c:ptCount val="1"/>
                <c:pt idx="0">
                  <c:v>Kills (k)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4568"/>
        <c:crosses val="max"/>
        <c:crossBetween val="between"/>
      </c:valAx>
      <c:dateAx>
        <c:axId val="552944568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529439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'06-06'!$W$2</c:f>
          <c:strCache>
            <c:ptCount val="1"/>
            <c:pt idx="0">
              <c:v>FilthyRy</c:v>
            </c:pt>
          </c:strCache>
        </c:strRef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'06-06'!$X$2</c:f>
              <c:strCache>
                <c:ptCount val="1"/>
                <c:pt idx="0">
                  <c:v>Might</c:v>
                </c:pt>
              </c:strCache>
            </c:strRef>
          </c:tx>
          <c:spPr>
            <a:ln w="22225" cap="rnd">
              <a:solidFill>
                <a:srgbClr val="0099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99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'06-06'!$W$3:$W$6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'06-06'!$X$3:$X$6</c:f>
              <c:numCache>
                <c:formatCode>General</c:formatCode>
                <c:ptCount val="4"/>
                <c:pt idx="0">
                  <c:v>104951</c:v>
                </c:pt>
                <c:pt idx="1">
                  <c:v>125851</c:v>
                </c:pt>
                <c:pt idx="2">
                  <c:v>129841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0-4873-88A0-8592C978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7968"/>
        <c:axId val="428828296"/>
      </c:lineChart>
      <c:lineChart>
        <c:grouping val="standard"/>
        <c:varyColors val="0"/>
        <c:ser>
          <c:idx val="1"/>
          <c:order val="1"/>
          <c:tx>
            <c:strRef>
              <c:f>'06-06'!$Y$2</c:f>
              <c:strCache>
                <c:ptCount val="1"/>
                <c:pt idx="0">
                  <c:v>Kills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'06-06'!$W$3:$W$6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'06-06'!$Y$3:$Y$6</c:f>
              <c:numCache>
                <c:formatCode>General</c:formatCode>
                <c:ptCount val="4"/>
                <c:pt idx="0">
                  <c:v>11765270</c:v>
                </c:pt>
                <c:pt idx="1">
                  <c:v>12417806</c:v>
                </c:pt>
                <c:pt idx="2">
                  <c:v>13080152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0-4873-88A0-8592C978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632"/>
        <c:axId val="434203896"/>
      </c:lineChart>
      <c:dateAx>
        <c:axId val="42882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296"/>
        <c:crosses val="autoZero"/>
        <c:auto val="1"/>
        <c:lblOffset val="100"/>
        <c:baseTimeUnit val="days"/>
      </c:dateAx>
      <c:valAx>
        <c:axId val="42882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'06-06'!$X$2</c:f>
              <c:strCache>
                <c:ptCount val="1"/>
                <c:pt idx="0">
                  <c:v>Might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7968"/>
        <c:crosses val="autoZero"/>
        <c:crossBetween val="between"/>
      </c:valAx>
      <c:valAx>
        <c:axId val="434203896"/>
        <c:scaling>
          <c:orientation val="minMax"/>
        </c:scaling>
        <c:delete val="0"/>
        <c:axPos val="r"/>
        <c:title>
          <c:tx>
            <c:strRef>
              <c:f>'06-06'!$Y$2</c:f>
              <c:strCache>
                <c:ptCount val="1"/>
                <c:pt idx="0">
                  <c:v>Kills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632"/>
        <c:crosses val="max"/>
        <c:crossBetween val="between"/>
      </c:valAx>
      <c:dateAx>
        <c:axId val="4379166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4203896"/>
        <c:crosses val="autoZero"/>
        <c:auto val="1"/>
        <c:lblOffset val="100"/>
        <c:baseTimeUnit val="days"/>
      </c:date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'05-22'!$U$2</c:f>
          <c:strCache>
            <c:ptCount val="1"/>
            <c:pt idx="0">
              <c:v>FilthyRy</c:v>
            </c:pt>
          </c:strCache>
        </c:strRef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'05-22'!$V$2</c:f>
              <c:strCache>
                <c:ptCount val="1"/>
                <c:pt idx="0">
                  <c:v>Might</c:v>
                </c:pt>
              </c:strCache>
            </c:strRef>
          </c:tx>
          <c:spPr>
            <a:ln w="22225" cap="rnd">
              <a:solidFill>
                <a:srgbClr val="0099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99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'05-22'!$U$3:$U$6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'05-22'!$V$3:$V$6</c:f>
              <c:numCache>
                <c:formatCode>General</c:formatCode>
                <c:ptCount val="4"/>
                <c:pt idx="0">
                  <c:v>80082</c:v>
                </c:pt>
                <c:pt idx="1">
                  <c:v>98678</c:v>
                </c:pt>
                <c:pt idx="2">
                  <c:v>104951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4C8E-97A0-F7344E25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7968"/>
        <c:axId val="428828296"/>
      </c:lineChart>
      <c:lineChart>
        <c:grouping val="standard"/>
        <c:varyColors val="0"/>
        <c:ser>
          <c:idx val="1"/>
          <c:order val="1"/>
          <c:tx>
            <c:strRef>
              <c:f>'05-22'!$W$2</c:f>
              <c:strCache>
                <c:ptCount val="1"/>
                <c:pt idx="0">
                  <c:v>Kills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'05-22'!$U$3:$U$6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'05-22'!$W$3:$W$6</c:f>
              <c:numCache>
                <c:formatCode>General</c:formatCode>
                <c:ptCount val="4"/>
                <c:pt idx="0">
                  <c:v>10797108</c:v>
                </c:pt>
                <c:pt idx="1">
                  <c:v>11702080</c:v>
                </c:pt>
                <c:pt idx="2">
                  <c:v>11765270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4C8E-97A0-F7344E25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632"/>
        <c:axId val="434203896"/>
      </c:lineChart>
      <c:dateAx>
        <c:axId val="42882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296"/>
        <c:crosses val="autoZero"/>
        <c:auto val="1"/>
        <c:lblOffset val="100"/>
        <c:baseTimeUnit val="days"/>
      </c:dateAx>
      <c:valAx>
        <c:axId val="42882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'05-22'!$V$2</c:f>
              <c:strCache>
                <c:ptCount val="1"/>
                <c:pt idx="0">
                  <c:v>Might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7968"/>
        <c:crosses val="autoZero"/>
        <c:crossBetween val="between"/>
      </c:valAx>
      <c:valAx>
        <c:axId val="434203896"/>
        <c:scaling>
          <c:orientation val="minMax"/>
        </c:scaling>
        <c:delete val="0"/>
        <c:axPos val="r"/>
        <c:title>
          <c:tx>
            <c:strRef>
              <c:f>'05-22'!$W$2</c:f>
              <c:strCache>
                <c:ptCount val="1"/>
                <c:pt idx="0">
                  <c:v>Kills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632"/>
        <c:crosses val="max"/>
        <c:crossBetween val="between"/>
      </c:valAx>
      <c:dateAx>
        <c:axId val="4379166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4203896"/>
        <c:crosses val="autoZero"/>
        <c:auto val="1"/>
        <c:lblOffset val="100"/>
        <c:baseTimeUnit val="days"/>
      </c:date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'05-14'!$U$2</c:f>
          <c:strCache>
            <c:ptCount val="1"/>
            <c:pt idx="0">
              <c:v>FilthyRy</c:v>
            </c:pt>
          </c:strCache>
        </c:strRef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'05-14'!$V$2</c:f>
              <c:strCache>
                <c:ptCount val="1"/>
                <c:pt idx="0">
                  <c:v>Might</c:v>
                </c:pt>
              </c:strCache>
            </c:strRef>
          </c:tx>
          <c:spPr>
            <a:ln w="22225" cap="rnd">
              <a:solidFill>
                <a:srgbClr val="0099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99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'05-14'!$U$3:$U$6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'05-14'!$V$3:$V$6</c:f>
              <c:numCache>
                <c:formatCode>General</c:formatCode>
                <c:ptCount val="4"/>
                <c:pt idx="0">
                  <c:v>72087</c:v>
                </c:pt>
                <c:pt idx="1">
                  <c:v>80082</c:v>
                </c:pt>
                <c:pt idx="2">
                  <c:v>98678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77B-8EFC-B2BE262E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7968"/>
        <c:axId val="428828296"/>
      </c:lineChart>
      <c:lineChart>
        <c:grouping val="standard"/>
        <c:varyColors val="0"/>
        <c:ser>
          <c:idx val="1"/>
          <c:order val="1"/>
          <c:tx>
            <c:strRef>
              <c:f>'05-14'!$W$2</c:f>
              <c:strCache>
                <c:ptCount val="1"/>
                <c:pt idx="0">
                  <c:v>Kills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'05-14'!$U$3:$U$6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'05-14'!$W$3:$W$6</c:f>
              <c:numCache>
                <c:formatCode>General</c:formatCode>
                <c:ptCount val="4"/>
                <c:pt idx="0">
                  <c:v>10215497</c:v>
                </c:pt>
                <c:pt idx="1">
                  <c:v>10797108</c:v>
                </c:pt>
                <c:pt idx="2">
                  <c:v>11702080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77B-8EFC-B2BE262E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632"/>
        <c:axId val="434203896"/>
      </c:lineChart>
      <c:dateAx>
        <c:axId val="42882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296"/>
        <c:crosses val="autoZero"/>
        <c:auto val="1"/>
        <c:lblOffset val="100"/>
        <c:baseTimeUnit val="days"/>
      </c:dateAx>
      <c:valAx>
        <c:axId val="42882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'05-14'!$V$2</c:f>
              <c:strCache>
                <c:ptCount val="1"/>
                <c:pt idx="0">
                  <c:v>Might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7968"/>
        <c:crosses val="autoZero"/>
        <c:crossBetween val="between"/>
      </c:valAx>
      <c:valAx>
        <c:axId val="434203896"/>
        <c:scaling>
          <c:orientation val="minMax"/>
        </c:scaling>
        <c:delete val="0"/>
        <c:axPos val="r"/>
        <c:title>
          <c:tx>
            <c:strRef>
              <c:f>'05-14'!$W$2</c:f>
              <c:strCache>
                <c:ptCount val="1"/>
                <c:pt idx="0">
                  <c:v>Kills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632"/>
        <c:crosses val="max"/>
        <c:crossBetween val="between"/>
      </c:valAx>
      <c:dateAx>
        <c:axId val="4379166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4203896"/>
        <c:crosses val="autoZero"/>
        <c:auto val="1"/>
        <c:lblOffset val="100"/>
        <c:baseTimeUnit val="days"/>
      </c:date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'04-27'!$U$2</c:f>
          <c:strCache>
            <c:ptCount val="1"/>
            <c:pt idx="0">
              <c:v>FilthyRy</c:v>
            </c:pt>
          </c:strCache>
        </c:strRef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'04-27'!$V$2</c:f>
              <c:strCache>
                <c:ptCount val="1"/>
                <c:pt idx="0">
                  <c:v>Might</c:v>
                </c:pt>
              </c:strCache>
            </c:strRef>
          </c:tx>
          <c:spPr>
            <a:ln w="22225" cap="rnd">
              <a:solidFill>
                <a:srgbClr val="0099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99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'04-27'!$U$3:$U$6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'04-27'!$V$3:$V$6</c:f>
              <c:numCache>
                <c:formatCode>General</c:formatCode>
                <c:ptCount val="4"/>
                <c:pt idx="0">
                  <c:v>71382</c:v>
                </c:pt>
                <c:pt idx="1">
                  <c:v>72087</c:v>
                </c:pt>
                <c:pt idx="2">
                  <c:v>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A-4803-8579-AE204C89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7968"/>
        <c:axId val="428828296"/>
      </c:lineChart>
      <c:lineChart>
        <c:grouping val="standard"/>
        <c:varyColors val="0"/>
        <c:ser>
          <c:idx val="1"/>
          <c:order val="1"/>
          <c:tx>
            <c:strRef>
              <c:f>'04-27'!$W$2</c:f>
              <c:strCache>
                <c:ptCount val="1"/>
                <c:pt idx="0">
                  <c:v>Kills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'04-27'!$U$3:$U$6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'04-27'!$W$3:$W$6</c:f>
              <c:numCache>
                <c:formatCode>General</c:formatCode>
                <c:ptCount val="4"/>
                <c:pt idx="0">
                  <c:v>10215497</c:v>
                </c:pt>
                <c:pt idx="1">
                  <c:v>10215497</c:v>
                </c:pt>
                <c:pt idx="2">
                  <c:v>10797108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A-4803-8579-AE204C89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632"/>
        <c:axId val="434203896"/>
      </c:lineChart>
      <c:dateAx>
        <c:axId val="42882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296"/>
        <c:crosses val="autoZero"/>
        <c:auto val="1"/>
        <c:lblOffset val="100"/>
        <c:baseTimeUnit val="days"/>
      </c:dateAx>
      <c:valAx>
        <c:axId val="42882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'04-27'!$V$2</c:f>
              <c:strCache>
                <c:ptCount val="1"/>
                <c:pt idx="0">
                  <c:v>Might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7968"/>
        <c:crosses val="autoZero"/>
        <c:crossBetween val="between"/>
      </c:valAx>
      <c:valAx>
        <c:axId val="434203896"/>
        <c:scaling>
          <c:orientation val="minMax"/>
        </c:scaling>
        <c:delete val="0"/>
        <c:axPos val="r"/>
        <c:title>
          <c:tx>
            <c:strRef>
              <c:f>'04-27'!$W$2</c:f>
              <c:strCache>
                <c:ptCount val="1"/>
                <c:pt idx="0">
                  <c:v>Kills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632"/>
        <c:crosses val="max"/>
        <c:crossBetween val="between"/>
      </c:valAx>
      <c:dateAx>
        <c:axId val="4379166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4203896"/>
        <c:crosses val="autoZero"/>
        <c:auto val="1"/>
        <c:lblOffset val="100"/>
        <c:baseTimeUnit val="days"/>
      </c:date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'04-17'!$U$2</c:f>
          <c:strCache>
            <c:ptCount val="1"/>
            <c:pt idx="0">
              <c:v>FilthyRy</c:v>
            </c:pt>
          </c:strCache>
        </c:strRef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'04-17'!$V$2</c:f>
              <c:strCache>
                <c:ptCount val="1"/>
                <c:pt idx="0">
                  <c:v>Might</c:v>
                </c:pt>
              </c:strCache>
            </c:strRef>
          </c:tx>
          <c:spPr>
            <a:ln w="22225" cap="rnd">
              <a:solidFill>
                <a:srgbClr val="0099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99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'04-17'!$U$3:$U$6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'04-17'!$V$3:$V$6</c:f>
              <c:numCache>
                <c:formatCode>General</c:formatCode>
                <c:ptCount val="4"/>
                <c:pt idx="0">
                  <c:v>67229</c:v>
                </c:pt>
                <c:pt idx="1">
                  <c:v>71382</c:v>
                </c:pt>
                <c:pt idx="2">
                  <c:v>72087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F-4954-A28D-7CC1FB7A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7968"/>
        <c:axId val="428828296"/>
      </c:lineChart>
      <c:lineChart>
        <c:grouping val="standard"/>
        <c:varyColors val="0"/>
        <c:ser>
          <c:idx val="1"/>
          <c:order val="1"/>
          <c:tx>
            <c:strRef>
              <c:f>'04-17'!$W$2</c:f>
              <c:strCache>
                <c:ptCount val="1"/>
                <c:pt idx="0">
                  <c:v>Kills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'04-17'!$U$3:$U$6</c:f>
              <c:numCache>
                <c:formatCode>d\-mmm</c:formatCode>
                <c:ptCount val="4"/>
                <c:pt idx="0">
                  <c:v>43193</c:v>
                </c:pt>
                <c:pt idx="1">
                  <c:v>43200</c:v>
                </c:pt>
                <c:pt idx="2">
                  <c:v>43207</c:v>
                </c:pt>
              </c:numCache>
            </c:numRef>
          </c:cat>
          <c:val>
            <c:numRef>
              <c:f>'04-17'!$W$3:$W$6</c:f>
              <c:numCache>
                <c:formatCode>General</c:formatCode>
                <c:ptCount val="4"/>
                <c:pt idx="0">
                  <c:v>10215497</c:v>
                </c:pt>
                <c:pt idx="1">
                  <c:v>10215497</c:v>
                </c:pt>
                <c:pt idx="2">
                  <c:v>10215497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F-4954-A28D-7CC1FB7A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632"/>
        <c:axId val="434203896"/>
      </c:lineChart>
      <c:dateAx>
        <c:axId val="42882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296"/>
        <c:crosses val="autoZero"/>
        <c:auto val="1"/>
        <c:lblOffset val="100"/>
        <c:baseTimeUnit val="days"/>
      </c:dateAx>
      <c:valAx>
        <c:axId val="42882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'04-17'!$V$2</c:f>
              <c:strCache>
                <c:ptCount val="1"/>
                <c:pt idx="0">
                  <c:v>Might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7968"/>
        <c:crosses val="autoZero"/>
        <c:crossBetween val="between"/>
      </c:valAx>
      <c:valAx>
        <c:axId val="434203896"/>
        <c:scaling>
          <c:orientation val="minMax"/>
        </c:scaling>
        <c:delete val="0"/>
        <c:axPos val="r"/>
        <c:title>
          <c:tx>
            <c:strRef>
              <c:f>'04-17'!$W$2</c:f>
              <c:strCache>
                <c:ptCount val="1"/>
                <c:pt idx="0">
                  <c:v>Kills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632"/>
        <c:crosses val="max"/>
        <c:crossBetween val="between"/>
      </c:valAx>
      <c:dateAx>
        <c:axId val="4379166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4203896"/>
        <c:crosses val="autoZero"/>
        <c:auto val="1"/>
        <c:lblOffset val="100"/>
        <c:baseTimeUnit val="days"/>
      </c:date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'04-10'!$Q$2</c:f>
          <c:strCache>
            <c:ptCount val="1"/>
            <c:pt idx="0">
              <c:v>Sabryn</c:v>
            </c:pt>
          </c:strCache>
        </c:strRef>
      </c:tx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'04-10'!$R$2</c:f>
              <c:strCache>
                <c:ptCount val="1"/>
                <c:pt idx="0">
                  <c:v>Might</c:v>
                </c:pt>
              </c:strCache>
            </c:strRef>
          </c:tx>
          <c:spPr>
            <a:ln w="22225" cap="rnd">
              <a:solidFill>
                <a:srgbClr val="0099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99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'04-10'!$Q$3:$Q$5</c:f>
              <c:numCache>
                <c:formatCode>d\-mmm</c:formatCode>
                <c:ptCount val="3"/>
                <c:pt idx="0">
                  <c:v>43200</c:v>
                </c:pt>
              </c:numCache>
            </c:numRef>
          </c:cat>
          <c:val>
            <c:numRef>
              <c:f>'04-10'!$R$3:$R$5</c:f>
              <c:numCache>
                <c:formatCode>General</c:formatCode>
                <c:ptCount val="3"/>
                <c:pt idx="0">
                  <c:v>44210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B-498F-A203-2AED8871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7968"/>
        <c:axId val="428828296"/>
      </c:lineChart>
      <c:lineChart>
        <c:grouping val="standard"/>
        <c:varyColors val="0"/>
        <c:ser>
          <c:idx val="1"/>
          <c:order val="1"/>
          <c:tx>
            <c:strRef>
              <c:f>'04-10'!$S$2</c:f>
              <c:strCache>
                <c:ptCount val="1"/>
                <c:pt idx="0">
                  <c:v>Kills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'04-10'!$Q$3:$Q$5</c:f>
              <c:numCache>
                <c:formatCode>d\-mmm</c:formatCode>
                <c:ptCount val="3"/>
                <c:pt idx="0">
                  <c:v>43200</c:v>
                </c:pt>
              </c:numCache>
            </c:numRef>
          </c:cat>
          <c:val>
            <c:numRef>
              <c:f>'04-10'!$S$3:$S$5</c:f>
              <c:numCache>
                <c:formatCode>General</c:formatCode>
                <c:ptCount val="3"/>
                <c:pt idx="0">
                  <c:v>2029044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B-498F-A203-2AED8871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632"/>
        <c:axId val="434203896"/>
      </c:lineChart>
      <c:dateAx>
        <c:axId val="42882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296"/>
        <c:crosses val="autoZero"/>
        <c:auto val="1"/>
        <c:lblOffset val="100"/>
        <c:baseTimeUnit val="days"/>
      </c:dateAx>
      <c:valAx>
        <c:axId val="428828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'04-10'!$R$2</c:f>
              <c:strCache>
                <c:ptCount val="1"/>
                <c:pt idx="0">
                  <c:v>Might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7968"/>
        <c:crosses val="autoZero"/>
        <c:crossBetween val="between"/>
      </c:valAx>
      <c:valAx>
        <c:axId val="434203896"/>
        <c:scaling>
          <c:orientation val="minMax"/>
        </c:scaling>
        <c:delete val="0"/>
        <c:axPos val="r"/>
        <c:title>
          <c:tx>
            <c:strRef>
              <c:f>'04-10'!$S$2</c:f>
              <c:strCache>
                <c:ptCount val="1"/>
                <c:pt idx="0">
                  <c:v>Kills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6632"/>
        <c:crosses val="max"/>
        <c:crossBetween val="between"/>
      </c:valAx>
      <c:dateAx>
        <c:axId val="4379166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4203896"/>
        <c:crosses val="autoZero"/>
        <c:auto val="1"/>
        <c:lblOffset val="100"/>
        <c:baseTimeUnit val="days"/>
      </c:dateAx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</xdr:colOff>
      <xdr:row>3</xdr:row>
      <xdr:rowOff>5713</xdr:rowOff>
    </xdr:from>
    <xdr:to>
      <xdr:col>12</xdr:col>
      <xdr:colOff>600074</xdr:colOff>
      <xdr:row>28</xdr:row>
      <xdr:rowOff>180974</xdr:rowOff>
    </xdr:to>
    <xdr:graphicFrame macro="">
      <xdr:nvGraphicFramePr>
        <xdr:cNvPr id="3" name="Chart 2" title="Kills">
          <a:extLst>
            <a:ext uri="{FF2B5EF4-FFF2-40B4-BE49-F238E27FC236}">
              <a16:creationId xmlns:a16="http://schemas.microsoft.com/office/drawing/2014/main" id="{B34482B5-1C87-4E70-9BD1-721C37AD4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698500</xdr:colOff>
      <xdr:row>6</xdr:row>
      <xdr:rowOff>177800</xdr:rowOff>
    </xdr:from>
    <xdr:to>
      <xdr:col>4</xdr:col>
      <xdr:colOff>711200</xdr:colOff>
      <xdr:row>8</xdr:row>
      <xdr:rowOff>35817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1150" y="1368425"/>
          <a:ext cx="727075" cy="239017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8</xdr:row>
      <xdr:rowOff>180975</xdr:rowOff>
    </xdr:from>
    <xdr:to>
      <xdr:col>5</xdr:col>
      <xdr:colOff>241300</xdr:colOff>
      <xdr:row>10</xdr:row>
      <xdr:rowOff>38992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1752600"/>
          <a:ext cx="727075" cy="239017"/>
        </a:xfrm>
        <a:prstGeom prst="rect">
          <a:avLst/>
        </a:prstGeom>
      </xdr:spPr>
    </xdr:pic>
    <xdr:clientData/>
  </xdr:twoCellAnchor>
  <xdr:twoCellAnchor editAs="oneCell">
    <xdr:from>
      <xdr:col>7</xdr:col>
      <xdr:colOff>549275</xdr:colOff>
      <xdr:row>17</xdr:row>
      <xdr:rowOff>47625</xdr:rowOff>
    </xdr:from>
    <xdr:to>
      <xdr:col>9</xdr:col>
      <xdr:colOff>314325</xdr:colOff>
      <xdr:row>20</xdr:row>
      <xdr:rowOff>132617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9425" y="3333750"/>
          <a:ext cx="1193800" cy="656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571501</xdr:colOff>
      <xdr:row>6</xdr:row>
      <xdr:rowOff>22412</xdr:rowOff>
    </xdr:from>
    <xdr:to>
      <xdr:col>31</xdr:col>
      <xdr:colOff>560295</xdr:colOff>
      <xdr:row>24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E0FC8-85A2-4591-90ED-78E8BD99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6</xdr:row>
      <xdr:rowOff>12325</xdr:rowOff>
    </xdr:from>
    <xdr:to>
      <xdr:col>28</xdr:col>
      <xdr:colOff>571501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4E3E9-25D6-432F-AFB5-E3449696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6</xdr:row>
      <xdr:rowOff>12325</xdr:rowOff>
    </xdr:from>
    <xdr:to>
      <xdr:col>28</xdr:col>
      <xdr:colOff>571501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4F52E-20B0-4880-9270-93F6CC12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6</xdr:row>
      <xdr:rowOff>12325</xdr:rowOff>
    </xdr:from>
    <xdr:to>
      <xdr:col>28</xdr:col>
      <xdr:colOff>571501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EEB6F-2F8C-4322-A9A1-76ADA82A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6</xdr:row>
      <xdr:rowOff>12325</xdr:rowOff>
    </xdr:from>
    <xdr:to>
      <xdr:col>28</xdr:col>
      <xdr:colOff>571501</xdr:colOff>
      <xdr:row>27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BCA29-6B6E-4F1A-B316-A53BC968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6</xdr:row>
      <xdr:rowOff>12325</xdr:rowOff>
    </xdr:from>
    <xdr:to>
      <xdr:col>24</xdr:col>
      <xdr:colOff>571501</xdr:colOff>
      <xdr:row>27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4DEA0-5B89-4D2E-8257-50BEAA59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1F15C1-0F9F-4B78-A9A2-86A038F9CD8C}" name="Tableau13423456234235789112345279247210112347911234912131141415174912414121617181214171219202112222324252324567" displayName="Tableau13423456234235789112345279247210112347911234912131141415174912414121617181214171219202112222324252324567" ref="C1:V101" totalsRowShown="0" headerRowDxfId="377" headerRowBorderDxfId="376" tableBorderDxfId="375" totalsRowBorderDxfId="374">
  <autoFilter ref="C1:V101" xr:uid="{00000000-0009-0000-0100-000017000000}"/>
  <sortState ref="C2:U101">
    <sortCondition descending="1" ref="D1:D101"/>
  </sortState>
  <tableColumns count="20">
    <tableColumn id="1" xr3:uid="{C9214CD1-5791-4A21-BEDA-7234B2C6AADA}" name="Name" dataDxfId="373"/>
    <tableColumn id="2" xr3:uid="{053B02EC-D8D3-49E9-B706-044C63D4AFEE}" name="Rank" dataDxfId="372"/>
    <tableColumn id="30" xr3:uid="{353F65EB-DA5B-4762-92EB-7C0856A3BDB7}" name="Kingdom" dataDxfId="371"/>
    <tableColumn id="4" xr3:uid="{C35F7E80-EEDB-42BB-93AC-5D74C4591B9B}" name="Might(M)" dataDxfId="370" dataCellStyle="Comma"/>
    <tableColumn id="14" xr3:uid="{997981AB-C0E9-42E4-8F31-544118E389D7}" name="Kills(K)" dataDxfId="369" dataCellStyle="Comma"/>
    <tableColumn id="16" xr3:uid="{F30DF6BF-9A1A-4307-ACF9-F585E00143BE}" name="M-0614" dataDxfId="368" dataCellStyle="Comma"/>
    <tableColumn id="15" xr3:uid="{50EEDE8A-AF1E-4DCB-B3BC-DFC826F030DB}" name="K-0614" dataDxfId="367" dataCellStyle="Comma"/>
    <tableColumn id="11" xr3:uid="{B49BA820-D5A7-4742-9561-F8C4397E4FF9}" name="M-0514" dataDxfId="366" dataCellStyle="Comma"/>
    <tableColumn id="10" xr3:uid="{6CCB164D-7BB6-43D1-8361-F0F5A471AD8B}" name="K-0514" dataDxfId="365" dataCellStyle="Comma"/>
    <tableColumn id="13" xr3:uid="{3E74EAAB-7218-4E67-A5F4-61434F9A1AF5}" name="M-0427" dataDxfId="364" dataCellStyle="Comma"/>
    <tableColumn id="12" xr3:uid="{249A503F-3CE5-4A08-94F8-F1828C79E572}" name="K-0427" dataDxfId="363" dataCellStyle="Comma"/>
    <tableColumn id="6" xr3:uid="{FF7E3463-DC6A-4540-B0F7-DA919C1F6828}" name="TimeZone" dataDxfId="362"/>
    <tableColumn id="7" xr3:uid="{BDA9EF16-78F0-437E-9A49-6A1CFB8C85A2}" name="Country" dataDxfId="361"/>
    <tableColumn id="5" xr3:uid="{B669AE2D-029F-4527-A352-7D2A3F0E9011}" name="Attempts" dataDxfId="360"/>
    <tableColumn id="8" xr3:uid="{D23A0CB9-A3D6-44F1-B18D-5BA94BE468CC}" name="Points" dataDxfId="359"/>
    <tableColumn id="26" xr3:uid="{DC55A4F9-DA4F-42EB-8038-2B5F2FDB00D2}" name="Hyper Farm" dataDxfId="358"/>
    <tableColumn id="25" xr3:uid="{B3B91454-E233-4F27-86BA-FB0CA8A5355B}" name="Migration Scrolls" dataDxfId="357"/>
    <tableColumn id="9" xr3:uid="{E83FF358-69F4-468D-B230-C2B7CC19A410}" name="Alt" dataDxfId="356"/>
    <tableColumn id="3" xr3:uid="{D9896307-ED83-4A79-A130-3F80AA3DBF4A}" name="Aka" dataDxfId="355"/>
    <tableColumn id="17" xr3:uid="{30CCAEFE-D2F3-4474-B4B2-7E8AD7D36901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9D4165-366B-40D5-8D9A-9C44D9E8C8A3}" name="Tableau1342345623423578911234527924721011234791123491213114141517491241412161718121417121920211222232425232456" displayName="Tableau1342345623423578911234527924721011234791123491213114141517491241412161718121417121920211222232425232456" ref="C1:S98" totalsRowShown="0" headerRowDxfId="278" headerRowBorderDxfId="277" tableBorderDxfId="276" totalsRowBorderDxfId="275">
  <autoFilter ref="C1:S98" xr:uid="{00000000-0009-0000-0100-000017000000}"/>
  <sortState ref="C2:S87">
    <sortCondition descending="1" ref="D1:D87"/>
  </sortState>
  <tableColumns count="17">
    <tableColumn id="1" xr3:uid="{0A2BA3DC-A298-4D8C-BAF2-9E1A1208AC3C}" name="Name" dataDxfId="274"/>
    <tableColumn id="2" xr3:uid="{ABE6A24E-04AB-466F-8621-69048BA26A29}" name="Rank" dataDxfId="273"/>
    <tableColumn id="30" xr3:uid="{1BD3666D-3757-4B68-8504-A6A9B4D24704}" name="Kingdom" dataDxfId="272"/>
    <tableColumn id="4" xr3:uid="{2E8E0D84-5670-4BBE-B64F-73D1B0331D07}" name="Might(M)" dataDxfId="271" dataCellStyle="Comma"/>
    <tableColumn id="14" xr3:uid="{2914517C-8395-4810-A553-979E76127F67}" name="Kills(K)" dataDxfId="270" dataCellStyle="Comma"/>
    <tableColumn id="11" xr3:uid="{71CB47AA-E31F-473F-9385-33D89EFB63BA}" name="M-0514" dataDxfId="269" dataCellStyle="Comma"/>
    <tableColumn id="10" xr3:uid="{62BF853C-A3AF-4C9A-ADB9-A7A911B84E0E}" name="K-0514" dataDxfId="268" dataCellStyle="Comma"/>
    <tableColumn id="13" xr3:uid="{5B6B0569-ACC2-43BD-A639-21330880FCC4}" name="M-0427" dataDxfId="267" dataCellStyle="Comma"/>
    <tableColumn id="12" xr3:uid="{524FEE14-5E3A-44A6-9736-A5736EB60B4C}" name="K-0427" dataDxfId="266" dataCellStyle="Comma"/>
    <tableColumn id="6" xr3:uid="{B9F26B0F-299D-4E1E-82FD-0D3A76948DB2}" name="TimeZone" dataDxfId="265"/>
    <tableColumn id="7" xr3:uid="{2A9AD569-CCED-49DD-8874-2CEEED09DBF1}" name="Country" dataDxfId="264"/>
    <tableColumn id="5" xr3:uid="{786CDCC7-9C27-465F-9FDE-768A22841800}" name="Attempts" dataDxfId="263"/>
    <tableColumn id="8" xr3:uid="{5CBDD9BE-99E3-4317-B3AB-01B1F7D5B814}" name="Points" dataDxfId="262"/>
    <tableColumn id="26" xr3:uid="{496DC858-6258-4FB6-B69A-39C259950081}" name="Hyper Farm" dataDxfId="261"/>
    <tableColumn id="25" xr3:uid="{6B24BF88-0F1D-447E-B915-A0F1F0B5D6CC}" name="Migration Scrolls" dataDxfId="260"/>
    <tableColumn id="9" xr3:uid="{06FBCD6C-5F6F-4DB0-99DD-37F45901CB93}" name="Alt" dataDxfId="259"/>
    <tableColumn id="3" xr3:uid="{0D8EA2D9-FEC1-4A1E-BBE1-073D4A2F54E4}" name="Aka" dataDxfId="2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E7524F-224E-4036-909F-EDA32F27E693}" name="Tableau134234562342357891123452792472101123479112349121311414151749124141216171812141712192021122223242523245" displayName="Tableau134234562342357891123452792472101123479112349121311414151749124141216171812141712192021122223242523245" ref="C1:S98" totalsRowShown="0" headerRowDxfId="181" headerRowBorderDxfId="180" tableBorderDxfId="179" totalsRowBorderDxfId="178">
  <autoFilter ref="C1:S98" xr:uid="{00000000-0009-0000-0100-000017000000}"/>
  <sortState ref="C2:S87">
    <sortCondition descending="1" ref="D1:D87"/>
  </sortState>
  <tableColumns count="17">
    <tableColumn id="1" xr3:uid="{DB3EDA9B-6FF7-4525-9538-4ED0CF2BAADD}" name="Name" dataDxfId="177"/>
    <tableColumn id="2" xr3:uid="{72FBFB87-BE22-40AD-A494-C249709EBB68}" name="Rank" dataDxfId="176"/>
    <tableColumn id="30" xr3:uid="{85D2E359-5BF7-4BC3-AFA1-2C6022092ECB}" name="Kingdom" dataDxfId="175"/>
    <tableColumn id="4" xr3:uid="{51215E16-2697-413B-BE35-9C4A3F15FA31}" name="Might(M)" dataDxfId="174" dataCellStyle="Comma"/>
    <tableColumn id="14" xr3:uid="{B2962F12-B59F-4598-9E0C-A71B07D57F8C}" name="Kills(K)" dataDxfId="173" dataCellStyle="Comma"/>
    <tableColumn id="11" xr3:uid="{3AEC5685-BE6D-4A6C-9860-33DDAC86F072}" name="M-0427" dataDxfId="172" dataCellStyle="Comma"/>
    <tableColumn id="10" xr3:uid="{08747A05-9C23-400E-9612-FABE3113973B}" name="K-0427" dataDxfId="171" dataCellStyle="Comma"/>
    <tableColumn id="13" xr3:uid="{B650312B-746C-4C76-B286-D818BB49003D}" name="M-0417" dataDxfId="170" dataCellStyle="Comma"/>
    <tableColumn id="12" xr3:uid="{9424CB4C-5511-445B-A23D-8189FCD87D1E}" name="K-0417" dataDxfId="169" dataCellStyle="Comma"/>
    <tableColumn id="6" xr3:uid="{CBF1AE09-5B80-42C5-BD09-0C614A205087}" name="TimeZone" dataDxfId="168"/>
    <tableColumn id="7" xr3:uid="{A63E9458-A6FF-40AF-9EC5-0B5BD1BC4C4D}" name="Country" dataDxfId="167"/>
    <tableColumn id="5" xr3:uid="{FA76F0C0-C9E0-440A-AFAF-071EE4C3D4F6}" name="Attempts" dataDxfId="166"/>
    <tableColumn id="8" xr3:uid="{BCBDC592-8350-48C1-A2B5-A9A3EECAA7A3}" name="Points" dataDxfId="165"/>
    <tableColumn id="26" xr3:uid="{2F334C2F-5911-4182-91BB-A0794451252E}" name="Hyper Farm" dataDxfId="164"/>
    <tableColumn id="25" xr3:uid="{7B202E44-2889-4D14-8B0A-2F9331D88F75}" name="Migration Scrolls" dataDxfId="163"/>
    <tableColumn id="9" xr3:uid="{2D7C56FE-C06F-4C7E-9790-031DDACB781C}" name="Alt" dataDxfId="162"/>
    <tableColumn id="3" xr3:uid="{7A8AA829-3FA5-4E9A-B820-D8E52F3C0EE3}" name="Aka" dataDxfId="1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B0B544-385B-4B27-9C76-0C650191AE7A}" name="Tableau13423456234235789112345279247210112347911234912131141415174912414121617181214171219202112222324252324" displayName="Tableau13423456234235789112345279247210112347911234912131141415174912414121617181214171219202112222324252324" ref="C1:S89" totalsRowShown="0" headerRowDxfId="103" headerRowBorderDxfId="102" tableBorderDxfId="101" totalsRowBorderDxfId="100">
  <autoFilter ref="C1:S89" xr:uid="{00000000-0009-0000-0100-000017000000}"/>
  <sortState ref="C2:S87">
    <sortCondition descending="1" ref="D1:D87"/>
  </sortState>
  <tableColumns count="17">
    <tableColumn id="1" xr3:uid="{145280C8-7178-47D0-B870-533A715C8707}" name="Name" dataDxfId="99"/>
    <tableColumn id="2" xr3:uid="{19996154-F4E7-48D8-ADA1-86F6AC398ABB}" name="Rank" dataDxfId="98"/>
    <tableColumn id="30" xr3:uid="{B9D57040-3C56-40F7-BE76-CD1FFFF3F30D}" name="Kingdom" dataDxfId="97"/>
    <tableColumn id="4" xr3:uid="{28370B03-839F-4065-81E5-87527BD6A85F}" name="Might(M)" dataDxfId="96" dataCellStyle="Comma"/>
    <tableColumn id="14" xr3:uid="{177E814C-70C3-4CEB-B80D-36326C57D0C3}" name="Kills(K)" dataDxfId="95" dataCellStyle="Comma"/>
    <tableColumn id="11" xr3:uid="{2C4EBB97-4F0D-4CDA-833D-09A87F10C815}" name="M-0417" dataDxfId="94" dataCellStyle="Comma"/>
    <tableColumn id="10" xr3:uid="{9926D1C7-0832-45D6-9F6C-1F8040862124}" name="K-04107" dataDxfId="93" dataCellStyle="Comma"/>
    <tableColumn id="13" xr3:uid="{FEB542B6-A3CE-4930-9783-6ACFB63A4D1A}" name="M-0410" dataDxfId="92" dataCellStyle="Comma"/>
    <tableColumn id="12" xr3:uid="{7E6ED959-839F-4BD0-A27E-8869CB06F3FC}" name="K-0410" dataDxfId="91" dataCellStyle="Comma"/>
    <tableColumn id="6" xr3:uid="{8D0D4861-A4EA-448A-A817-9124B0BBCE09}" name="TimeZone" dataDxfId="90"/>
    <tableColumn id="7" xr3:uid="{BB871945-AD2D-4382-BCAE-91D1B098B691}" name="Country" dataDxfId="89"/>
    <tableColumn id="5" xr3:uid="{9974DEC9-2518-4CB1-9F17-B38179270967}" name="Attempts" dataDxfId="88"/>
    <tableColumn id="8" xr3:uid="{8323E4DB-AF0E-4958-BF1D-59C71BC0F552}" name="Points" dataDxfId="87"/>
    <tableColumn id="26" xr3:uid="{6020FC5D-7924-42E2-960E-1B4B1F2BB9C1}" name="Hyper Farm" dataDxfId="86"/>
    <tableColumn id="25" xr3:uid="{4A6F23BE-B933-4313-A8AD-88EE83066BBC}" name="Migration Scrolls" dataDxfId="85"/>
    <tableColumn id="9" xr3:uid="{53F08A8C-826A-4856-9FF2-406FCE82A65F}" name="Alt" dataDxfId="84"/>
    <tableColumn id="3" xr3:uid="{DE3508F1-005F-426C-B75B-1A7856B72CBE}" name="Aka" dataDxfId="8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2CFED-B7FA-4E1F-A0DF-6FE06B3BE4A9}" name="Tableau1342345623423578911234527924721011234791123491213114141517491241412161718121417121920211222232425232" displayName="Tableau1342345623423578911234527924721011234791123491213114141517491241412161718121417121920211222232425232" ref="C1:S95" totalsRowShown="0" headerRowDxfId="41" headerRowBorderDxfId="40" tableBorderDxfId="39" totalsRowBorderDxfId="38">
  <autoFilter ref="C1:S95" xr:uid="{00000000-0009-0000-0100-000017000000}"/>
  <sortState ref="C2:S95">
    <sortCondition descending="1" ref="D1:D95"/>
  </sortState>
  <tableColumns count="17">
    <tableColumn id="1" xr3:uid="{FE118DA8-2BDF-4C04-B706-0231C1522EB9}" name="Name" dataDxfId="37"/>
    <tableColumn id="2" xr3:uid="{B6FDFE75-A1B0-4EAC-A875-F1B8E5FEFC40}" name="Rank" dataDxfId="36"/>
    <tableColumn id="30" xr3:uid="{6A272D42-3029-42EB-BB37-4A1894C79AFC}" name="Kingdom" dataDxfId="35"/>
    <tableColumn id="4" xr3:uid="{1E5D8039-D2E9-46F8-85E4-4F3C94BBADA3}" name="Might(M)" dataDxfId="34"/>
    <tableColumn id="14" xr3:uid="{BAEAD7B2-451B-41D0-9564-A4F077DE051B}" name="Kills(K)" dataDxfId="33"/>
    <tableColumn id="11" xr3:uid="{5EAF5AA5-7AE3-446E-B668-9DEFDCED7231}" name="M-0410" dataDxfId="32"/>
    <tableColumn id="10" xr3:uid="{C8DD681E-CD8F-424F-9C6E-EDF4E86DAE49}" name="K-0410" dataDxfId="31"/>
    <tableColumn id="13" xr3:uid="{076559CA-90C5-4425-ADA4-0C2533875797}" name="M-0403" dataDxfId="30"/>
    <tableColumn id="12" xr3:uid="{125F1B97-6D78-42E2-8632-D79CFF527CBB}" name="K-0403" dataDxfId="29"/>
    <tableColumn id="6" xr3:uid="{7C06FAA0-5650-4F84-9CD0-ED97E179E820}" name="TimeZone" dataDxfId="28"/>
    <tableColumn id="7" xr3:uid="{FBA1D0D5-E676-42C9-A362-1CBDD579AFBC}" name="Country" dataDxfId="27"/>
    <tableColumn id="5" xr3:uid="{93FCBD76-D325-4E9A-B94A-51E2394EEFF0}" name="Attempts" dataDxfId="26"/>
    <tableColumn id="8" xr3:uid="{E0E9EB61-F5E2-47F5-B967-F27B6363184D}" name="Points" dataDxfId="25"/>
    <tableColumn id="26" xr3:uid="{D423F1A2-3027-48DA-A30F-7926E838B869}" name="Hyper Farm" dataDxfId="24"/>
    <tableColumn id="25" xr3:uid="{B28DA829-C19C-43D4-B7F2-CECA2C812D42}" name="Migration Scrolls" dataDxfId="23"/>
    <tableColumn id="9" xr3:uid="{6214A3B0-CB5D-4EE9-B7F2-F7E66A61F582}" name="Alt" dataDxfId="22"/>
    <tableColumn id="3" xr3:uid="{0E24A8EC-5E06-4C98-A9CA-F73934868223}" name="Aka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097DE4-1106-411C-8A2C-D85F721200EA}" name="Tableau134234562342357891123452792472101123479112349121311414151749124141216171812141712192021122223242523" displayName="Tableau134234562342357891123452792472101123479112349121311414151749124141216171812141712192021122223242523" ref="C1:O95" totalsRowShown="0" headerRowDxfId="16" headerRowBorderDxfId="15" tableBorderDxfId="14" totalsRowBorderDxfId="13">
  <autoFilter ref="C1:O95" xr:uid="{00000000-0009-0000-0100-000017000000}"/>
  <sortState ref="C2:O95">
    <sortCondition descending="1" ref="D1:D95"/>
  </sortState>
  <tableColumns count="13">
    <tableColumn id="1" xr3:uid="{58C47CAD-F9BC-43DF-A1C1-C34155F0322E}" name="Name" dataDxfId="12"/>
    <tableColumn id="2" xr3:uid="{F72FC720-FDF3-4CA3-8C78-23E3F329FC63}" name="Rank" dataDxfId="11"/>
    <tableColumn id="30" xr3:uid="{401E523E-B282-4822-80B4-BCEA9DC7B584}" name="Kingdom" dataDxfId="10"/>
    <tableColumn id="4" xr3:uid="{2CC95317-057E-4E59-AAE3-E8E7F69CE258}" name="Might(M)" dataDxfId="9"/>
    <tableColumn id="14" xr3:uid="{F90EF8E4-9BC7-4B1E-9EC8-F819158A870C}" name="Kills(K)" dataDxfId="8"/>
    <tableColumn id="6" xr3:uid="{95A05D43-2D49-4122-8FFB-7B5ED7660672}" name="TimeZone" dataDxfId="7"/>
    <tableColumn id="7" xr3:uid="{D8F97B0A-98DD-4889-A3F4-CEE9A4C3533D}" name="Country" dataDxfId="6"/>
    <tableColumn id="5" xr3:uid="{7FDF03C3-6BB6-4669-B2F8-5083BDD8B31C}" name="Attempts" dataDxfId="5"/>
    <tableColumn id="8" xr3:uid="{B1A1D497-1408-45A4-B5C5-8130E4E7751B}" name="Points" dataDxfId="4"/>
    <tableColumn id="26" xr3:uid="{1998E2CF-7C4C-47B5-9D18-813D7B6A57ED}" name="Hyper Farm" dataDxfId="3"/>
    <tableColumn id="25" xr3:uid="{CA415AB3-22A5-45A6-BD74-80001251C440}" name="Migration Scrolls" dataDxfId="2"/>
    <tableColumn id="9" xr3:uid="{90D969B5-EF30-4A10-9902-97896B9B6DB6}" name="Alt" dataDxfId="1"/>
    <tableColumn id="3" xr3:uid="{1335EF47-AABE-43EE-BE82-ACDAF53AF0FD}" name="Ak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9D9E-6F06-45F7-BC6C-2E39C0838508}">
  <sheetPr codeName="Sheet1"/>
  <dimension ref="A1:G9"/>
  <sheetViews>
    <sheetView workbookViewId="0">
      <selection activeCell="A15" sqref="A15"/>
    </sheetView>
  </sheetViews>
  <sheetFormatPr defaultRowHeight="15"/>
  <cols>
    <col min="1" max="1" width="14" bestFit="1" customWidth="1"/>
    <col min="2" max="2" width="9.7109375" bestFit="1" customWidth="1"/>
    <col min="3" max="3" width="8" bestFit="1" customWidth="1"/>
    <col min="5" max="5" width="14" bestFit="1" customWidth="1"/>
    <col min="6" max="6" width="10.42578125" bestFit="1" customWidth="1"/>
    <col min="7" max="7" width="8" bestFit="1" customWidth="1"/>
    <col min="8" max="8" width="10.42578125" bestFit="1" customWidth="1"/>
    <col min="9" max="9" width="8" bestFit="1" customWidth="1"/>
    <col min="10" max="10" width="10.2851562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  <col min="22" max="22" width="10.28515625" bestFit="1" customWidth="1"/>
    <col min="24" max="24" width="10.28515625" bestFit="1" customWidth="1"/>
  </cols>
  <sheetData>
    <row r="1" spans="1:7" s="62" customFormat="1">
      <c r="F1" s="62">
        <f>'04-10'!A1</f>
        <v>43200</v>
      </c>
    </row>
    <row r="2" spans="1:7">
      <c r="E2" t="s">
        <v>0</v>
      </c>
      <c r="F2" t="s">
        <v>108</v>
      </c>
      <c r="G2" t="s">
        <v>107</v>
      </c>
    </row>
    <row r="3" spans="1:7">
      <c r="E3" t="s">
        <v>121</v>
      </c>
      <c r="F3">
        <f>VLOOKUP(E3,Tableau134234562342357891123452792472101123479112349121311414151749124141216171812141712192021122223242523[[Name]:[Kills(K)]],4,)</f>
        <v>44210</v>
      </c>
      <c r="G3">
        <f>VLOOKUP(E3,Tableau134234562342357891123452792472101123479112349121311414151749124141216171812141712192021122223242523[[Name]:[Kills(K)]],5,)</f>
        <v>2029044</v>
      </c>
    </row>
    <row r="8" spans="1:7">
      <c r="A8" t="str">
        <f>E3</f>
        <v>Sabryn</v>
      </c>
      <c r="B8" t="s">
        <v>108</v>
      </c>
      <c r="C8" t="s">
        <v>107</v>
      </c>
    </row>
    <row r="9" spans="1:7">
      <c r="A9" s="62">
        <f>F1</f>
        <v>43200</v>
      </c>
      <c r="B9">
        <f>F3</f>
        <v>44210</v>
      </c>
      <c r="C9">
        <f>G3</f>
        <v>2029044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D170E8-C1F3-4B6C-A237-681EA3437BF5}">
          <x14:formula1>
            <xm:f>'04-10'!$C$2:$C$95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"/>
  <dimension ref="A1:F55"/>
  <sheetViews>
    <sheetView workbookViewId="0">
      <selection activeCell="G6" sqref="G6"/>
    </sheetView>
  </sheetViews>
  <sheetFormatPr defaultColWidth="10.7109375" defaultRowHeight="15"/>
  <cols>
    <col min="1" max="1" width="10.85546875" style="1"/>
  </cols>
  <sheetData>
    <row r="1" spans="1:6" s="45" customFormat="1" ht="18.75">
      <c r="A1" s="44" t="s">
        <v>58</v>
      </c>
    </row>
    <row r="2" spans="1:6" s="34" customFormat="1">
      <c r="A2" s="39" t="s">
        <v>33</v>
      </c>
    </row>
    <row r="3" spans="1:6">
      <c r="A3" s="1">
        <v>1</v>
      </c>
      <c r="B3" t="s">
        <v>62</v>
      </c>
    </row>
    <row r="4" spans="1:6">
      <c r="A4" s="1">
        <v>2</v>
      </c>
      <c r="B4" t="s">
        <v>19</v>
      </c>
    </row>
    <row r="5" spans="1:6">
      <c r="A5" s="1">
        <v>3</v>
      </c>
      <c r="B5" t="s">
        <v>21</v>
      </c>
    </row>
    <row r="6" spans="1:6">
      <c r="A6" s="1">
        <v>4</v>
      </c>
      <c r="B6" t="s">
        <v>69</v>
      </c>
    </row>
    <row r="7" spans="1:6">
      <c r="A7" s="1">
        <v>5</v>
      </c>
      <c r="B7" t="s">
        <v>20</v>
      </c>
    </row>
    <row r="8" spans="1:6">
      <c r="A8" s="1">
        <v>6</v>
      </c>
      <c r="B8" t="s">
        <v>25</v>
      </c>
    </row>
    <row r="9" spans="1:6">
      <c r="A9" s="1">
        <v>7</v>
      </c>
      <c r="B9" t="s">
        <v>22</v>
      </c>
    </row>
    <row r="10" spans="1:6">
      <c r="A10" s="1">
        <v>8</v>
      </c>
      <c r="B10" t="s">
        <v>24</v>
      </c>
    </row>
    <row r="11" spans="1:6">
      <c r="A11" s="1">
        <v>9</v>
      </c>
      <c r="B11" t="s">
        <v>23</v>
      </c>
    </row>
    <row r="12" spans="1:6" s="41" customFormat="1">
      <c r="A12" s="42" t="s">
        <v>27</v>
      </c>
    </row>
    <row r="13" spans="1:6">
      <c r="A13" s="1">
        <v>10</v>
      </c>
      <c r="B13" t="s">
        <v>26</v>
      </c>
      <c r="C13" s="34" t="s">
        <v>28</v>
      </c>
      <c r="D13" s="34"/>
      <c r="E13" s="34"/>
      <c r="F13" s="34"/>
    </row>
    <row r="14" spans="1:6">
      <c r="A14" s="1">
        <v>11</v>
      </c>
      <c r="B14" t="s">
        <v>29</v>
      </c>
      <c r="C14" s="34" t="s">
        <v>30</v>
      </c>
      <c r="D14" s="34"/>
      <c r="E14" s="34"/>
      <c r="F14" s="34"/>
    </row>
    <row r="15" spans="1:6">
      <c r="A15" s="1">
        <v>12</v>
      </c>
      <c r="B15" t="s">
        <v>31</v>
      </c>
      <c r="C15" s="34" t="s">
        <v>34</v>
      </c>
      <c r="D15" s="34"/>
      <c r="E15" s="34"/>
      <c r="F15" s="34"/>
    </row>
    <row r="16" spans="1:6">
      <c r="A16" s="1">
        <v>13</v>
      </c>
      <c r="B16" t="s">
        <v>32</v>
      </c>
      <c r="C16" s="34" t="s">
        <v>35</v>
      </c>
      <c r="D16" s="34"/>
      <c r="E16" s="34"/>
      <c r="F16" s="34"/>
    </row>
    <row r="17" spans="1:2" s="41" customFormat="1">
      <c r="A17" s="40" t="s">
        <v>45</v>
      </c>
    </row>
    <row r="18" spans="1:2">
      <c r="A18" s="1">
        <v>14</v>
      </c>
      <c r="B18" t="s">
        <v>41</v>
      </c>
    </row>
    <row r="19" spans="1:2">
      <c r="A19" s="1">
        <v>15</v>
      </c>
      <c r="B19" t="s">
        <v>50</v>
      </c>
    </row>
    <row r="20" spans="1:2">
      <c r="A20" s="1">
        <v>16</v>
      </c>
      <c r="B20" t="s">
        <v>36</v>
      </c>
    </row>
    <row r="21" spans="1:2">
      <c r="B21" s="16" t="s">
        <v>40</v>
      </c>
    </row>
    <row r="22" spans="1:2" s="41" customFormat="1">
      <c r="A22" s="40" t="s">
        <v>52</v>
      </c>
    </row>
    <row r="23" spans="1:2">
      <c r="A23" s="1">
        <v>17</v>
      </c>
      <c r="B23" t="s">
        <v>37</v>
      </c>
    </row>
    <row r="24" spans="1:2">
      <c r="B24" t="s">
        <v>42</v>
      </c>
    </row>
    <row r="25" spans="1:2">
      <c r="A25" s="1">
        <v>18</v>
      </c>
      <c r="B25" t="s">
        <v>66</v>
      </c>
    </row>
    <row r="26" spans="1:2" s="41" customFormat="1">
      <c r="A26" s="43" t="s">
        <v>70</v>
      </c>
    </row>
    <row r="27" spans="1:2">
      <c r="A27" s="1">
        <v>119</v>
      </c>
      <c r="B27" s="35" t="s">
        <v>71</v>
      </c>
    </row>
    <row r="28" spans="1:2">
      <c r="B28" s="36" t="s">
        <v>72</v>
      </c>
    </row>
    <row r="29" spans="1:2">
      <c r="A29" s="1">
        <v>20</v>
      </c>
      <c r="B29" s="37" t="s">
        <v>51</v>
      </c>
    </row>
    <row r="30" spans="1:2">
      <c r="B30" s="37" t="s">
        <v>44</v>
      </c>
    </row>
    <row r="31" spans="1:2">
      <c r="B31" s="36" t="s">
        <v>39</v>
      </c>
    </row>
    <row r="32" spans="1:2">
      <c r="A32" s="1">
        <v>21</v>
      </c>
      <c r="B32" s="37" t="s">
        <v>38</v>
      </c>
    </row>
    <row r="33" spans="1:2">
      <c r="B33" s="37" t="s">
        <v>64</v>
      </c>
    </row>
    <row r="34" spans="1:2">
      <c r="B34" s="37" t="s">
        <v>65</v>
      </c>
    </row>
    <row r="35" spans="1:2">
      <c r="A35" s="1">
        <v>22</v>
      </c>
      <c r="B35" s="37" t="s">
        <v>53</v>
      </c>
    </row>
    <row r="36" spans="1:2">
      <c r="B36" s="37" t="s">
        <v>48</v>
      </c>
    </row>
    <row r="37" spans="1:2" s="41" customFormat="1">
      <c r="A37" s="43" t="s">
        <v>46</v>
      </c>
    </row>
    <row r="38" spans="1:2">
      <c r="A38" s="1">
        <v>23</v>
      </c>
      <c r="B38" s="35" t="s">
        <v>73</v>
      </c>
    </row>
    <row r="39" spans="1:2">
      <c r="B39" s="38" t="s">
        <v>74</v>
      </c>
    </row>
    <row r="40" spans="1:2">
      <c r="A40" s="1">
        <v>24</v>
      </c>
      <c r="B40" s="37" t="s">
        <v>51</v>
      </c>
    </row>
    <row r="41" spans="1:2">
      <c r="B41" s="37" t="s">
        <v>44</v>
      </c>
    </row>
    <row r="42" spans="1:2">
      <c r="B42" s="36" t="s">
        <v>47</v>
      </c>
    </row>
    <row r="43" spans="1:2">
      <c r="A43" s="1">
        <v>25</v>
      </c>
      <c r="B43" s="36" t="s">
        <v>49</v>
      </c>
    </row>
    <row r="44" spans="1:2">
      <c r="B44" s="36" t="s">
        <v>60</v>
      </c>
    </row>
    <row r="45" spans="1:2">
      <c r="B45" s="36" t="s">
        <v>61</v>
      </c>
    </row>
    <row r="46" spans="1:2" s="41" customFormat="1">
      <c r="A46" s="40" t="s">
        <v>59</v>
      </c>
    </row>
    <row r="47" spans="1:2">
      <c r="A47" s="1">
        <v>26</v>
      </c>
      <c r="B47" s="33" t="s">
        <v>54</v>
      </c>
    </row>
    <row r="48" spans="1:2">
      <c r="B48" s="36" t="s">
        <v>55</v>
      </c>
    </row>
    <row r="49" spans="1:2">
      <c r="A49" s="1">
        <v>27</v>
      </c>
      <c r="B49" s="33" t="s">
        <v>56</v>
      </c>
    </row>
    <row r="52" spans="1:2" s="45" customFormat="1" ht="18.75">
      <c r="A52" s="44" t="s">
        <v>57</v>
      </c>
    </row>
    <row r="53" spans="1:2">
      <c r="A53" s="1">
        <v>1</v>
      </c>
      <c r="B53" t="s">
        <v>63</v>
      </c>
    </row>
    <row r="54" spans="1:2">
      <c r="A54" s="1">
        <v>2</v>
      </c>
      <c r="B54" t="s">
        <v>68</v>
      </c>
    </row>
    <row r="55" spans="1:2">
      <c r="A55" s="1">
        <v>3</v>
      </c>
      <c r="B55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99B8-853E-4ACC-A781-50FD42669F88}">
  <dimension ref="A1:AC798"/>
  <sheetViews>
    <sheetView tabSelected="1" zoomScale="85" zoomScaleNormal="85" workbookViewId="0">
      <pane xSplit="3" topLeftCell="M1" activePane="topRight" state="frozen"/>
      <selection activeCell="E2" sqref="E2:X79"/>
      <selection pane="topRight" activeCell="R10" sqref="R10"/>
    </sheetView>
  </sheetViews>
  <sheetFormatPr defaultColWidth="8.7109375" defaultRowHeight="15"/>
  <cols>
    <col min="1" max="1" width="10.85546875" style="121" bestFit="1" customWidth="1"/>
    <col min="2" max="2" width="4.140625" style="121" bestFit="1" customWidth="1"/>
    <col min="3" max="3" width="17" style="121" bestFit="1" customWidth="1"/>
    <col min="4" max="4" width="8.85546875" style="122" bestFit="1" customWidth="1"/>
    <col min="5" max="5" width="12.28515625" style="122" bestFit="1" customWidth="1"/>
    <col min="6" max="6" width="14.7109375" style="237" customWidth="1"/>
    <col min="7" max="7" width="14.28515625" style="237" bestFit="1" customWidth="1"/>
    <col min="8" max="8" width="13.7109375" style="122" bestFit="1" customWidth="1"/>
    <col min="9" max="9" width="13.5703125" style="122" bestFit="1" customWidth="1"/>
    <col min="10" max="10" width="13.7109375" style="122" bestFit="1" customWidth="1"/>
    <col min="11" max="11" width="13.5703125" style="122" bestFit="1" customWidth="1"/>
    <col min="12" max="12" width="14.140625" style="122" bestFit="1" customWidth="1"/>
    <col min="13" max="13" width="13.85546875" style="122" bestFit="1" customWidth="1"/>
    <col min="14" max="14" width="13.28515625" style="133" bestFit="1" customWidth="1"/>
    <col min="15" max="15" width="19.140625" style="121" bestFit="1" customWidth="1"/>
    <col min="16" max="16" width="12.42578125" style="121" bestFit="1" customWidth="1"/>
    <col min="17" max="17" width="10" style="121" bestFit="1" customWidth="1"/>
    <col min="18" max="18" width="14.5703125" style="127" bestFit="1" customWidth="1"/>
    <col min="19" max="19" width="19.85546875" style="127" bestFit="1" customWidth="1"/>
    <col min="20" max="20" width="6.7109375" style="138" bestFit="1" customWidth="1"/>
    <col min="21" max="21" width="15.5703125" style="138" bestFit="1" customWidth="1"/>
    <col min="22" max="22" width="8.7109375" style="121"/>
    <col min="23" max="23" width="8.140625" style="121" bestFit="1" customWidth="1"/>
    <col min="24" max="24" width="7.140625" style="121" bestFit="1" customWidth="1"/>
    <col min="25" max="25" width="9.28515625" style="121" bestFit="1" customWidth="1"/>
    <col min="26" max="26" width="13.5703125" style="121" bestFit="1" customWidth="1"/>
    <col min="27" max="16384" width="8.7109375" style="121"/>
  </cols>
  <sheetData>
    <row r="1" spans="1:29" s="122" customFormat="1" ht="19.5">
      <c r="A1" s="126">
        <v>43207</v>
      </c>
      <c r="C1" s="191" t="s">
        <v>0</v>
      </c>
      <c r="D1" s="204" t="s">
        <v>1</v>
      </c>
      <c r="E1" s="204" t="s">
        <v>2</v>
      </c>
      <c r="F1" s="232" t="s">
        <v>18</v>
      </c>
      <c r="G1" s="232" t="s">
        <v>17</v>
      </c>
      <c r="H1" s="193" t="s">
        <v>327</v>
      </c>
      <c r="I1" s="193" t="s">
        <v>328</v>
      </c>
      <c r="J1" s="193" t="s">
        <v>317</v>
      </c>
      <c r="K1" s="193" t="s">
        <v>318</v>
      </c>
      <c r="L1" s="193" t="s">
        <v>289</v>
      </c>
      <c r="M1" s="193" t="s">
        <v>290</v>
      </c>
      <c r="N1" s="205" t="s">
        <v>7</v>
      </c>
      <c r="O1" s="206" t="s">
        <v>43</v>
      </c>
      <c r="P1" s="205" t="s">
        <v>9</v>
      </c>
      <c r="Q1" s="205" t="s">
        <v>10</v>
      </c>
      <c r="R1" s="205" t="s">
        <v>116</v>
      </c>
      <c r="S1" s="205" t="s">
        <v>117</v>
      </c>
      <c r="T1" s="205" t="s">
        <v>16</v>
      </c>
      <c r="U1" s="207" t="s">
        <v>245</v>
      </c>
      <c r="V1" s="240" t="s">
        <v>326</v>
      </c>
      <c r="W1" s="241" t="s">
        <v>115</v>
      </c>
      <c r="X1" s="241"/>
      <c r="Y1" s="241"/>
      <c r="Z1" s="241"/>
      <c r="AA1" s="241"/>
      <c r="AB1" s="241"/>
      <c r="AC1" s="241"/>
    </row>
    <row r="2" spans="1:29">
      <c r="A2" s="124" t="s">
        <v>79</v>
      </c>
      <c r="B2" s="192">
        <f>COUNTIF(Tableau13423456234235789112345279247210112347911234912131141415174912414121617181214171219202112222324252324567[Kingdom],"+207")</f>
        <v>100</v>
      </c>
      <c r="C2" s="223" t="s">
        <v>82</v>
      </c>
      <c r="D2" s="224">
        <v>5</v>
      </c>
      <c r="E2" s="208">
        <v>207</v>
      </c>
      <c r="F2" s="233">
        <v>56831</v>
      </c>
      <c r="G2" s="233">
        <v>1157080</v>
      </c>
      <c r="H2" s="196">
        <v>53985</v>
      </c>
      <c r="I2" s="196">
        <v>1156842</v>
      </c>
      <c r="J2" s="196">
        <v>48225</v>
      </c>
      <c r="K2" s="196">
        <v>1045517</v>
      </c>
      <c r="L2" s="196">
        <v>45804</v>
      </c>
      <c r="M2" s="196">
        <v>1045517</v>
      </c>
      <c r="N2" s="189" t="s">
        <v>101</v>
      </c>
      <c r="O2" s="189" t="s">
        <v>260</v>
      </c>
      <c r="P2" s="209"/>
      <c r="Q2" s="194"/>
      <c r="R2" s="195"/>
      <c r="S2" s="195">
        <v>2</v>
      </c>
      <c r="T2" s="188" t="s">
        <v>256</v>
      </c>
      <c r="U2" s="210" t="s">
        <v>85</v>
      </c>
      <c r="W2" s="121" t="s">
        <v>130</v>
      </c>
      <c r="X2" s="121" t="s">
        <v>114</v>
      </c>
      <c r="Y2" s="121" t="s">
        <v>113</v>
      </c>
    </row>
    <row r="3" spans="1:29">
      <c r="A3" s="124" t="s">
        <v>6</v>
      </c>
      <c r="B3" s="192">
        <f>COUNTIF(Tableau13423456234235789112345279247210112347911234912131141415174912414121617181214171219202112222324252324567[Kingdom],"&lt;&gt;207")</f>
        <v>0</v>
      </c>
      <c r="C3" s="225" t="s">
        <v>122</v>
      </c>
      <c r="D3" s="224">
        <v>4</v>
      </c>
      <c r="E3" s="208">
        <v>207</v>
      </c>
      <c r="F3" s="233">
        <v>47211</v>
      </c>
      <c r="G3" s="233">
        <v>187363</v>
      </c>
      <c r="H3" s="196">
        <v>45986</v>
      </c>
      <c r="I3" s="196">
        <v>187636</v>
      </c>
      <c r="J3" s="196">
        <v>38705</v>
      </c>
      <c r="K3" s="196">
        <v>187297</v>
      </c>
      <c r="L3" s="196">
        <v>37719</v>
      </c>
      <c r="M3" s="196">
        <v>187297</v>
      </c>
      <c r="N3" s="189"/>
      <c r="O3" s="189" t="s">
        <v>259</v>
      </c>
      <c r="P3" s="209"/>
      <c r="Q3" s="194"/>
      <c r="R3" s="195"/>
      <c r="S3" s="195"/>
      <c r="T3" s="188" t="s">
        <v>257</v>
      </c>
      <c r="U3" s="210" t="s">
        <v>243</v>
      </c>
      <c r="W3" s="164">
        <v>43193</v>
      </c>
      <c r="X3" s="121">
        <f>VLOOKUP(W2,Tableau13423456234235789112345279247210112347911234912131141415174912414121617181214171219202112222324252324567[[Name]:[Country]],8,)</f>
        <v>104951</v>
      </c>
      <c r="Y3" s="121">
        <f>VLOOKUP(W2,Tableau13423456234235789112345279247210112347911234912131141415174912414121617181214171219202112222324252324567[[Name]:[Country]],9,)</f>
        <v>11765270</v>
      </c>
    </row>
    <row r="4" spans="1:29">
      <c r="A4" s="124" t="s">
        <v>5</v>
      </c>
      <c r="B4" s="203">
        <f>ROWS(Tableau13423456234235789112345279247210112347911234912131141415174912414121617181214171219202112222324252324567[Name])</f>
        <v>100</v>
      </c>
      <c r="C4" s="223" t="s">
        <v>123</v>
      </c>
      <c r="D4" s="224">
        <v>4</v>
      </c>
      <c r="E4" s="208">
        <v>207</v>
      </c>
      <c r="F4" s="233">
        <v>27494</v>
      </c>
      <c r="G4" s="233">
        <v>2068114</v>
      </c>
      <c r="H4" s="196">
        <v>31804</v>
      </c>
      <c r="I4" s="196">
        <v>2012124</v>
      </c>
      <c r="J4" s="196">
        <v>24807</v>
      </c>
      <c r="K4" s="196">
        <v>1971733</v>
      </c>
      <c r="L4" s="196">
        <v>23328</v>
      </c>
      <c r="M4" s="196">
        <v>1971515</v>
      </c>
      <c r="N4" s="189" t="s">
        <v>235</v>
      </c>
      <c r="O4" s="189" t="s">
        <v>228</v>
      </c>
      <c r="P4" s="209"/>
      <c r="Q4" s="194"/>
      <c r="R4" s="195"/>
      <c r="S4" s="195">
        <v>1</v>
      </c>
      <c r="T4" s="188" t="s">
        <v>256</v>
      </c>
      <c r="U4" s="210" t="s">
        <v>236</v>
      </c>
      <c r="W4" s="164">
        <v>43200</v>
      </c>
      <c r="X4" s="121">
        <f>VLOOKUP(W2,Tableau13423456234235789112345279247210112347911234912131141415174912414121617181214171219202112222324252324567[[Name]:[Country]],6,)</f>
        <v>125851</v>
      </c>
      <c r="Y4" s="121">
        <f>VLOOKUP(W2,Tableau13423456234235789112345279247210112347911234912131141415174912414121617181214171219202112222324252324567[[Name]:[Country]],7,)</f>
        <v>12417806</v>
      </c>
    </row>
    <row r="5" spans="1:29">
      <c r="A5" s="141"/>
      <c r="C5" s="223" t="s">
        <v>124</v>
      </c>
      <c r="D5" s="224">
        <v>4</v>
      </c>
      <c r="E5" s="208">
        <v>207</v>
      </c>
      <c r="F5" s="233">
        <v>23042</v>
      </c>
      <c r="G5" s="233">
        <v>335731</v>
      </c>
      <c r="H5" s="196">
        <v>25595</v>
      </c>
      <c r="I5" s="196">
        <v>253742</v>
      </c>
      <c r="J5" s="196">
        <v>19810</v>
      </c>
      <c r="K5" s="196">
        <v>253742</v>
      </c>
      <c r="L5" s="196">
        <v>18323</v>
      </c>
      <c r="M5" s="196">
        <v>253742</v>
      </c>
      <c r="N5" s="189" t="s">
        <v>100</v>
      </c>
      <c r="O5" s="189" t="s">
        <v>261</v>
      </c>
      <c r="P5" s="209"/>
      <c r="Q5" s="194"/>
      <c r="R5" s="195"/>
      <c r="S5" s="195">
        <v>1</v>
      </c>
      <c r="T5" s="188" t="s">
        <v>256</v>
      </c>
      <c r="U5" s="210" t="s">
        <v>238</v>
      </c>
      <c r="W5" s="164">
        <v>43207</v>
      </c>
      <c r="X5" s="121">
        <f>VLOOKUP(W2,Tableau13423456234235789112345279247210112347911234912131141415174912414121617181214171219202112222324252324567[[Name]:[Country]],4,)</f>
        <v>129841</v>
      </c>
      <c r="Y5" s="121">
        <f>VLOOKUP(W2,Tableau13423456234235789112345279247210112347911234912131141415174912414121617181214171219202112222324252324567[[Name]:[Country]],5,)</f>
        <v>13080152</v>
      </c>
    </row>
    <row r="6" spans="1:29">
      <c r="C6" s="225" t="s">
        <v>125</v>
      </c>
      <c r="D6" s="224">
        <v>4</v>
      </c>
      <c r="E6" s="208">
        <v>207</v>
      </c>
      <c r="F6" s="233">
        <v>15374</v>
      </c>
      <c r="G6" s="233">
        <v>61339</v>
      </c>
      <c r="H6" s="196">
        <v>15113</v>
      </c>
      <c r="I6" s="196">
        <v>61339</v>
      </c>
      <c r="J6" s="196">
        <v>16149</v>
      </c>
      <c r="K6" s="196">
        <v>57636</v>
      </c>
      <c r="L6" s="196">
        <v>15275</v>
      </c>
      <c r="M6" s="196">
        <v>57636</v>
      </c>
      <c r="N6" s="189"/>
      <c r="O6" s="189" t="s">
        <v>262</v>
      </c>
      <c r="P6" s="209"/>
      <c r="Q6" s="194"/>
      <c r="R6" s="195"/>
      <c r="S6" s="195"/>
      <c r="T6" s="188" t="s">
        <v>257</v>
      </c>
      <c r="U6" s="210" t="s">
        <v>126</v>
      </c>
      <c r="W6" s="164"/>
    </row>
    <row r="7" spans="1:29">
      <c r="C7" s="223" t="s">
        <v>130</v>
      </c>
      <c r="D7" s="224">
        <v>4</v>
      </c>
      <c r="E7" s="208">
        <v>207</v>
      </c>
      <c r="F7" s="233">
        <v>129841</v>
      </c>
      <c r="G7" s="233">
        <v>13080152</v>
      </c>
      <c r="H7" s="196">
        <v>125851</v>
      </c>
      <c r="I7" s="196">
        <v>12417806</v>
      </c>
      <c r="J7" s="196">
        <v>104951</v>
      </c>
      <c r="K7" s="196">
        <v>11765270</v>
      </c>
      <c r="L7" s="196">
        <v>98678</v>
      </c>
      <c r="M7" s="196">
        <v>11702080</v>
      </c>
      <c r="N7" s="189"/>
      <c r="O7" s="189" t="s">
        <v>8</v>
      </c>
      <c r="P7" s="209"/>
      <c r="Q7" s="194"/>
      <c r="R7" s="195"/>
      <c r="S7" s="195"/>
      <c r="T7" s="188" t="s">
        <v>256</v>
      </c>
      <c r="U7" s="210"/>
    </row>
    <row r="8" spans="1:29">
      <c r="C8" s="223" t="s">
        <v>131</v>
      </c>
      <c r="D8" s="224">
        <v>4</v>
      </c>
      <c r="E8" s="208">
        <v>207</v>
      </c>
      <c r="F8" s="233">
        <v>183746</v>
      </c>
      <c r="G8" s="233">
        <v>10766063</v>
      </c>
      <c r="H8" s="196">
        <v>171862</v>
      </c>
      <c r="I8" s="196">
        <v>10255080</v>
      </c>
      <c r="J8" s="196">
        <v>125364</v>
      </c>
      <c r="K8" s="196">
        <v>10230816</v>
      </c>
      <c r="L8" s="196">
        <v>115451</v>
      </c>
      <c r="M8" s="196">
        <v>10230816</v>
      </c>
      <c r="N8" s="189" t="s">
        <v>101</v>
      </c>
      <c r="O8" s="189" t="s">
        <v>265</v>
      </c>
      <c r="P8" s="209"/>
      <c r="Q8" s="194"/>
      <c r="R8" s="195"/>
      <c r="S8" s="195">
        <v>4</v>
      </c>
      <c r="T8" s="188" t="s">
        <v>256</v>
      </c>
      <c r="U8" s="210"/>
    </row>
    <row r="9" spans="1:29">
      <c r="C9" s="223" t="s">
        <v>132</v>
      </c>
      <c r="D9" s="224">
        <v>4</v>
      </c>
      <c r="E9" s="208">
        <v>207</v>
      </c>
      <c r="F9" s="233">
        <v>106943</v>
      </c>
      <c r="G9" s="233">
        <v>4550778</v>
      </c>
      <c r="H9" s="196">
        <v>106395</v>
      </c>
      <c r="I9" s="196">
        <v>4400818</v>
      </c>
      <c r="J9" s="196">
        <v>92958</v>
      </c>
      <c r="K9" s="196">
        <v>4400817</v>
      </c>
      <c r="L9" s="196">
        <v>90138</v>
      </c>
      <c r="M9" s="196">
        <v>4316166</v>
      </c>
      <c r="N9" s="189" t="s">
        <v>101</v>
      </c>
      <c r="O9" s="189" t="s">
        <v>266</v>
      </c>
      <c r="P9" s="209"/>
      <c r="Q9" s="194"/>
      <c r="R9" s="195" t="s">
        <v>120</v>
      </c>
      <c r="S9" s="195">
        <v>0</v>
      </c>
      <c r="T9" s="188" t="s">
        <v>256</v>
      </c>
      <c r="U9" s="210" t="s">
        <v>224</v>
      </c>
    </row>
    <row r="10" spans="1:29">
      <c r="A10" s="131"/>
      <c r="C10" s="223" t="s">
        <v>134</v>
      </c>
      <c r="D10" s="224">
        <v>4</v>
      </c>
      <c r="E10" s="208">
        <v>207</v>
      </c>
      <c r="F10" s="233">
        <v>91198</v>
      </c>
      <c r="G10" s="233">
        <v>7337242</v>
      </c>
      <c r="H10" s="196">
        <v>87769</v>
      </c>
      <c r="I10" s="196">
        <v>7377242</v>
      </c>
      <c r="J10" s="196">
        <v>79654</v>
      </c>
      <c r="K10" s="196">
        <v>7334612</v>
      </c>
      <c r="L10" s="196">
        <v>76463</v>
      </c>
      <c r="M10" s="196">
        <v>3389659</v>
      </c>
      <c r="N10" s="189"/>
      <c r="O10" s="189" t="s">
        <v>267</v>
      </c>
      <c r="P10" s="209"/>
      <c r="Q10" s="194"/>
      <c r="R10" s="195"/>
      <c r="S10" s="195"/>
      <c r="T10" s="188" t="s">
        <v>256</v>
      </c>
      <c r="U10" s="210"/>
    </row>
    <row r="11" spans="1:29">
      <c r="C11" s="225" t="s">
        <v>312</v>
      </c>
      <c r="D11" s="224">
        <v>4</v>
      </c>
      <c r="E11" s="208">
        <v>207</v>
      </c>
      <c r="F11" s="233">
        <v>168719</v>
      </c>
      <c r="G11" s="233">
        <v>8588641</v>
      </c>
      <c r="H11" s="196">
        <v>0</v>
      </c>
      <c r="I11" s="196">
        <v>0</v>
      </c>
      <c r="J11" s="196">
        <v>154737</v>
      </c>
      <c r="K11" s="196">
        <v>8153497</v>
      </c>
      <c r="L11" s="196">
        <v>153281</v>
      </c>
      <c r="M11" s="196">
        <v>8153497</v>
      </c>
      <c r="N11" s="189"/>
      <c r="O11" s="189" t="s">
        <v>263</v>
      </c>
      <c r="P11" s="209"/>
      <c r="Q11" s="194"/>
      <c r="R11" s="195"/>
      <c r="S11" s="195"/>
      <c r="T11" s="188" t="s">
        <v>256</v>
      </c>
      <c r="U11" s="210" t="s">
        <v>127</v>
      </c>
    </row>
    <row r="12" spans="1:29">
      <c r="C12" s="227" t="s">
        <v>268</v>
      </c>
      <c r="D12" s="224">
        <v>4</v>
      </c>
      <c r="E12" s="208">
        <v>207</v>
      </c>
      <c r="F12" s="233">
        <v>70129</v>
      </c>
      <c r="G12" s="233">
        <v>2151728</v>
      </c>
      <c r="H12" s="196">
        <v>67752</v>
      </c>
      <c r="I12" s="196">
        <v>2151728</v>
      </c>
      <c r="J12" s="196">
        <v>60364</v>
      </c>
      <c r="K12" s="196">
        <v>2057139</v>
      </c>
      <c r="L12" s="196">
        <v>57171</v>
      </c>
      <c r="M12" s="196">
        <v>2057139</v>
      </c>
      <c r="N12" s="189"/>
      <c r="O12" s="189" t="s">
        <v>259</v>
      </c>
      <c r="P12" s="209"/>
      <c r="Q12" s="194"/>
      <c r="R12" s="195"/>
      <c r="S12" s="195"/>
      <c r="T12" s="188" t="s">
        <v>256</v>
      </c>
      <c r="U12" s="210"/>
    </row>
    <row r="13" spans="1:29">
      <c r="C13" s="226" t="s">
        <v>135</v>
      </c>
      <c r="D13" s="224">
        <v>4</v>
      </c>
      <c r="E13" s="208">
        <v>207</v>
      </c>
      <c r="F13" s="234">
        <v>276644</v>
      </c>
      <c r="G13" s="234">
        <v>16658048</v>
      </c>
      <c r="H13" s="196">
        <v>311616</v>
      </c>
      <c r="I13" s="196">
        <v>12921131</v>
      </c>
      <c r="J13" s="196">
        <v>250055</v>
      </c>
      <c r="K13" s="196">
        <v>11518711</v>
      </c>
      <c r="L13" s="196">
        <v>230138</v>
      </c>
      <c r="M13" s="196">
        <v>7974210</v>
      </c>
      <c r="N13" s="189" t="s">
        <v>104</v>
      </c>
      <c r="O13" s="189" t="s">
        <v>269</v>
      </c>
      <c r="P13" s="209"/>
      <c r="Q13" s="194"/>
      <c r="R13" s="195" t="s">
        <v>120</v>
      </c>
      <c r="S13" s="195">
        <v>1</v>
      </c>
      <c r="T13" s="188" t="s">
        <v>256</v>
      </c>
      <c r="U13" s="210"/>
    </row>
    <row r="14" spans="1:29">
      <c r="C14" s="226" t="s">
        <v>136</v>
      </c>
      <c r="D14" s="224">
        <v>4</v>
      </c>
      <c r="E14" s="208">
        <v>207</v>
      </c>
      <c r="F14" s="234">
        <v>27155</v>
      </c>
      <c r="G14" s="234">
        <v>301136</v>
      </c>
      <c r="H14" s="196">
        <v>25352</v>
      </c>
      <c r="I14" s="196">
        <v>301136</v>
      </c>
      <c r="J14" s="196">
        <v>21242</v>
      </c>
      <c r="K14" s="196">
        <v>301136</v>
      </c>
      <c r="L14" s="196">
        <v>23588</v>
      </c>
      <c r="M14" s="196">
        <v>295373</v>
      </c>
      <c r="N14" s="189"/>
      <c r="O14" s="189" t="s">
        <v>263</v>
      </c>
      <c r="P14" s="209"/>
      <c r="Q14" s="194"/>
      <c r="R14" s="195"/>
      <c r="S14" s="195"/>
      <c r="T14" s="188" t="s">
        <v>256</v>
      </c>
      <c r="U14" s="210"/>
    </row>
    <row r="15" spans="1:29">
      <c r="C15" s="227" t="s">
        <v>311</v>
      </c>
      <c r="D15" s="224">
        <v>4</v>
      </c>
      <c r="E15" s="208">
        <v>207</v>
      </c>
      <c r="F15" s="234">
        <v>227066</v>
      </c>
      <c r="G15" s="234">
        <v>51703995</v>
      </c>
      <c r="H15" s="196">
        <v>225145</v>
      </c>
      <c r="I15" s="196">
        <v>51398242</v>
      </c>
      <c r="J15" s="196">
        <v>214317</v>
      </c>
      <c r="K15" s="196">
        <v>46887443</v>
      </c>
      <c r="L15" s="196">
        <v>208195</v>
      </c>
      <c r="M15" s="196">
        <v>43881204</v>
      </c>
      <c r="N15" s="209"/>
      <c r="O15" s="189" t="s">
        <v>269</v>
      </c>
      <c r="P15" s="209"/>
      <c r="Q15" s="194"/>
      <c r="R15" s="195"/>
      <c r="S15" s="195"/>
      <c r="T15" s="188" t="s">
        <v>256</v>
      </c>
      <c r="U15" s="210"/>
    </row>
    <row r="16" spans="1:29">
      <c r="C16" s="226" t="s">
        <v>137</v>
      </c>
      <c r="D16" s="224">
        <v>4</v>
      </c>
      <c r="E16" s="208">
        <v>207</v>
      </c>
      <c r="F16" s="233">
        <v>256539</v>
      </c>
      <c r="G16" s="233">
        <v>15525532</v>
      </c>
      <c r="H16" s="196">
        <v>255365</v>
      </c>
      <c r="I16" s="196">
        <v>15469216</v>
      </c>
      <c r="J16" s="196">
        <v>223409</v>
      </c>
      <c r="K16" s="196">
        <v>14109107</v>
      </c>
      <c r="L16" s="196">
        <v>219912</v>
      </c>
      <c r="M16" s="196">
        <v>13383518</v>
      </c>
      <c r="N16" s="189" t="s">
        <v>101</v>
      </c>
      <c r="O16" s="189" t="s">
        <v>270</v>
      </c>
      <c r="P16" s="209"/>
      <c r="Q16" s="194"/>
      <c r="R16" s="195" t="s">
        <v>221</v>
      </c>
      <c r="S16" s="195">
        <v>8</v>
      </c>
      <c r="T16" s="188" t="s">
        <v>256</v>
      </c>
      <c r="U16" s="210" t="s">
        <v>240</v>
      </c>
    </row>
    <row r="17" spans="3:21">
      <c r="C17" s="227" t="s">
        <v>121</v>
      </c>
      <c r="D17" s="224">
        <v>4</v>
      </c>
      <c r="E17" s="208">
        <v>207</v>
      </c>
      <c r="F17" s="233">
        <v>62750</v>
      </c>
      <c r="G17" s="233">
        <v>4853211</v>
      </c>
      <c r="H17" s="196">
        <v>69512</v>
      </c>
      <c r="I17" s="196">
        <v>4773901</v>
      </c>
      <c r="J17" s="196">
        <v>60855</v>
      </c>
      <c r="K17" s="196">
        <v>4510483</v>
      </c>
      <c r="L17" s="196">
        <v>58759</v>
      </c>
      <c r="M17" s="196">
        <v>4510483</v>
      </c>
      <c r="N17" s="189" t="s">
        <v>100</v>
      </c>
      <c r="O17" s="189" t="s">
        <v>258</v>
      </c>
      <c r="P17" s="209"/>
      <c r="Q17" s="194"/>
      <c r="R17" s="195"/>
      <c r="S17" s="195">
        <v>1</v>
      </c>
      <c r="T17" s="188" t="s">
        <v>256</v>
      </c>
      <c r="U17" s="210"/>
    </row>
    <row r="18" spans="3:21">
      <c r="C18" s="226" t="s">
        <v>140</v>
      </c>
      <c r="D18" s="224">
        <v>3</v>
      </c>
      <c r="E18" s="208">
        <v>207</v>
      </c>
      <c r="F18" s="233">
        <v>122629</v>
      </c>
      <c r="G18" s="233">
        <v>2643580</v>
      </c>
      <c r="H18" s="196">
        <v>111768</v>
      </c>
      <c r="I18" s="196">
        <v>2603382</v>
      </c>
      <c r="J18" s="196">
        <v>92789</v>
      </c>
      <c r="K18" s="196">
        <v>2269045</v>
      </c>
      <c r="L18" s="196">
        <v>81102</v>
      </c>
      <c r="M18" s="196">
        <v>2269045</v>
      </c>
      <c r="N18" s="189" t="s">
        <v>101</v>
      </c>
      <c r="O18" s="189" t="s">
        <v>278</v>
      </c>
      <c r="P18" s="209"/>
      <c r="Q18" s="194"/>
      <c r="R18" s="195" t="s">
        <v>118</v>
      </c>
      <c r="S18" s="195"/>
      <c r="T18" s="188" t="s">
        <v>256</v>
      </c>
      <c r="U18" s="210"/>
    </row>
    <row r="19" spans="3:21">
      <c r="C19" s="227" t="s">
        <v>142</v>
      </c>
      <c r="D19" s="224">
        <v>3</v>
      </c>
      <c r="E19" s="208">
        <v>207</v>
      </c>
      <c r="F19" s="234">
        <v>50296</v>
      </c>
      <c r="G19" s="234">
        <v>2399215</v>
      </c>
      <c r="H19" s="196">
        <v>49345</v>
      </c>
      <c r="I19" s="196">
        <v>2398240</v>
      </c>
      <c r="J19" s="196">
        <v>46896</v>
      </c>
      <c r="K19" s="196">
        <v>2342090</v>
      </c>
      <c r="L19" s="196">
        <v>45494</v>
      </c>
      <c r="M19" s="196">
        <v>2312470</v>
      </c>
      <c r="N19" s="189" t="s">
        <v>101</v>
      </c>
      <c r="O19" s="189" t="s">
        <v>265</v>
      </c>
      <c r="P19" s="209"/>
      <c r="Q19" s="194"/>
      <c r="R19" s="195"/>
      <c r="S19" s="195">
        <v>3</v>
      </c>
      <c r="T19" s="188" t="s">
        <v>256</v>
      </c>
      <c r="U19" s="210"/>
    </row>
    <row r="20" spans="3:21">
      <c r="C20" s="227" t="s">
        <v>143</v>
      </c>
      <c r="D20" s="224">
        <v>3</v>
      </c>
      <c r="E20" s="208">
        <v>207</v>
      </c>
      <c r="F20" s="233">
        <v>57103</v>
      </c>
      <c r="G20" s="233">
        <v>824419</v>
      </c>
      <c r="H20" s="196">
        <v>55951</v>
      </c>
      <c r="I20" s="196">
        <v>824419</v>
      </c>
      <c r="J20" s="196">
        <v>50705</v>
      </c>
      <c r="K20" s="196">
        <v>824419</v>
      </c>
      <c r="L20" s="196">
        <v>47875</v>
      </c>
      <c r="M20" s="196">
        <v>824006</v>
      </c>
      <c r="N20" s="189" t="s">
        <v>242</v>
      </c>
      <c r="O20" s="189" t="s">
        <v>267</v>
      </c>
      <c r="P20" s="209"/>
      <c r="Q20" s="194"/>
      <c r="R20" s="195" t="s">
        <v>118</v>
      </c>
      <c r="S20" s="195">
        <v>1</v>
      </c>
      <c r="T20" s="188" t="s">
        <v>256</v>
      </c>
      <c r="U20" s="210" t="s">
        <v>248</v>
      </c>
    </row>
    <row r="21" spans="3:21">
      <c r="C21" s="226" t="s">
        <v>129</v>
      </c>
      <c r="D21" s="224">
        <v>3</v>
      </c>
      <c r="E21" s="208">
        <v>207</v>
      </c>
      <c r="F21" s="233">
        <v>53090</v>
      </c>
      <c r="G21" s="233">
        <v>2357210</v>
      </c>
      <c r="H21" s="196">
        <v>50717</v>
      </c>
      <c r="I21" s="196">
        <v>2334689</v>
      </c>
      <c r="J21" s="196">
        <v>57153</v>
      </c>
      <c r="K21" s="196">
        <v>2131608</v>
      </c>
      <c r="L21" s="196">
        <v>56042</v>
      </c>
      <c r="M21" s="196">
        <v>2128292</v>
      </c>
      <c r="N21" s="189" t="s">
        <v>242</v>
      </c>
      <c r="O21" s="189" t="s">
        <v>264</v>
      </c>
      <c r="P21" s="209"/>
      <c r="Q21" s="194"/>
      <c r="R21" s="195"/>
      <c r="S21" s="195"/>
      <c r="T21" s="188" t="s">
        <v>256</v>
      </c>
      <c r="U21" s="210" t="s">
        <v>133</v>
      </c>
    </row>
    <row r="22" spans="3:21">
      <c r="C22" s="227" t="s">
        <v>145</v>
      </c>
      <c r="D22" s="224">
        <v>3</v>
      </c>
      <c r="E22" s="208">
        <v>207</v>
      </c>
      <c r="F22" s="233">
        <v>76481</v>
      </c>
      <c r="G22" s="233">
        <v>5640205</v>
      </c>
      <c r="H22" s="196">
        <v>74858</v>
      </c>
      <c r="I22" s="196">
        <v>5608803</v>
      </c>
      <c r="J22" s="196">
        <v>59068</v>
      </c>
      <c r="K22" s="196">
        <v>5411830</v>
      </c>
      <c r="L22" s="196">
        <v>49109</v>
      </c>
      <c r="M22" s="196">
        <v>5368723</v>
      </c>
      <c r="N22" s="209"/>
      <c r="O22" s="189" t="s">
        <v>263</v>
      </c>
      <c r="P22" s="209"/>
      <c r="Q22" s="194"/>
      <c r="R22" s="195"/>
      <c r="S22" s="195"/>
      <c r="T22" s="188" t="s">
        <v>256</v>
      </c>
      <c r="U22" s="210"/>
    </row>
    <row r="23" spans="3:21">
      <c r="C23" s="227" t="s">
        <v>146</v>
      </c>
      <c r="D23" s="224">
        <v>3</v>
      </c>
      <c r="E23" s="208">
        <v>207</v>
      </c>
      <c r="F23" s="233">
        <v>49195</v>
      </c>
      <c r="G23" s="233">
        <v>4205032</v>
      </c>
      <c r="H23" s="196">
        <v>44527</v>
      </c>
      <c r="I23" s="196">
        <v>4177995</v>
      </c>
      <c r="J23" s="196">
        <v>40975</v>
      </c>
      <c r="K23" s="196">
        <v>4026959</v>
      </c>
      <c r="L23" s="196">
        <v>39193</v>
      </c>
      <c r="M23" s="196">
        <v>4011105</v>
      </c>
      <c r="N23" s="189" t="s">
        <v>104</v>
      </c>
      <c r="O23" s="189" t="s">
        <v>269</v>
      </c>
      <c r="P23" s="209"/>
      <c r="Q23" s="194"/>
      <c r="R23" s="195"/>
      <c r="S23" s="195">
        <v>1</v>
      </c>
      <c r="T23" s="188" t="s">
        <v>256</v>
      </c>
      <c r="U23" s="210"/>
    </row>
    <row r="24" spans="3:21">
      <c r="C24" s="227" t="s">
        <v>147</v>
      </c>
      <c r="D24" s="224">
        <v>3</v>
      </c>
      <c r="E24" s="208">
        <v>207</v>
      </c>
      <c r="F24" s="233">
        <v>161697</v>
      </c>
      <c r="G24" s="233">
        <v>4006125</v>
      </c>
      <c r="H24" s="196">
        <v>157280</v>
      </c>
      <c r="I24" s="196">
        <v>3857109</v>
      </c>
      <c r="J24" s="196">
        <v>144536</v>
      </c>
      <c r="K24" s="196">
        <v>3029024</v>
      </c>
      <c r="L24" s="196">
        <v>133924</v>
      </c>
      <c r="M24" s="196">
        <v>3029024</v>
      </c>
      <c r="N24" s="189" t="s">
        <v>217</v>
      </c>
      <c r="O24" s="189" t="s">
        <v>8</v>
      </c>
      <c r="P24" s="209"/>
      <c r="Q24" s="194"/>
      <c r="R24" s="195"/>
      <c r="S24" s="195"/>
      <c r="T24" s="188" t="s">
        <v>256</v>
      </c>
      <c r="U24" s="210"/>
    </row>
    <row r="25" spans="3:21" s="184" customFormat="1">
      <c r="C25" s="227" t="s">
        <v>329</v>
      </c>
      <c r="D25" s="224">
        <v>2</v>
      </c>
      <c r="E25" s="211">
        <v>207</v>
      </c>
      <c r="F25" s="234">
        <v>42347</v>
      </c>
      <c r="G25" s="234">
        <v>772679</v>
      </c>
      <c r="H25" s="187"/>
      <c r="I25" s="187"/>
      <c r="J25" s="109"/>
      <c r="K25" s="109"/>
      <c r="L25" s="109"/>
      <c r="M25" s="109"/>
      <c r="N25" s="189"/>
      <c r="O25" s="189"/>
      <c r="P25" s="209"/>
      <c r="Q25" s="202"/>
      <c r="R25" s="195"/>
      <c r="S25" s="195"/>
      <c r="T25" s="188" t="s">
        <v>256</v>
      </c>
      <c r="U25" s="210"/>
    </row>
    <row r="26" spans="3:21">
      <c r="C26" s="228" t="s">
        <v>314</v>
      </c>
      <c r="D26" s="224">
        <v>2</v>
      </c>
      <c r="E26" s="208">
        <v>207</v>
      </c>
      <c r="F26" s="233">
        <v>95131</v>
      </c>
      <c r="G26" s="233">
        <v>160687</v>
      </c>
      <c r="H26" s="196">
        <v>88463</v>
      </c>
      <c r="I26" s="196">
        <v>160298</v>
      </c>
      <c r="J26" s="196">
        <v>72584</v>
      </c>
      <c r="K26" s="196">
        <v>160298</v>
      </c>
      <c r="L26" s="196"/>
      <c r="M26" s="196"/>
      <c r="N26" s="189"/>
      <c r="O26" s="189"/>
      <c r="P26" s="209"/>
      <c r="Q26" s="194"/>
      <c r="R26" s="195"/>
      <c r="S26" s="195"/>
      <c r="T26" s="188" t="s">
        <v>256</v>
      </c>
      <c r="U26" s="210"/>
    </row>
    <row r="27" spans="3:21" s="184" customFormat="1">
      <c r="C27" s="227" t="s">
        <v>149</v>
      </c>
      <c r="D27" s="224">
        <v>2</v>
      </c>
      <c r="E27" s="208">
        <v>207</v>
      </c>
      <c r="F27" s="234">
        <v>24007</v>
      </c>
      <c r="G27" s="234">
        <v>85217</v>
      </c>
      <c r="H27" s="196">
        <v>22790</v>
      </c>
      <c r="I27" s="196">
        <v>85217</v>
      </c>
      <c r="J27" s="196">
        <v>20712</v>
      </c>
      <c r="K27" s="196">
        <v>85217</v>
      </c>
      <c r="L27" s="196">
        <v>25767</v>
      </c>
      <c r="M27" s="196">
        <v>52150</v>
      </c>
      <c r="N27" s="209"/>
      <c r="O27" s="189" t="s">
        <v>263</v>
      </c>
      <c r="P27" s="209"/>
      <c r="Q27" s="194"/>
      <c r="R27" s="195"/>
      <c r="S27" s="195"/>
      <c r="T27" s="188" t="s">
        <v>256</v>
      </c>
      <c r="U27" s="210"/>
    </row>
    <row r="28" spans="3:21" s="184" customFormat="1">
      <c r="C28" s="227" t="s">
        <v>177</v>
      </c>
      <c r="D28" s="224">
        <v>2</v>
      </c>
      <c r="E28" s="211">
        <v>207</v>
      </c>
      <c r="F28" s="234">
        <v>30767</v>
      </c>
      <c r="G28" s="234">
        <v>1129573</v>
      </c>
      <c r="H28" s="187"/>
      <c r="I28" s="187"/>
      <c r="J28" s="109"/>
      <c r="K28" s="109"/>
      <c r="L28" s="109"/>
      <c r="M28" s="109"/>
      <c r="N28" s="209"/>
      <c r="O28" s="189"/>
      <c r="P28" s="209"/>
      <c r="Q28" s="202"/>
      <c r="R28" s="195"/>
      <c r="S28" s="195"/>
      <c r="T28" s="188" t="s">
        <v>256</v>
      </c>
      <c r="U28" s="210"/>
    </row>
    <row r="29" spans="3:21">
      <c r="C29" s="227" t="s">
        <v>330</v>
      </c>
      <c r="D29" s="224">
        <v>2</v>
      </c>
      <c r="E29" s="211">
        <v>207</v>
      </c>
      <c r="F29" s="234">
        <v>11019</v>
      </c>
      <c r="G29" s="234">
        <v>51947</v>
      </c>
      <c r="H29" s="187"/>
      <c r="I29" s="187"/>
      <c r="J29" s="109"/>
      <c r="K29" s="109"/>
      <c r="L29" s="109"/>
      <c r="M29" s="109"/>
      <c r="N29" s="209"/>
      <c r="O29" s="189"/>
      <c r="P29" s="209"/>
      <c r="Q29" s="202"/>
      <c r="R29" s="195"/>
      <c r="S29" s="195"/>
      <c r="T29" s="188" t="s">
        <v>256</v>
      </c>
      <c r="U29" s="210"/>
    </row>
    <row r="30" spans="3:21">
      <c r="C30" s="227" t="s">
        <v>150</v>
      </c>
      <c r="D30" s="224">
        <v>2</v>
      </c>
      <c r="E30" s="208">
        <v>207</v>
      </c>
      <c r="F30" s="233">
        <v>49218</v>
      </c>
      <c r="G30" s="233">
        <v>8126468</v>
      </c>
      <c r="H30" s="196">
        <v>48292</v>
      </c>
      <c r="I30" s="196">
        <v>8126468</v>
      </c>
      <c r="J30" s="196">
        <v>41054</v>
      </c>
      <c r="K30" s="196">
        <v>7669839</v>
      </c>
      <c r="L30" s="196">
        <v>38641</v>
      </c>
      <c r="M30" s="196">
        <v>5955620</v>
      </c>
      <c r="N30" s="189"/>
      <c r="O30" s="189" t="s">
        <v>263</v>
      </c>
      <c r="P30" s="209"/>
      <c r="Q30" s="194"/>
      <c r="R30" s="195"/>
      <c r="S30" s="195"/>
      <c r="T30" s="188" t="s">
        <v>256</v>
      </c>
      <c r="U30" s="210" t="s">
        <v>277</v>
      </c>
    </row>
    <row r="31" spans="3:21">
      <c r="C31" s="227" t="s">
        <v>138</v>
      </c>
      <c r="D31" s="224">
        <v>2</v>
      </c>
      <c r="E31" s="208">
        <v>207</v>
      </c>
      <c r="F31" s="233">
        <v>26492</v>
      </c>
      <c r="G31" s="233">
        <v>165705</v>
      </c>
      <c r="H31" s="196">
        <v>48292</v>
      </c>
      <c r="I31" s="196">
        <v>161936</v>
      </c>
      <c r="J31" s="196">
        <v>25464</v>
      </c>
      <c r="K31" s="196">
        <v>145016</v>
      </c>
      <c r="L31" s="196">
        <v>24634</v>
      </c>
      <c r="M31" s="196">
        <v>145016</v>
      </c>
      <c r="N31" s="189" t="s">
        <v>103</v>
      </c>
      <c r="O31" s="189" t="s">
        <v>271</v>
      </c>
      <c r="P31" s="209"/>
      <c r="Q31" s="194"/>
      <c r="R31" s="195"/>
      <c r="S31" s="195">
        <v>1</v>
      </c>
      <c r="T31" s="188" t="s">
        <v>256</v>
      </c>
      <c r="U31" s="190"/>
    </row>
    <row r="32" spans="3:21">
      <c r="C32" s="226" t="s">
        <v>183</v>
      </c>
      <c r="D32" s="224">
        <v>2</v>
      </c>
      <c r="E32" s="208">
        <v>207</v>
      </c>
      <c r="F32" s="233">
        <v>37605</v>
      </c>
      <c r="G32" s="233">
        <v>204844</v>
      </c>
      <c r="H32" s="196">
        <v>36874</v>
      </c>
      <c r="I32" s="196">
        <v>199964</v>
      </c>
      <c r="J32" s="196">
        <v>33416</v>
      </c>
      <c r="K32" s="196">
        <v>199961</v>
      </c>
      <c r="L32" s="196">
        <v>32639</v>
      </c>
      <c r="M32" s="196">
        <v>166640</v>
      </c>
      <c r="N32" s="189" t="s">
        <v>231</v>
      </c>
      <c r="O32" s="189" t="s">
        <v>232</v>
      </c>
      <c r="P32" s="209"/>
      <c r="Q32" s="194"/>
      <c r="R32" s="195"/>
      <c r="S32" s="195">
        <v>0</v>
      </c>
      <c r="T32" s="188" t="s">
        <v>256</v>
      </c>
      <c r="U32" s="210" t="s">
        <v>335</v>
      </c>
    </row>
    <row r="33" spans="3:21">
      <c r="C33" s="227" t="s">
        <v>151</v>
      </c>
      <c r="D33" s="224">
        <v>2</v>
      </c>
      <c r="E33" s="208">
        <v>207</v>
      </c>
      <c r="F33" s="233">
        <v>75726</v>
      </c>
      <c r="G33" s="233">
        <v>1767081</v>
      </c>
      <c r="H33" s="196">
        <v>73244</v>
      </c>
      <c r="I33" s="196">
        <v>1767081</v>
      </c>
      <c r="J33" s="196">
        <v>73566</v>
      </c>
      <c r="K33" s="196">
        <v>1666982</v>
      </c>
      <c r="L33" s="196">
        <v>64839</v>
      </c>
      <c r="M33" s="196">
        <v>1666982</v>
      </c>
      <c r="N33" s="189" t="s">
        <v>101</v>
      </c>
      <c r="O33" s="189" t="s">
        <v>275</v>
      </c>
      <c r="P33" s="209"/>
      <c r="Q33" s="194"/>
      <c r="R33" s="195"/>
      <c r="S33" s="195">
        <v>1</v>
      </c>
      <c r="T33" s="188" t="s">
        <v>256</v>
      </c>
      <c r="U33" s="210"/>
    </row>
    <row r="34" spans="3:21">
      <c r="C34" s="227" t="s">
        <v>152</v>
      </c>
      <c r="D34" s="224">
        <v>2</v>
      </c>
      <c r="E34" s="208">
        <v>207</v>
      </c>
      <c r="F34" s="234">
        <v>80936</v>
      </c>
      <c r="G34" s="234">
        <v>340868</v>
      </c>
      <c r="H34" s="196">
        <v>78797</v>
      </c>
      <c r="I34" s="196">
        <v>340686</v>
      </c>
      <c r="J34" s="196">
        <v>73822</v>
      </c>
      <c r="K34" s="196">
        <v>339162</v>
      </c>
      <c r="L34" s="196">
        <v>71722</v>
      </c>
      <c r="M34" s="196">
        <v>339162</v>
      </c>
      <c r="N34" s="189"/>
      <c r="O34" s="189"/>
      <c r="P34" s="209"/>
      <c r="Q34" s="194"/>
      <c r="R34" s="195"/>
      <c r="S34" s="195"/>
      <c r="T34" s="188" t="s">
        <v>256</v>
      </c>
      <c r="U34" s="210"/>
    </row>
    <row r="35" spans="3:21">
      <c r="C35" s="227" t="s">
        <v>186</v>
      </c>
      <c r="D35" s="224">
        <v>2</v>
      </c>
      <c r="E35" s="208">
        <v>207</v>
      </c>
      <c r="F35" s="233">
        <v>56444</v>
      </c>
      <c r="G35" s="233">
        <v>886389</v>
      </c>
      <c r="H35" s="196">
        <v>55058</v>
      </c>
      <c r="I35" s="196">
        <v>886389</v>
      </c>
      <c r="J35" s="196">
        <v>46756</v>
      </c>
      <c r="K35" s="196">
        <v>885246</v>
      </c>
      <c r="L35" s="196">
        <v>44732</v>
      </c>
      <c r="M35" s="196">
        <v>885246</v>
      </c>
      <c r="N35" s="189"/>
      <c r="O35" s="189"/>
      <c r="P35" s="209"/>
      <c r="Q35" s="194"/>
      <c r="R35" s="195"/>
      <c r="S35" s="195"/>
      <c r="T35" s="188" t="s">
        <v>256</v>
      </c>
      <c r="U35" s="210"/>
    </row>
    <row r="36" spans="3:21">
      <c r="C36" s="227" t="s">
        <v>154</v>
      </c>
      <c r="D36" s="224">
        <v>2</v>
      </c>
      <c r="E36" s="208">
        <v>207</v>
      </c>
      <c r="F36" s="233">
        <v>24788</v>
      </c>
      <c r="G36" s="233">
        <v>251115</v>
      </c>
      <c r="H36" s="196">
        <v>23538</v>
      </c>
      <c r="I36" s="196">
        <v>251115</v>
      </c>
      <c r="J36" s="196">
        <v>21275</v>
      </c>
      <c r="K36" s="196">
        <v>250748</v>
      </c>
      <c r="L36" s="196">
        <v>20785</v>
      </c>
      <c r="M36" s="196">
        <v>229559</v>
      </c>
      <c r="N36" s="189"/>
      <c r="O36" s="189" t="s">
        <v>263</v>
      </c>
      <c r="P36" s="209"/>
      <c r="Q36" s="194"/>
      <c r="R36" s="195"/>
      <c r="S36" s="195"/>
      <c r="T36" s="188" t="s">
        <v>256</v>
      </c>
      <c r="U36" s="210"/>
    </row>
    <row r="37" spans="3:21">
      <c r="C37" s="227" t="s">
        <v>187</v>
      </c>
      <c r="D37" s="224">
        <v>2</v>
      </c>
      <c r="E37" s="208">
        <v>207</v>
      </c>
      <c r="F37" s="233">
        <v>32540</v>
      </c>
      <c r="G37" s="233">
        <v>1370583</v>
      </c>
      <c r="H37" s="196">
        <v>32511</v>
      </c>
      <c r="I37" s="196">
        <v>1359913</v>
      </c>
      <c r="J37" s="196">
        <v>30136</v>
      </c>
      <c r="K37" s="196">
        <v>1359913</v>
      </c>
      <c r="L37" s="196">
        <v>27947</v>
      </c>
      <c r="M37" s="196">
        <v>1357301</v>
      </c>
      <c r="N37" s="189"/>
      <c r="O37" s="189" t="s">
        <v>228</v>
      </c>
      <c r="P37" s="209"/>
      <c r="Q37" s="194"/>
      <c r="R37" s="195" t="s">
        <v>120</v>
      </c>
      <c r="S37" s="195">
        <v>0</v>
      </c>
      <c r="T37" s="188" t="s">
        <v>256</v>
      </c>
      <c r="U37" s="210" t="s">
        <v>229</v>
      </c>
    </row>
    <row r="38" spans="3:21">
      <c r="C38" s="226" t="s">
        <v>155</v>
      </c>
      <c r="D38" s="224">
        <v>2</v>
      </c>
      <c r="E38" s="208">
        <v>207</v>
      </c>
      <c r="F38" s="233">
        <v>74093</v>
      </c>
      <c r="G38" s="233">
        <v>1837880</v>
      </c>
      <c r="H38" s="196">
        <v>70683</v>
      </c>
      <c r="I38" s="196">
        <v>1834140</v>
      </c>
      <c r="J38" s="196">
        <v>62842</v>
      </c>
      <c r="K38" s="196">
        <v>1823253</v>
      </c>
      <c r="L38" s="196">
        <v>57694</v>
      </c>
      <c r="M38" s="196">
        <v>1732300</v>
      </c>
      <c r="N38" s="189"/>
      <c r="O38" s="189"/>
      <c r="P38" s="209"/>
      <c r="Q38" s="194"/>
      <c r="R38" s="195"/>
      <c r="S38" s="195"/>
      <c r="T38" s="188" t="s">
        <v>256</v>
      </c>
      <c r="U38" s="210"/>
    </row>
    <row r="39" spans="3:21">
      <c r="C39" s="227" t="s">
        <v>157</v>
      </c>
      <c r="D39" s="224">
        <v>2</v>
      </c>
      <c r="E39" s="208">
        <v>207</v>
      </c>
      <c r="F39" s="233">
        <v>46463</v>
      </c>
      <c r="G39" s="233">
        <v>1994945</v>
      </c>
      <c r="H39" s="196">
        <v>49006</v>
      </c>
      <c r="I39" s="196">
        <v>1982785</v>
      </c>
      <c r="J39" s="196">
        <v>46137</v>
      </c>
      <c r="K39" s="196">
        <v>1757268</v>
      </c>
      <c r="L39" s="196">
        <v>42895</v>
      </c>
      <c r="M39" s="196">
        <v>1757062</v>
      </c>
      <c r="N39" s="189"/>
      <c r="O39" s="189"/>
      <c r="P39" s="209"/>
      <c r="Q39" s="194"/>
      <c r="R39" s="195"/>
      <c r="S39" s="195"/>
      <c r="T39" s="188" t="s">
        <v>256</v>
      </c>
      <c r="U39" s="210"/>
    </row>
    <row r="40" spans="3:21">
      <c r="C40" s="227" t="s">
        <v>158</v>
      </c>
      <c r="D40" s="224">
        <v>2</v>
      </c>
      <c r="E40" s="208">
        <v>207</v>
      </c>
      <c r="F40" s="233">
        <v>55894</v>
      </c>
      <c r="G40" s="233">
        <v>3541785</v>
      </c>
      <c r="H40" s="196">
        <v>54468</v>
      </c>
      <c r="I40" s="196">
        <v>3504333</v>
      </c>
      <c r="J40" s="196">
        <v>54517</v>
      </c>
      <c r="K40" s="196">
        <v>3346035</v>
      </c>
      <c r="L40" s="196">
        <v>50064</v>
      </c>
      <c r="M40" s="196">
        <v>3039886</v>
      </c>
      <c r="N40" s="189"/>
      <c r="O40" s="189"/>
      <c r="P40" s="209"/>
      <c r="Q40" s="194"/>
      <c r="R40" s="195"/>
      <c r="S40" s="195"/>
      <c r="T40" s="188" t="s">
        <v>256</v>
      </c>
      <c r="U40" s="210"/>
    </row>
    <row r="41" spans="3:21">
      <c r="C41" s="226" t="s">
        <v>159</v>
      </c>
      <c r="D41" s="224">
        <v>2</v>
      </c>
      <c r="E41" s="208">
        <v>207</v>
      </c>
      <c r="F41" s="233">
        <v>55567</v>
      </c>
      <c r="G41" s="233">
        <v>556831</v>
      </c>
      <c r="H41" s="196">
        <v>54689</v>
      </c>
      <c r="I41" s="196">
        <v>556831</v>
      </c>
      <c r="J41" s="196">
        <v>50409</v>
      </c>
      <c r="K41" s="196">
        <v>556831</v>
      </c>
      <c r="L41" s="196">
        <v>51020</v>
      </c>
      <c r="M41" s="196">
        <v>499892</v>
      </c>
      <c r="N41" s="189" t="s">
        <v>101</v>
      </c>
      <c r="O41" s="189" t="s">
        <v>265</v>
      </c>
      <c r="P41" s="209"/>
      <c r="Q41" s="194"/>
      <c r="R41" s="195"/>
      <c r="S41" s="195">
        <v>1</v>
      </c>
      <c r="T41" s="188" t="s">
        <v>256</v>
      </c>
      <c r="U41" s="210"/>
    </row>
    <row r="42" spans="3:21">
      <c r="C42" s="227" t="s">
        <v>315</v>
      </c>
      <c r="D42" s="224">
        <v>2</v>
      </c>
      <c r="E42" s="208">
        <v>207</v>
      </c>
      <c r="F42" s="234">
        <v>101235</v>
      </c>
      <c r="G42" s="234">
        <v>3316270</v>
      </c>
      <c r="H42" s="196">
        <v>93924</v>
      </c>
      <c r="I42" s="196">
        <v>3316218</v>
      </c>
      <c r="J42" s="196">
        <v>80421</v>
      </c>
      <c r="K42" s="196">
        <v>3314641</v>
      </c>
      <c r="L42" s="196"/>
      <c r="M42" s="196"/>
      <c r="N42" s="189"/>
      <c r="O42" s="189"/>
      <c r="P42" s="209"/>
      <c r="Q42" s="194"/>
      <c r="R42" s="195"/>
      <c r="S42" s="195"/>
      <c r="T42" s="188" t="s">
        <v>256</v>
      </c>
      <c r="U42" s="210"/>
    </row>
    <row r="43" spans="3:21">
      <c r="C43" s="227" t="s">
        <v>308</v>
      </c>
      <c r="D43" s="224">
        <v>2</v>
      </c>
      <c r="E43" s="208">
        <v>207</v>
      </c>
      <c r="F43" s="233">
        <v>60192</v>
      </c>
      <c r="G43" s="233">
        <v>6207152</v>
      </c>
      <c r="H43" s="196">
        <v>45598</v>
      </c>
      <c r="I43" s="196">
        <v>6200739</v>
      </c>
      <c r="J43" s="196">
        <v>51042</v>
      </c>
      <c r="K43" s="196">
        <v>5380941</v>
      </c>
      <c r="L43" s="196">
        <v>47696</v>
      </c>
      <c r="M43" s="196">
        <v>5380941</v>
      </c>
      <c r="N43" s="189" t="s">
        <v>249</v>
      </c>
      <c r="O43" s="189" t="s">
        <v>274</v>
      </c>
      <c r="P43" s="209"/>
      <c r="Q43" s="194"/>
      <c r="R43" s="195"/>
      <c r="S43" s="195">
        <v>2</v>
      </c>
      <c r="T43" s="188" t="s">
        <v>256</v>
      </c>
      <c r="U43" s="210" t="s">
        <v>251</v>
      </c>
    </row>
    <row r="44" spans="3:21">
      <c r="C44" s="227" t="s">
        <v>160</v>
      </c>
      <c r="D44" s="224">
        <v>2</v>
      </c>
      <c r="E44" s="208">
        <v>207</v>
      </c>
      <c r="F44" s="233">
        <v>57850</v>
      </c>
      <c r="G44" s="233">
        <v>98433</v>
      </c>
      <c r="H44" s="196">
        <v>57013</v>
      </c>
      <c r="I44" s="196">
        <v>98443</v>
      </c>
      <c r="J44" s="196">
        <v>54638</v>
      </c>
      <c r="K44" s="196">
        <v>93948</v>
      </c>
      <c r="L44" s="196">
        <v>53301</v>
      </c>
      <c r="M44" s="196">
        <v>87220</v>
      </c>
      <c r="N44" s="189"/>
      <c r="O44" s="189" t="s">
        <v>306</v>
      </c>
      <c r="P44" s="209"/>
      <c r="Q44" s="194"/>
      <c r="R44" s="195"/>
      <c r="S44" s="195"/>
      <c r="T44" s="188" t="s">
        <v>256</v>
      </c>
      <c r="U44" s="210"/>
    </row>
    <row r="45" spans="3:21">
      <c r="C45" s="227" t="s">
        <v>295</v>
      </c>
      <c r="D45" s="224">
        <v>2</v>
      </c>
      <c r="E45" s="208">
        <v>207</v>
      </c>
      <c r="F45" s="233">
        <v>36736</v>
      </c>
      <c r="G45" s="233">
        <v>330281</v>
      </c>
      <c r="H45" s="196">
        <v>34984</v>
      </c>
      <c r="I45" s="196">
        <v>324818</v>
      </c>
      <c r="J45" s="196">
        <v>31693</v>
      </c>
      <c r="K45" s="196">
        <v>324818</v>
      </c>
      <c r="L45" s="196">
        <v>28721</v>
      </c>
      <c r="M45" s="196">
        <v>324818</v>
      </c>
      <c r="N45" s="189"/>
      <c r="O45" s="189"/>
      <c r="P45" s="209"/>
      <c r="Q45" s="194"/>
      <c r="R45" s="195"/>
      <c r="S45" s="195"/>
      <c r="T45" s="188" t="s">
        <v>256</v>
      </c>
      <c r="U45" s="210"/>
    </row>
    <row r="46" spans="3:21">
      <c r="C46" s="227" t="s">
        <v>161</v>
      </c>
      <c r="D46" s="224">
        <v>2</v>
      </c>
      <c r="E46" s="208">
        <v>207</v>
      </c>
      <c r="F46" s="233">
        <v>34146</v>
      </c>
      <c r="G46" s="233">
        <v>48640</v>
      </c>
      <c r="H46" s="196">
        <v>32636</v>
      </c>
      <c r="I46" s="196">
        <v>48640</v>
      </c>
      <c r="J46" s="196">
        <v>30011</v>
      </c>
      <c r="K46" s="196">
        <v>48640</v>
      </c>
      <c r="L46" s="196">
        <v>26272</v>
      </c>
      <c r="M46" s="196">
        <v>48640</v>
      </c>
      <c r="N46" s="189"/>
      <c r="O46" s="189" t="s">
        <v>263</v>
      </c>
      <c r="P46" s="209"/>
      <c r="Q46" s="194"/>
      <c r="R46" s="195"/>
      <c r="S46" s="195"/>
      <c r="T46" s="188" t="s">
        <v>256</v>
      </c>
      <c r="U46" s="210"/>
    </row>
    <row r="47" spans="3:21">
      <c r="C47" s="227" t="s">
        <v>280</v>
      </c>
      <c r="D47" s="224">
        <v>2</v>
      </c>
      <c r="E47" s="208">
        <v>207</v>
      </c>
      <c r="F47" s="234">
        <v>30324</v>
      </c>
      <c r="G47" s="234">
        <v>543239</v>
      </c>
      <c r="H47" s="196">
        <v>34107</v>
      </c>
      <c r="I47" s="196">
        <v>510242</v>
      </c>
      <c r="J47" s="196">
        <v>29210</v>
      </c>
      <c r="K47" s="196">
        <v>453825</v>
      </c>
      <c r="L47" s="196">
        <v>27681</v>
      </c>
      <c r="M47" s="196">
        <v>453809</v>
      </c>
      <c r="N47" s="189"/>
      <c r="O47" s="189"/>
      <c r="P47" s="209"/>
      <c r="Q47" s="194"/>
      <c r="R47" s="195"/>
      <c r="S47" s="195"/>
      <c r="T47" s="188" t="s">
        <v>256</v>
      </c>
      <c r="U47" s="210"/>
    </row>
    <row r="48" spans="3:21">
      <c r="C48" s="227" t="s">
        <v>162</v>
      </c>
      <c r="D48" s="224">
        <v>2</v>
      </c>
      <c r="E48" s="208">
        <v>207</v>
      </c>
      <c r="F48" s="233">
        <v>41295</v>
      </c>
      <c r="G48" s="233">
        <v>562863</v>
      </c>
      <c r="H48" s="196">
        <v>39364</v>
      </c>
      <c r="I48" s="196">
        <v>562683</v>
      </c>
      <c r="J48" s="196">
        <v>35405</v>
      </c>
      <c r="K48" s="196">
        <v>559291</v>
      </c>
      <c r="L48" s="196">
        <v>37251</v>
      </c>
      <c r="M48" s="196">
        <v>511175</v>
      </c>
      <c r="N48" s="189"/>
      <c r="O48" s="189" t="s">
        <v>232</v>
      </c>
      <c r="P48" s="209"/>
      <c r="Q48" s="194"/>
      <c r="R48" s="195"/>
      <c r="S48" s="195"/>
      <c r="T48" s="188" t="s">
        <v>256</v>
      </c>
      <c r="U48" s="210"/>
    </row>
    <row r="49" spans="3:26">
      <c r="C49" s="226" t="s">
        <v>192</v>
      </c>
      <c r="D49" s="224">
        <v>2</v>
      </c>
      <c r="E49" s="208">
        <v>207</v>
      </c>
      <c r="F49" s="233">
        <v>31252</v>
      </c>
      <c r="G49" s="233">
        <v>669366</v>
      </c>
      <c r="H49" s="196">
        <v>30802</v>
      </c>
      <c r="I49" s="196">
        <v>662807</v>
      </c>
      <c r="J49" s="196">
        <v>28717</v>
      </c>
      <c r="K49" s="196">
        <v>659149</v>
      </c>
      <c r="L49" s="196">
        <v>27947</v>
      </c>
      <c r="M49" s="196">
        <v>637939</v>
      </c>
      <c r="N49" s="189"/>
      <c r="O49" s="189"/>
      <c r="P49" s="209"/>
      <c r="Q49" s="194"/>
      <c r="R49" s="195"/>
      <c r="S49" s="195"/>
      <c r="T49" s="188" t="s">
        <v>256</v>
      </c>
      <c r="U49" s="210"/>
    </row>
    <row r="50" spans="3:26">
      <c r="C50" s="227" t="s">
        <v>281</v>
      </c>
      <c r="D50" s="224">
        <v>2</v>
      </c>
      <c r="E50" s="208">
        <v>207</v>
      </c>
      <c r="F50" s="233">
        <v>25846</v>
      </c>
      <c r="G50" s="233">
        <v>1197320</v>
      </c>
      <c r="H50" s="196">
        <v>26957</v>
      </c>
      <c r="I50" s="196">
        <v>1194073</v>
      </c>
      <c r="J50" s="196">
        <v>25904</v>
      </c>
      <c r="K50" s="196">
        <v>708735</v>
      </c>
      <c r="L50" s="196">
        <v>22438</v>
      </c>
      <c r="M50" s="196">
        <v>708373</v>
      </c>
      <c r="N50" s="189"/>
      <c r="O50" s="189" t="s">
        <v>305</v>
      </c>
      <c r="P50" s="209"/>
      <c r="Q50" s="194"/>
      <c r="R50" s="195"/>
      <c r="S50" s="195"/>
      <c r="T50" s="188" t="s">
        <v>256</v>
      </c>
      <c r="U50" s="210"/>
    </row>
    <row r="51" spans="3:26">
      <c r="C51" s="227" t="s">
        <v>195</v>
      </c>
      <c r="D51" s="224">
        <v>2</v>
      </c>
      <c r="E51" s="208">
        <v>207</v>
      </c>
      <c r="F51" s="234">
        <v>25195</v>
      </c>
      <c r="G51" s="234">
        <v>385522</v>
      </c>
      <c r="H51" s="196">
        <v>28077</v>
      </c>
      <c r="I51" s="196">
        <v>363446</v>
      </c>
      <c r="J51" s="196">
        <v>25992</v>
      </c>
      <c r="K51" s="196">
        <v>363446</v>
      </c>
      <c r="L51" s="196">
        <v>26361</v>
      </c>
      <c r="M51" s="196">
        <v>344111</v>
      </c>
      <c r="N51" s="189"/>
      <c r="O51" s="189"/>
      <c r="P51" s="209"/>
      <c r="Q51" s="194"/>
      <c r="R51" s="195"/>
      <c r="S51" s="195"/>
      <c r="T51" s="188" t="s">
        <v>256</v>
      </c>
      <c r="U51" s="210"/>
    </row>
    <row r="52" spans="3:26">
      <c r="C52" s="227" t="s">
        <v>196</v>
      </c>
      <c r="D52" s="224">
        <v>2</v>
      </c>
      <c r="E52" s="208">
        <v>207</v>
      </c>
      <c r="F52" s="233">
        <v>56204</v>
      </c>
      <c r="G52" s="233">
        <v>11349567</v>
      </c>
      <c r="H52" s="196">
        <v>49080</v>
      </c>
      <c r="I52" s="196">
        <v>10826033</v>
      </c>
      <c r="J52" s="196">
        <v>47024</v>
      </c>
      <c r="K52" s="196">
        <v>10140507</v>
      </c>
      <c r="L52" s="196">
        <v>47406</v>
      </c>
      <c r="M52" s="196">
        <v>9332059</v>
      </c>
      <c r="N52" s="189"/>
      <c r="O52" s="189"/>
      <c r="P52" s="209"/>
      <c r="Q52" s="194"/>
      <c r="R52" s="195"/>
      <c r="S52" s="195"/>
      <c r="T52" s="188" t="s">
        <v>256</v>
      </c>
      <c r="U52" s="210"/>
    </row>
    <row r="53" spans="3:26" s="184" customFormat="1">
      <c r="C53" s="227" t="s">
        <v>198</v>
      </c>
      <c r="D53" s="224">
        <v>2</v>
      </c>
      <c r="E53" s="208">
        <v>207</v>
      </c>
      <c r="F53" s="234">
        <v>36353</v>
      </c>
      <c r="G53" s="234">
        <v>423358</v>
      </c>
      <c r="H53" s="196">
        <v>34876</v>
      </c>
      <c r="I53" s="196">
        <v>423204</v>
      </c>
      <c r="J53" s="196">
        <v>33594</v>
      </c>
      <c r="K53" s="196">
        <v>351160</v>
      </c>
      <c r="L53" s="196">
        <v>32157</v>
      </c>
      <c r="M53" s="196">
        <v>316440</v>
      </c>
      <c r="N53" s="189"/>
      <c r="O53" s="189"/>
      <c r="P53" s="209"/>
      <c r="Q53" s="194"/>
      <c r="R53" s="195"/>
      <c r="S53" s="195"/>
      <c r="T53" s="188" t="s">
        <v>256</v>
      </c>
      <c r="U53" s="210"/>
    </row>
    <row r="54" spans="3:26">
      <c r="C54" s="227" t="s">
        <v>304</v>
      </c>
      <c r="D54" s="224">
        <v>2</v>
      </c>
      <c r="E54" s="208">
        <v>207</v>
      </c>
      <c r="F54" s="233">
        <v>41634</v>
      </c>
      <c r="G54" s="233">
        <v>1870764</v>
      </c>
      <c r="H54" s="196">
        <v>50447</v>
      </c>
      <c r="I54" s="196">
        <v>1676476</v>
      </c>
      <c r="J54" s="196">
        <v>46771</v>
      </c>
      <c r="K54" s="196">
        <v>1624517</v>
      </c>
      <c r="L54" s="196">
        <v>42703</v>
      </c>
      <c r="M54" s="196">
        <v>1479923</v>
      </c>
      <c r="N54" s="209"/>
      <c r="O54" s="189" t="s">
        <v>263</v>
      </c>
      <c r="P54" s="209"/>
      <c r="Q54" s="194"/>
      <c r="R54" s="195"/>
      <c r="S54" s="195"/>
      <c r="T54" s="188" t="s">
        <v>256</v>
      </c>
      <c r="U54" s="210"/>
    </row>
    <row r="55" spans="3:26">
      <c r="C55" s="227" t="s">
        <v>165</v>
      </c>
      <c r="D55" s="224">
        <v>2</v>
      </c>
      <c r="E55" s="208">
        <v>207</v>
      </c>
      <c r="F55" s="234">
        <v>36241</v>
      </c>
      <c r="G55" s="234">
        <v>250121</v>
      </c>
      <c r="H55" s="196">
        <v>35604</v>
      </c>
      <c r="I55" s="196">
        <v>248046</v>
      </c>
      <c r="J55" s="196">
        <v>34149</v>
      </c>
      <c r="K55" s="196">
        <v>246708</v>
      </c>
      <c r="L55" s="196">
        <v>31972</v>
      </c>
      <c r="M55" s="196">
        <v>244351</v>
      </c>
      <c r="N55" s="189"/>
      <c r="O55" s="189" t="s">
        <v>303</v>
      </c>
      <c r="P55" s="209"/>
      <c r="Q55" s="194"/>
      <c r="R55" s="195"/>
      <c r="S55" s="195"/>
      <c r="T55" s="188" t="s">
        <v>256</v>
      </c>
      <c r="U55" s="210"/>
    </row>
    <row r="56" spans="3:26">
      <c r="C56" s="227" t="s">
        <v>166</v>
      </c>
      <c r="D56" s="224">
        <v>2</v>
      </c>
      <c r="E56" s="208">
        <v>207</v>
      </c>
      <c r="F56" s="234">
        <v>76506</v>
      </c>
      <c r="G56" s="234">
        <v>721375</v>
      </c>
      <c r="H56" s="196">
        <v>69407</v>
      </c>
      <c r="I56" s="196">
        <v>721375</v>
      </c>
      <c r="J56" s="196">
        <v>64696</v>
      </c>
      <c r="K56" s="196">
        <v>721312</v>
      </c>
      <c r="L56" s="196">
        <v>56058</v>
      </c>
      <c r="M56" s="196">
        <v>721312</v>
      </c>
      <c r="N56" s="189"/>
      <c r="O56" s="189" t="s">
        <v>302</v>
      </c>
      <c r="P56" s="209"/>
      <c r="Q56" s="194"/>
      <c r="R56" s="195"/>
      <c r="S56" s="195"/>
      <c r="T56" s="188" t="s">
        <v>256</v>
      </c>
      <c r="U56" s="210"/>
    </row>
    <row r="57" spans="3:26">
      <c r="C57" s="227" t="s">
        <v>331</v>
      </c>
      <c r="D57" s="224">
        <v>2</v>
      </c>
      <c r="E57" s="208">
        <v>207</v>
      </c>
      <c r="F57" s="233">
        <v>61509</v>
      </c>
      <c r="G57" s="233">
        <v>1666843</v>
      </c>
      <c r="H57" s="109"/>
      <c r="I57" s="109"/>
      <c r="J57" s="109"/>
      <c r="K57" s="109"/>
      <c r="L57" s="109"/>
      <c r="M57" s="109"/>
      <c r="N57" s="189"/>
      <c r="O57" s="189"/>
      <c r="P57" s="209"/>
      <c r="Q57" s="194"/>
      <c r="R57" s="195"/>
      <c r="S57" s="195"/>
      <c r="T57" s="188" t="s">
        <v>256</v>
      </c>
      <c r="U57" s="210" t="s">
        <v>341</v>
      </c>
      <c r="Z57" s="121" t="s">
        <v>109</v>
      </c>
    </row>
    <row r="58" spans="3:26">
      <c r="C58" s="227" t="s">
        <v>167</v>
      </c>
      <c r="D58" s="224">
        <v>2</v>
      </c>
      <c r="E58" s="208">
        <v>207</v>
      </c>
      <c r="F58" s="233">
        <v>38064</v>
      </c>
      <c r="G58" s="233">
        <v>267602</v>
      </c>
      <c r="H58" s="196">
        <v>35936</v>
      </c>
      <c r="I58" s="196">
        <v>264744</v>
      </c>
      <c r="J58" s="196">
        <v>37224</v>
      </c>
      <c r="K58" s="196">
        <v>195593</v>
      </c>
      <c r="L58" s="196">
        <v>33572</v>
      </c>
      <c r="M58" s="196">
        <v>194202</v>
      </c>
      <c r="N58" s="189" t="s">
        <v>230</v>
      </c>
      <c r="O58" s="189" t="s">
        <v>275</v>
      </c>
      <c r="P58" s="209"/>
      <c r="Q58" s="194"/>
      <c r="R58" s="195"/>
      <c r="S58" s="195"/>
      <c r="T58" s="188" t="s">
        <v>256</v>
      </c>
      <c r="U58" s="210"/>
      <c r="Z58" s="121" t="s">
        <v>111</v>
      </c>
    </row>
    <row r="59" spans="3:26">
      <c r="C59" s="227" t="s">
        <v>168</v>
      </c>
      <c r="D59" s="224">
        <v>2</v>
      </c>
      <c r="E59" s="208">
        <v>207</v>
      </c>
      <c r="F59" s="234">
        <v>31779</v>
      </c>
      <c r="G59" s="234">
        <v>70423</v>
      </c>
      <c r="H59" s="196">
        <v>30329</v>
      </c>
      <c r="I59" s="196">
        <v>70423</v>
      </c>
      <c r="J59" s="196">
        <v>29561</v>
      </c>
      <c r="K59" s="196">
        <v>65525</v>
      </c>
      <c r="L59" s="196">
        <v>24385</v>
      </c>
      <c r="M59" s="196">
        <v>51649</v>
      </c>
      <c r="N59" s="189"/>
      <c r="O59" s="189"/>
      <c r="P59" s="209"/>
      <c r="Q59" s="194"/>
      <c r="R59" s="195"/>
      <c r="S59" s="195"/>
      <c r="T59" s="188" t="s">
        <v>256</v>
      </c>
      <c r="U59" s="210"/>
    </row>
    <row r="60" spans="3:26">
      <c r="C60" s="227" t="s">
        <v>293</v>
      </c>
      <c r="D60" s="224">
        <v>2</v>
      </c>
      <c r="E60" s="208">
        <v>207</v>
      </c>
      <c r="F60" s="234">
        <v>44009</v>
      </c>
      <c r="G60" s="234">
        <v>1961403</v>
      </c>
      <c r="H60" s="196">
        <v>41605</v>
      </c>
      <c r="I60" s="196">
        <v>1961403</v>
      </c>
      <c r="J60" s="196">
        <v>46016</v>
      </c>
      <c r="K60" s="196">
        <v>1441968</v>
      </c>
      <c r="L60" s="196">
        <v>44132</v>
      </c>
      <c r="M60" s="196">
        <v>1441968</v>
      </c>
      <c r="N60" s="209"/>
      <c r="O60" s="189"/>
      <c r="P60" s="209"/>
      <c r="Q60" s="194"/>
      <c r="R60" s="195"/>
      <c r="S60" s="195"/>
      <c r="T60" s="188" t="s">
        <v>256</v>
      </c>
      <c r="U60" s="210"/>
      <c r="Z60" s="121" t="s">
        <v>93</v>
      </c>
    </row>
    <row r="61" spans="3:26" s="184" customFormat="1">
      <c r="C61" s="227" t="s">
        <v>200</v>
      </c>
      <c r="D61" s="224">
        <v>2</v>
      </c>
      <c r="E61" s="208">
        <v>207</v>
      </c>
      <c r="F61" s="234">
        <v>75494</v>
      </c>
      <c r="G61" s="234">
        <v>1546459</v>
      </c>
      <c r="H61" s="196">
        <v>71196</v>
      </c>
      <c r="I61" s="196">
        <v>1546459</v>
      </c>
      <c r="J61" s="196">
        <v>63759</v>
      </c>
      <c r="K61" s="196">
        <v>1544283</v>
      </c>
      <c r="L61" s="196">
        <v>58064</v>
      </c>
      <c r="M61" s="196">
        <v>1544283</v>
      </c>
      <c r="N61" s="189"/>
      <c r="O61" s="189"/>
      <c r="P61" s="209"/>
      <c r="Q61" s="194"/>
      <c r="R61" s="195"/>
      <c r="S61" s="195"/>
      <c r="T61" s="188" t="s">
        <v>256</v>
      </c>
      <c r="U61" s="210"/>
    </row>
    <row r="62" spans="3:26">
      <c r="C62" s="227" t="s">
        <v>301</v>
      </c>
      <c r="D62" s="224">
        <v>2</v>
      </c>
      <c r="E62" s="208">
        <v>207</v>
      </c>
      <c r="F62" s="233">
        <v>48262</v>
      </c>
      <c r="G62" s="233">
        <v>1114125</v>
      </c>
      <c r="H62" s="196">
        <v>45008</v>
      </c>
      <c r="I62" s="196">
        <v>1114125</v>
      </c>
      <c r="J62" s="196">
        <v>39138</v>
      </c>
      <c r="K62" s="196">
        <v>1113692</v>
      </c>
      <c r="L62" s="196">
        <v>41011</v>
      </c>
      <c r="M62" s="196">
        <v>968640</v>
      </c>
      <c r="N62" s="209"/>
      <c r="O62" s="189" t="s">
        <v>263</v>
      </c>
      <c r="P62" s="209"/>
      <c r="Q62" s="194"/>
      <c r="R62" s="195"/>
      <c r="S62" s="195"/>
      <c r="T62" s="188"/>
      <c r="U62" s="210"/>
    </row>
    <row r="63" spans="3:26">
      <c r="C63" s="227" t="s">
        <v>201</v>
      </c>
      <c r="D63" s="224">
        <v>2</v>
      </c>
      <c r="E63" s="208">
        <v>207</v>
      </c>
      <c r="F63" s="234">
        <v>30049</v>
      </c>
      <c r="G63" s="234">
        <v>724357</v>
      </c>
      <c r="H63" s="196">
        <v>28155</v>
      </c>
      <c r="I63" s="196">
        <v>705218</v>
      </c>
      <c r="J63" s="196">
        <v>26097</v>
      </c>
      <c r="K63" s="196">
        <v>689559</v>
      </c>
      <c r="L63" s="196">
        <v>24590</v>
      </c>
      <c r="M63" s="196">
        <v>634916</v>
      </c>
      <c r="N63" s="189"/>
      <c r="O63" s="189"/>
      <c r="P63" s="209"/>
      <c r="Q63" s="194"/>
      <c r="R63" s="195"/>
      <c r="S63" s="195"/>
      <c r="T63" s="188" t="s">
        <v>256</v>
      </c>
      <c r="U63" s="210"/>
    </row>
    <row r="64" spans="3:26">
      <c r="C64" s="226" t="s">
        <v>169</v>
      </c>
      <c r="D64" s="224">
        <v>2</v>
      </c>
      <c r="E64" s="208">
        <v>207</v>
      </c>
      <c r="F64" s="233">
        <v>49752</v>
      </c>
      <c r="G64" s="233">
        <v>1853123</v>
      </c>
      <c r="H64" s="196">
        <v>48326</v>
      </c>
      <c r="I64" s="196">
        <v>1853123</v>
      </c>
      <c r="J64" s="196">
        <v>42815</v>
      </c>
      <c r="K64" s="196">
        <v>1440764</v>
      </c>
      <c r="L64" s="196">
        <v>41562</v>
      </c>
      <c r="M64" s="196">
        <v>1398448</v>
      </c>
      <c r="N64" s="189" t="s">
        <v>231</v>
      </c>
      <c r="O64" s="189" t="s">
        <v>232</v>
      </c>
      <c r="P64" s="209"/>
      <c r="Q64" s="194"/>
      <c r="R64" s="195" t="s">
        <v>119</v>
      </c>
      <c r="S64" s="195">
        <v>1</v>
      </c>
      <c r="T64" s="188" t="s">
        <v>256</v>
      </c>
      <c r="U64" s="210" t="s">
        <v>241</v>
      </c>
    </row>
    <row r="65" spans="3:21">
      <c r="C65" s="227" t="s">
        <v>332</v>
      </c>
      <c r="D65" s="224">
        <v>2</v>
      </c>
      <c r="E65" s="208">
        <v>207</v>
      </c>
      <c r="F65" s="233">
        <v>52007</v>
      </c>
      <c r="G65" s="233">
        <v>586118</v>
      </c>
      <c r="H65" s="196">
        <v>43638</v>
      </c>
      <c r="I65" s="196">
        <v>586118</v>
      </c>
      <c r="J65" s="196">
        <v>47667</v>
      </c>
      <c r="K65" s="196">
        <v>411670</v>
      </c>
      <c r="L65" s="196">
        <v>46460</v>
      </c>
      <c r="M65" s="196">
        <v>277561</v>
      </c>
      <c r="N65" s="189"/>
      <c r="O65" s="189"/>
      <c r="P65" s="209"/>
      <c r="Q65" s="194"/>
      <c r="R65" s="195"/>
      <c r="S65" s="195"/>
      <c r="T65" s="188" t="s">
        <v>256</v>
      </c>
      <c r="U65" s="210"/>
    </row>
    <row r="66" spans="3:21">
      <c r="C66" s="227" t="s">
        <v>333</v>
      </c>
      <c r="D66" s="224">
        <v>2</v>
      </c>
      <c r="E66" s="208">
        <v>207</v>
      </c>
      <c r="F66" s="233">
        <v>151646</v>
      </c>
      <c r="G66" s="233">
        <v>7678978</v>
      </c>
      <c r="H66" s="109"/>
      <c r="I66" s="109"/>
      <c r="J66" s="109"/>
      <c r="K66" s="109"/>
      <c r="L66" s="109"/>
      <c r="M66" s="109"/>
      <c r="N66" s="189"/>
      <c r="O66" s="189"/>
      <c r="P66" s="209"/>
      <c r="Q66" s="194"/>
      <c r="R66" s="195"/>
      <c r="S66" s="195"/>
      <c r="T66" s="188" t="s">
        <v>256</v>
      </c>
      <c r="U66" s="210"/>
    </row>
    <row r="67" spans="3:21">
      <c r="C67" s="227" t="s">
        <v>203</v>
      </c>
      <c r="D67" s="224">
        <v>2</v>
      </c>
      <c r="E67" s="208">
        <v>207</v>
      </c>
      <c r="F67" s="233">
        <v>91412</v>
      </c>
      <c r="G67" s="233">
        <v>3564731</v>
      </c>
      <c r="H67" s="196">
        <v>77936</v>
      </c>
      <c r="I67" s="196">
        <v>3564731</v>
      </c>
      <c r="J67" s="196">
        <v>85896</v>
      </c>
      <c r="K67" s="196">
        <v>3255457</v>
      </c>
      <c r="L67" s="196">
        <v>74909</v>
      </c>
      <c r="M67" s="196">
        <v>2777124</v>
      </c>
      <c r="N67" s="189"/>
      <c r="O67" s="189"/>
      <c r="P67" s="209"/>
      <c r="Q67" s="194"/>
      <c r="R67" s="195"/>
      <c r="S67" s="195"/>
      <c r="T67" s="188" t="s">
        <v>256</v>
      </c>
      <c r="U67" s="210" t="s">
        <v>296</v>
      </c>
    </row>
    <row r="68" spans="3:21">
      <c r="C68" s="227" t="s">
        <v>171</v>
      </c>
      <c r="D68" s="224">
        <v>2</v>
      </c>
      <c r="E68" s="208">
        <v>207</v>
      </c>
      <c r="F68" s="233">
        <v>31970</v>
      </c>
      <c r="G68" s="233">
        <v>1459199</v>
      </c>
      <c r="H68" s="196">
        <v>33191</v>
      </c>
      <c r="I68" s="196">
        <v>1361582</v>
      </c>
      <c r="J68" s="196">
        <v>30159</v>
      </c>
      <c r="K68" s="196">
        <v>1291581</v>
      </c>
      <c r="L68" s="196">
        <v>26852</v>
      </c>
      <c r="M68" s="196">
        <v>1288681</v>
      </c>
      <c r="N68" s="189"/>
      <c r="O68" s="189"/>
      <c r="P68" s="209"/>
      <c r="Q68" s="194"/>
      <c r="R68" s="195"/>
      <c r="S68" s="195"/>
      <c r="T68" s="188" t="s">
        <v>256</v>
      </c>
      <c r="U68" s="210"/>
    </row>
    <row r="69" spans="3:21">
      <c r="C69" s="227" t="s">
        <v>172</v>
      </c>
      <c r="D69" s="224">
        <v>2</v>
      </c>
      <c r="E69" s="208">
        <v>207</v>
      </c>
      <c r="F69" s="233">
        <v>31375</v>
      </c>
      <c r="G69" s="233">
        <v>215193</v>
      </c>
      <c r="H69" s="196">
        <v>30900</v>
      </c>
      <c r="I69" s="196">
        <v>214689</v>
      </c>
      <c r="J69" s="196">
        <v>28553</v>
      </c>
      <c r="K69" s="196">
        <v>201697</v>
      </c>
      <c r="L69" s="196">
        <v>27829</v>
      </c>
      <c r="M69" s="196">
        <v>162689</v>
      </c>
      <c r="N69" s="189"/>
      <c r="O69" s="189" t="s">
        <v>263</v>
      </c>
      <c r="P69" s="209"/>
      <c r="Q69" s="194"/>
      <c r="R69" s="195"/>
      <c r="S69" s="195"/>
      <c r="T69" s="188" t="s">
        <v>256</v>
      </c>
      <c r="U69" s="210"/>
    </row>
    <row r="70" spans="3:21">
      <c r="C70" s="227" t="s">
        <v>204</v>
      </c>
      <c r="D70" s="224">
        <v>2</v>
      </c>
      <c r="E70" s="208">
        <v>207</v>
      </c>
      <c r="F70" s="234">
        <v>34199</v>
      </c>
      <c r="G70" s="234">
        <v>30382</v>
      </c>
      <c r="H70" s="196">
        <v>33262</v>
      </c>
      <c r="I70" s="196">
        <v>30382</v>
      </c>
      <c r="J70" s="196">
        <v>31028</v>
      </c>
      <c r="K70" s="196">
        <v>30340</v>
      </c>
      <c r="L70" s="196">
        <v>29820</v>
      </c>
      <c r="M70" s="196">
        <v>30340</v>
      </c>
      <c r="N70" s="189"/>
      <c r="O70" s="189"/>
      <c r="P70" s="209"/>
      <c r="Q70" s="194"/>
      <c r="R70" s="195"/>
      <c r="S70" s="195"/>
      <c r="T70" s="188" t="s">
        <v>256</v>
      </c>
      <c r="U70" s="210"/>
    </row>
    <row r="71" spans="3:21">
      <c r="C71" s="227" t="s">
        <v>334</v>
      </c>
      <c r="D71" s="224">
        <v>2</v>
      </c>
      <c r="E71" s="208">
        <v>207</v>
      </c>
      <c r="F71" s="234">
        <v>60287</v>
      </c>
      <c r="G71" s="234">
        <v>2899926</v>
      </c>
      <c r="H71" s="196">
        <v>59790</v>
      </c>
      <c r="I71" s="196">
        <v>2899660</v>
      </c>
      <c r="J71" s="196">
        <v>52609</v>
      </c>
      <c r="K71" s="196">
        <v>2376745</v>
      </c>
      <c r="L71" s="196">
        <v>48021</v>
      </c>
      <c r="M71" s="196">
        <v>2376745</v>
      </c>
      <c r="N71" s="189"/>
      <c r="O71" s="189" t="s">
        <v>283</v>
      </c>
      <c r="P71" s="209"/>
      <c r="Q71" s="194"/>
      <c r="R71" s="195"/>
      <c r="S71" s="195"/>
      <c r="T71" s="188" t="s">
        <v>256</v>
      </c>
      <c r="U71" s="210"/>
    </row>
    <row r="72" spans="3:21">
      <c r="C72" s="227" t="s">
        <v>3</v>
      </c>
      <c r="D72" s="224">
        <v>2</v>
      </c>
      <c r="E72" s="208">
        <v>207</v>
      </c>
      <c r="F72" s="233">
        <v>36558</v>
      </c>
      <c r="G72" s="233">
        <v>1931487</v>
      </c>
      <c r="H72" s="196">
        <v>36190</v>
      </c>
      <c r="I72" s="196">
        <v>1919181</v>
      </c>
      <c r="J72" s="196">
        <v>35474</v>
      </c>
      <c r="K72" s="196">
        <v>1813849</v>
      </c>
      <c r="L72" s="196">
        <v>35982</v>
      </c>
      <c r="M72" s="196">
        <v>1782963</v>
      </c>
      <c r="N72" s="189"/>
      <c r="O72" s="189"/>
      <c r="P72" s="209"/>
      <c r="Q72" s="194"/>
      <c r="R72" s="195"/>
      <c r="S72" s="195"/>
      <c r="T72" s="188" t="s">
        <v>256</v>
      </c>
      <c r="U72" s="210"/>
    </row>
    <row r="73" spans="3:21">
      <c r="C73" s="227" t="s">
        <v>299</v>
      </c>
      <c r="D73" s="224">
        <v>2</v>
      </c>
      <c r="E73" s="208">
        <v>207</v>
      </c>
      <c r="F73" s="233">
        <v>75731</v>
      </c>
      <c r="G73" s="233">
        <v>2998561</v>
      </c>
      <c r="H73" s="196">
        <v>73381</v>
      </c>
      <c r="I73" s="196">
        <v>2998561</v>
      </c>
      <c r="J73" s="196">
        <v>64949</v>
      </c>
      <c r="K73" s="196">
        <v>2998561</v>
      </c>
      <c r="L73" s="196">
        <v>61978</v>
      </c>
      <c r="M73" s="196">
        <v>2998561</v>
      </c>
      <c r="N73" s="209"/>
      <c r="O73" s="189" t="s">
        <v>263</v>
      </c>
      <c r="P73" s="209"/>
      <c r="Q73" s="194"/>
      <c r="R73" s="195"/>
      <c r="S73" s="195"/>
      <c r="T73" s="188"/>
      <c r="U73" s="210"/>
    </row>
    <row r="74" spans="3:21">
      <c r="C74" s="227" t="s">
        <v>207</v>
      </c>
      <c r="D74" s="224">
        <v>2</v>
      </c>
      <c r="E74" s="208">
        <v>207</v>
      </c>
      <c r="F74" s="234">
        <v>38633</v>
      </c>
      <c r="G74" s="234">
        <v>152453</v>
      </c>
      <c r="H74" s="196">
        <v>41227</v>
      </c>
      <c r="I74" s="196">
        <v>90107</v>
      </c>
      <c r="J74" s="196">
        <v>36866</v>
      </c>
      <c r="K74" s="196">
        <v>90107</v>
      </c>
      <c r="L74" s="196">
        <v>35704</v>
      </c>
      <c r="M74" s="196">
        <v>87431</v>
      </c>
      <c r="N74" s="189" t="s">
        <v>231</v>
      </c>
      <c r="O74" s="189" t="s">
        <v>232</v>
      </c>
      <c r="P74" s="209"/>
      <c r="Q74" s="194"/>
      <c r="R74" s="195"/>
      <c r="S74" s="195">
        <v>0</v>
      </c>
      <c r="T74" s="188" t="s">
        <v>256</v>
      </c>
      <c r="U74" s="210"/>
    </row>
    <row r="75" spans="3:21">
      <c r="C75" s="227" t="s">
        <v>298</v>
      </c>
      <c r="D75" s="224">
        <v>2</v>
      </c>
      <c r="E75" s="208">
        <v>207</v>
      </c>
      <c r="F75" s="234">
        <v>74309</v>
      </c>
      <c r="G75" s="234">
        <v>5222193</v>
      </c>
      <c r="H75" s="196">
        <v>72227</v>
      </c>
      <c r="I75" s="196">
        <v>5222193</v>
      </c>
      <c r="J75" s="196">
        <v>67689</v>
      </c>
      <c r="K75" s="196">
        <v>4628847</v>
      </c>
      <c r="L75" s="196">
        <v>64813</v>
      </c>
      <c r="M75" s="196">
        <v>4628847</v>
      </c>
      <c r="N75" s="209"/>
      <c r="O75" s="189" t="s">
        <v>263</v>
      </c>
      <c r="P75" s="209"/>
      <c r="Q75" s="194"/>
      <c r="R75" s="195"/>
      <c r="S75" s="195"/>
      <c r="T75" s="188"/>
      <c r="U75" s="210"/>
    </row>
    <row r="76" spans="3:21">
      <c r="C76" s="227" t="s">
        <v>209</v>
      </c>
      <c r="D76" s="224">
        <v>2</v>
      </c>
      <c r="E76" s="208">
        <v>207</v>
      </c>
      <c r="F76" s="233">
        <v>36737</v>
      </c>
      <c r="G76" s="233">
        <v>670996</v>
      </c>
      <c r="H76" s="196">
        <v>35506</v>
      </c>
      <c r="I76" s="196">
        <v>670745</v>
      </c>
      <c r="J76" s="196">
        <v>25321</v>
      </c>
      <c r="K76" s="196">
        <v>650691</v>
      </c>
      <c r="L76" s="196">
        <v>22313</v>
      </c>
      <c r="M76" s="196">
        <v>637432</v>
      </c>
      <c r="N76" s="189" t="s">
        <v>101</v>
      </c>
      <c r="O76" s="189" t="s">
        <v>278</v>
      </c>
      <c r="P76" s="209"/>
      <c r="Q76" s="194"/>
      <c r="R76" s="195"/>
      <c r="S76" s="195">
        <v>0</v>
      </c>
      <c r="T76" s="188" t="s">
        <v>256</v>
      </c>
      <c r="U76" s="210"/>
    </row>
    <row r="77" spans="3:21">
      <c r="C77" s="227" t="s">
        <v>174</v>
      </c>
      <c r="D77" s="224">
        <v>2</v>
      </c>
      <c r="E77" s="208">
        <v>207</v>
      </c>
      <c r="F77" s="234">
        <v>62420</v>
      </c>
      <c r="G77" s="234">
        <v>5937043</v>
      </c>
      <c r="H77" s="196">
        <v>66310</v>
      </c>
      <c r="I77" s="196">
        <v>4219653</v>
      </c>
      <c r="J77" s="196">
        <v>59975</v>
      </c>
      <c r="K77" s="196">
        <v>3240138</v>
      </c>
      <c r="L77" s="196">
        <v>55064</v>
      </c>
      <c r="M77" s="196">
        <v>3237307</v>
      </c>
      <c r="N77" s="189"/>
      <c r="O77" s="189"/>
      <c r="P77" s="209"/>
      <c r="Q77" s="194"/>
      <c r="R77" s="195"/>
      <c r="S77" s="195"/>
      <c r="T77" s="188" t="s">
        <v>256</v>
      </c>
      <c r="U77" s="210"/>
    </row>
    <row r="78" spans="3:21">
      <c r="C78" s="227" t="s">
        <v>211</v>
      </c>
      <c r="D78" s="224">
        <v>2</v>
      </c>
      <c r="E78" s="208">
        <v>207</v>
      </c>
      <c r="F78" s="234">
        <v>72321</v>
      </c>
      <c r="G78" s="234">
        <v>1483435</v>
      </c>
      <c r="H78" s="196">
        <v>84091</v>
      </c>
      <c r="I78" s="196">
        <v>955116</v>
      </c>
      <c r="J78" s="196">
        <v>70829</v>
      </c>
      <c r="K78" s="196">
        <v>836985</v>
      </c>
      <c r="L78" s="196">
        <v>66880</v>
      </c>
      <c r="M78" s="196">
        <v>822094</v>
      </c>
      <c r="N78" s="189"/>
      <c r="O78" s="189" t="s">
        <v>232</v>
      </c>
      <c r="P78" s="209"/>
      <c r="Q78" s="194"/>
      <c r="R78" s="195"/>
      <c r="S78" s="195"/>
      <c r="T78" s="188" t="s">
        <v>256</v>
      </c>
      <c r="U78" s="210"/>
    </row>
    <row r="79" spans="3:21" s="184" customFormat="1">
      <c r="C79" s="227" t="s">
        <v>240</v>
      </c>
      <c r="D79" s="224">
        <v>1</v>
      </c>
      <c r="E79" s="208">
        <v>207</v>
      </c>
      <c r="F79" s="233">
        <v>2845</v>
      </c>
      <c r="G79" s="233">
        <v>2794</v>
      </c>
      <c r="H79" s="109"/>
      <c r="I79" s="109"/>
      <c r="J79" s="109"/>
      <c r="K79" s="109"/>
      <c r="L79" s="109"/>
      <c r="M79" s="109"/>
      <c r="N79" s="189"/>
      <c r="O79" s="189"/>
      <c r="P79" s="209"/>
      <c r="Q79" s="194"/>
      <c r="R79" s="195"/>
      <c r="S79" s="195"/>
      <c r="T79" s="188" t="s">
        <v>257</v>
      </c>
      <c r="U79" s="210" t="s">
        <v>137</v>
      </c>
    </row>
    <row r="80" spans="3:21">
      <c r="C80" s="226" t="s">
        <v>193</v>
      </c>
      <c r="D80" s="224">
        <v>1</v>
      </c>
      <c r="E80" s="208">
        <v>207</v>
      </c>
      <c r="F80" s="234">
        <v>40857</v>
      </c>
      <c r="G80" s="234">
        <v>3047</v>
      </c>
      <c r="H80" s="196">
        <v>41728</v>
      </c>
      <c r="I80" s="196">
        <v>3036022</v>
      </c>
      <c r="J80" s="196">
        <v>41538</v>
      </c>
      <c r="K80" s="196">
        <v>2677072</v>
      </c>
      <c r="L80" s="196">
        <v>38235</v>
      </c>
      <c r="M80" s="196">
        <v>2665748</v>
      </c>
      <c r="N80" s="189"/>
      <c r="O80" s="189"/>
      <c r="P80" s="209"/>
      <c r="Q80" s="194"/>
      <c r="R80" s="195"/>
      <c r="S80" s="195"/>
      <c r="T80" s="188" t="s">
        <v>256</v>
      </c>
      <c r="U80" s="210"/>
    </row>
    <row r="81" spans="2:22" s="184" customFormat="1">
      <c r="C81" s="226" t="s">
        <v>337</v>
      </c>
      <c r="D81" s="224">
        <v>1</v>
      </c>
      <c r="E81" s="208">
        <v>207</v>
      </c>
      <c r="F81" s="233">
        <v>12798</v>
      </c>
      <c r="G81" s="233">
        <v>31563</v>
      </c>
      <c r="H81" s="109"/>
      <c r="I81" s="109"/>
      <c r="J81" s="109"/>
      <c r="K81" s="109"/>
      <c r="L81" s="109"/>
      <c r="M81" s="109"/>
      <c r="N81" s="189"/>
      <c r="O81" s="189"/>
      <c r="P81" s="209"/>
      <c r="Q81" s="194"/>
      <c r="R81" s="195"/>
      <c r="S81" s="195"/>
      <c r="T81" s="188" t="s">
        <v>257</v>
      </c>
      <c r="U81" s="210" t="s">
        <v>331</v>
      </c>
    </row>
    <row r="82" spans="2:22">
      <c r="C82" s="227" t="s">
        <v>178</v>
      </c>
      <c r="D82" s="224">
        <v>1</v>
      </c>
      <c r="E82" s="208">
        <v>207</v>
      </c>
      <c r="F82" s="233">
        <v>22069</v>
      </c>
      <c r="G82" s="233">
        <v>224079</v>
      </c>
      <c r="H82" s="196">
        <v>23404</v>
      </c>
      <c r="I82" s="196">
        <v>204056</v>
      </c>
      <c r="J82" s="196">
        <v>20698</v>
      </c>
      <c r="K82" s="196">
        <v>199870</v>
      </c>
      <c r="L82" s="196">
        <v>22508</v>
      </c>
      <c r="M82" s="196">
        <v>192818</v>
      </c>
      <c r="N82" s="189"/>
      <c r="O82" s="189" t="s">
        <v>309</v>
      </c>
      <c r="P82" s="209"/>
      <c r="Q82" s="194"/>
      <c r="R82" s="195"/>
      <c r="S82" s="195"/>
      <c r="T82" s="188" t="s">
        <v>256</v>
      </c>
      <c r="U82" s="210"/>
    </row>
    <row r="83" spans="2:22">
      <c r="C83" s="227" t="s">
        <v>277</v>
      </c>
      <c r="D83" s="224">
        <v>1</v>
      </c>
      <c r="E83" s="208">
        <v>207</v>
      </c>
      <c r="F83" s="233">
        <v>11761</v>
      </c>
      <c r="G83" s="233">
        <v>150</v>
      </c>
      <c r="H83" s="196">
        <v>11168</v>
      </c>
      <c r="I83" s="196">
        <v>150</v>
      </c>
      <c r="J83" s="196">
        <v>9262</v>
      </c>
      <c r="K83" s="196">
        <v>150</v>
      </c>
      <c r="L83" s="196">
        <v>7951</v>
      </c>
      <c r="M83" s="196">
        <v>150</v>
      </c>
      <c r="N83" s="189"/>
      <c r="O83" s="189" t="s">
        <v>259</v>
      </c>
      <c r="P83" s="209"/>
      <c r="Q83" s="194"/>
      <c r="R83" s="195"/>
      <c r="S83" s="195"/>
      <c r="T83" s="188" t="s">
        <v>257</v>
      </c>
      <c r="U83" s="210" t="s">
        <v>150</v>
      </c>
    </row>
    <row r="84" spans="2:22">
      <c r="C84" s="227" t="s">
        <v>296</v>
      </c>
      <c r="D84" s="224">
        <v>1</v>
      </c>
      <c r="E84" s="208">
        <v>207</v>
      </c>
      <c r="F84" s="233">
        <v>10482</v>
      </c>
      <c r="G84" s="233">
        <v>113083</v>
      </c>
      <c r="H84" s="196">
        <v>11757</v>
      </c>
      <c r="I84" s="196">
        <v>108965</v>
      </c>
      <c r="J84" s="196">
        <v>8195</v>
      </c>
      <c r="K84" s="196">
        <v>108447</v>
      </c>
      <c r="L84" s="196">
        <v>7327</v>
      </c>
      <c r="M84" s="196">
        <v>102356</v>
      </c>
      <c r="N84" s="189"/>
      <c r="O84" s="189"/>
      <c r="P84" s="209"/>
      <c r="Q84" s="194"/>
      <c r="R84" s="195"/>
      <c r="S84" s="195"/>
      <c r="T84" s="188" t="s">
        <v>257</v>
      </c>
      <c r="U84" s="210" t="s">
        <v>203</v>
      </c>
    </row>
    <row r="85" spans="2:22">
      <c r="C85" s="227" t="s">
        <v>127</v>
      </c>
      <c r="D85" s="224">
        <v>1</v>
      </c>
      <c r="E85" s="208">
        <v>207</v>
      </c>
      <c r="F85" s="238">
        <v>9682</v>
      </c>
      <c r="G85" s="238">
        <v>324</v>
      </c>
      <c r="H85" s="196">
        <v>8502</v>
      </c>
      <c r="I85" s="196">
        <v>311</v>
      </c>
      <c r="J85" s="196">
        <v>6439</v>
      </c>
      <c r="K85" s="196">
        <v>311</v>
      </c>
      <c r="L85" s="196">
        <v>5712</v>
      </c>
      <c r="M85" s="196">
        <v>309</v>
      </c>
      <c r="N85" s="189"/>
      <c r="O85" s="189" t="s">
        <v>263</v>
      </c>
      <c r="P85" s="209"/>
      <c r="Q85" s="194"/>
      <c r="R85" s="195"/>
      <c r="S85" s="195"/>
      <c r="T85" s="188" t="s">
        <v>257</v>
      </c>
      <c r="U85" s="210" t="s">
        <v>128</v>
      </c>
    </row>
    <row r="86" spans="2:22">
      <c r="C86" s="228" t="s">
        <v>133</v>
      </c>
      <c r="D86" s="229">
        <v>1</v>
      </c>
      <c r="E86" s="212">
        <v>207</v>
      </c>
      <c r="F86" s="233">
        <v>8042</v>
      </c>
      <c r="G86" s="233">
        <v>6041</v>
      </c>
      <c r="H86" s="197">
        <v>9521</v>
      </c>
      <c r="I86" s="197">
        <v>4023</v>
      </c>
      <c r="J86" s="197">
        <v>5864</v>
      </c>
      <c r="K86" s="197">
        <v>1294</v>
      </c>
      <c r="L86" s="197">
        <v>4720</v>
      </c>
      <c r="M86" s="197">
        <v>1294</v>
      </c>
      <c r="N86" s="200" t="s">
        <v>242</v>
      </c>
      <c r="O86" s="200" t="s">
        <v>264</v>
      </c>
      <c r="P86" s="213"/>
      <c r="Q86" s="201"/>
      <c r="R86" s="199"/>
      <c r="S86" s="199"/>
      <c r="T86" s="198" t="s">
        <v>257</v>
      </c>
      <c r="U86" s="214" t="s">
        <v>129</v>
      </c>
    </row>
    <row r="87" spans="2:22">
      <c r="C87" s="227" t="s">
        <v>320</v>
      </c>
      <c r="D87" s="224">
        <v>1</v>
      </c>
      <c r="E87" s="211">
        <v>207</v>
      </c>
      <c r="F87" s="233">
        <v>18749</v>
      </c>
      <c r="G87" s="233">
        <v>20000</v>
      </c>
      <c r="H87" s="196">
        <v>17503</v>
      </c>
      <c r="I87" s="196">
        <v>20000</v>
      </c>
      <c r="J87" s="196"/>
      <c r="K87" s="196"/>
      <c r="L87" s="196"/>
      <c r="M87" s="196"/>
      <c r="N87" s="189"/>
      <c r="O87" s="189"/>
      <c r="P87" s="209"/>
      <c r="Q87" s="202"/>
      <c r="R87" s="195"/>
      <c r="S87" s="195"/>
      <c r="T87" s="188" t="s">
        <v>257</v>
      </c>
      <c r="U87" s="210" t="s">
        <v>338</v>
      </c>
    </row>
    <row r="88" spans="2:22" s="184" customFormat="1">
      <c r="C88" s="227" t="s">
        <v>335</v>
      </c>
      <c r="D88" s="224">
        <v>1</v>
      </c>
      <c r="E88" s="208">
        <v>207</v>
      </c>
      <c r="F88" s="233">
        <v>1563</v>
      </c>
      <c r="G88" s="233">
        <v>0</v>
      </c>
      <c r="H88" s="109"/>
      <c r="I88" s="109"/>
      <c r="J88" s="109"/>
      <c r="K88" s="109"/>
      <c r="L88" s="109"/>
      <c r="M88" s="109"/>
      <c r="N88" s="189"/>
      <c r="O88" s="189"/>
      <c r="P88" s="209"/>
      <c r="Q88" s="194"/>
      <c r="R88" s="195"/>
      <c r="S88" s="195"/>
      <c r="T88" s="188" t="s">
        <v>257</v>
      </c>
      <c r="U88" s="210" t="s">
        <v>183</v>
      </c>
    </row>
    <row r="89" spans="2:22">
      <c r="C89" s="227" t="s">
        <v>294</v>
      </c>
      <c r="D89" s="224">
        <v>1</v>
      </c>
      <c r="E89" s="208">
        <v>207</v>
      </c>
      <c r="F89" s="233">
        <v>4577</v>
      </c>
      <c r="G89" s="234">
        <v>20294</v>
      </c>
      <c r="H89" s="196">
        <v>4248</v>
      </c>
      <c r="I89" s="196">
        <v>20266</v>
      </c>
      <c r="J89" s="196">
        <v>3726</v>
      </c>
      <c r="K89" s="196">
        <v>10743</v>
      </c>
      <c r="L89" s="196">
        <v>2621</v>
      </c>
      <c r="M89" s="196">
        <v>10731</v>
      </c>
      <c r="N89" s="189"/>
      <c r="O89" s="189"/>
      <c r="P89" s="209"/>
      <c r="Q89" s="194"/>
      <c r="R89" s="195"/>
      <c r="S89" s="195"/>
      <c r="T89" s="188" t="s">
        <v>256</v>
      </c>
      <c r="U89" s="210"/>
      <c r="V89" s="121" t="s">
        <v>339</v>
      </c>
    </row>
    <row r="90" spans="2:22" s="184" customFormat="1">
      <c r="C90" s="223" t="s">
        <v>321</v>
      </c>
      <c r="D90" s="224">
        <v>1</v>
      </c>
      <c r="E90" s="208">
        <v>207</v>
      </c>
      <c r="F90" s="233">
        <v>3788</v>
      </c>
      <c r="G90" s="233">
        <v>3913</v>
      </c>
      <c r="H90" s="196">
        <v>3633</v>
      </c>
      <c r="I90" s="196">
        <v>3913</v>
      </c>
      <c r="J90" s="196"/>
      <c r="K90" s="196"/>
      <c r="L90" s="196"/>
      <c r="M90" s="196"/>
      <c r="N90" s="189"/>
      <c r="O90" s="189"/>
      <c r="P90" s="209"/>
      <c r="Q90" s="202"/>
      <c r="R90" s="195"/>
      <c r="S90" s="195"/>
      <c r="T90" s="188" t="s">
        <v>257</v>
      </c>
      <c r="U90" s="210" t="s">
        <v>143</v>
      </c>
    </row>
    <row r="91" spans="2:22">
      <c r="B91" s="143"/>
      <c r="C91" s="227" t="s">
        <v>322</v>
      </c>
      <c r="D91" s="224">
        <v>1</v>
      </c>
      <c r="E91" s="208">
        <v>207</v>
      </c>
      <c r="F91" s="233">
        <v>2093</v>
      </c>
      <c r="G91" s="233">
        <v>248</v>
      </c>
      <c r="H91" s="196">
        <v>1854</v>
      </c>
      <c r="I91" s="196">
        <v>248</v>
      </c>
      <c r="J91" s="196"/>
      <c r="K91" s="196"/>
      <c r="L91" s="196"/>
      <c r="M91" s="196"/>
      <c r="N91" s="189"/>
      <c r="O91" s="189"/>
      <c r="P91" s="209"/>
      <c r="Q91" s="202"/>
      <c r="R91" s="195"/>
      <c r="S91" s="195"/>
      <c r="T91" s="188" t="s">
        <v>257</v>
      </c>
      <c r="U91" s="210" t="s">
        <v>143</v>
      </c>
    </row>
    <row r="92" spans="2:22">
      <c r="C92" s="227" t="s">
        <v>323</v>
      </c>
      <c r="D92" s="224">
        <v>1</v>
      </c>
      <c r="E92" s="208">
        <v>207</v>
      </c>
      <c r="F92" s="233">
        <v>2270</v>
      </c>
      <c r="G92" s="233">
        <v>321</v>
      </c>
      <c r="H92" s="196">
        <v>2082</v>
      </c>
      <c r="I92" s="196">
        <v>321</v>
      </c>
      <c r="J92" s="196"/>
      <c r="K92" s="196"/>
      <c r="L92" s="196"/>
      <c r="M92" s="196"/>
      <c r="N92" s="189"/>
      <c r="O92" s="189"/>
      <c r="P92" s="209"/>
      <c r="Q92" s="202"/>
      <c r="R92" s="195"/>
      <c r="S92" s="195"/>
      <c r="T92" s="188" t="s">
        <v>257</v>
      </c>
      <c r="U92" s="210" t="s">
        <v>143</v>
      </c>
    </row>
    <row r="93" spans="2:22">
      <c r="C93" s="227" t="s">
        <v>324</v>
      </c>
      <c r="D93" s="224">
        <v>1</v>
      </c>
      <c r="E93" s="208">
        <v>207</v>
      </c>
      <c r="F93" s="233">
        <v>3265</v>
      </c>
      <c r="G93" s="233">
        <v>2288</v>
      </c>
      <c r="H93" s="196">
        <v>3234</v>
      </c>
      <c r="I93" s="196">
        <v>2273</v>
      </c>
      <c r="J93" s="196"/>
      <c r="K93" s="196"/>
      <c r="L93" s="196"/>
      <c r="M93" s="196"/>
      <c r="N93" s="189"/>
      <c r="O93" s="189"/>
      <c r="P93" s="209"/>
      <c r="Q93" s="202"/>
      <c r="R93" s="195"/>
      <c r="S93" s="195"/>
      <c r="T93" s="188" t="s">
        <v>257</v>
      </c>
      <c r="U93" s="210" t="s">
        <v>143</v>
      </c>
    </row>
    <row r="94" spans="2:22">
      <c r="C94" s="226" t="s">
        <v>175</v>
      </c>
      <c r="D94" s="224">
        <v>1</v>
      </c>
      <c r="E94" s="208">
        <v>207</v>
      </c>
      <c r="F94" s="233">
        <v>36117</v>
      </c>
      <c r="G94" s="233">
        <v>1491697</v>
      </c>
      <c r="H94" s="196">
        <v>34393</v>
      </c>
      <c r="I94" s="196">
        <v>1491455</v>
      </c>
      <c r="J94" s="196">
        <v>33616</v>
      </c>
      <c r="K94" s="196">
        <v>1340032</v>
      </c>
      <c r="L94" s="196">
        <v>30879</v>
      </c>
      <c r="M94" s="196">
        <v>1317794</v>
      </c>
      <c r="N94" s="189"/>
      <c r="O94" s="189"/>
      <c r="P94" s="209"/>
      <c r="Q94" s="194"/>
      <c r="R94" s="195"/>
      <c r="S94" s="195"/>
      <c r="T94" s="188" t="s">
        <v>256</v>
      </c>
      <c r="U94" s="210"/>
    </row>
    <row r="95" spans="2:22">
      <c r="C95" s="227" t="s">
        <v>282</v>
      </c>
      <c r="D95" s="224">
        <v>1</v>
      </c>
      <c r="E95" s="208">
        <v>207</v>
      </c>
      <c r="F95" s="233">
        <v>10325</v>
      </c>
      <c r="G95" s="233">
        <v>15011</v>
      </c>
      <c r="H95" s="196">
        <v>9014</v>
      </c>
      <c r="I95" s="196">
        <v>15011</v>
      </c>
      <c r="J95" s="196">
        <v>7267</v>
      </c>
      <c r="K95" s="196">
        <v>15011</v>
      </c>
      <c r="L95" s="196">
        <v>6023</v>
      </c>
      <c r="M95" s="196">
        <v>2647</v>
      </c>
      <c r="N95" s="189"/>
      <c r="O95" s="189"/>
      <c r="P95" s="209"/>
      <c r="Q95" s="194"/>
      <c r="R95" s="195"/>
      <c r="S95" s="195"/>
      <c r="T95" s="188" t="s">
        <v>257</v>
      </c>
      <c r="U95" s="210" t="s">
        <v>169</v>
      </c>
    </row>
    <row r="96" spans="2:22">
      <c r="C96" s="227" t="s">
        <v>236</v>
      </c>
      <c r="D96" s="224">
        <v>1</v>
      </c>
      <c r="E96" s="208">
        <v>207</v>
      </c>
      <c r="F96" s="233">
        <v>4468</v>
      </c>
      <c r="G96" s="233">
        <v>84041</v>
      </c>
      <c r="H96" s="196">
        <v>4894</v>
      </c>
      <c r="I96" s="196">
        <v>83367</v>
      </c>
      <c r="J96" s="196">
        <v>4215</v>
      </c>
      <c r="K96" s="196">
        <v>83155</v>
      </c>
      <c r="L96" s="196">
        <v>4366</v>
      </c>
      <c r="M96" s="196">
        <v>83136</v>
      </c>
      <c r="N96" s="189"/>
      <c r="O96" s="189" t="s">
        <v>228</v>
      </c>
      <c r="P96" s="209"/>
      <c r="Q96" s="194"/>
      <c r="R96" s="195"/>
      <c r="S96" s="195"/>
      <c r="T96" s="188" t="s">
        <v>257</v>
      </c>
      <c r="U96" s="210" t="s">
        <v>123</v>
      </c>
    </row>
    <row r="97" spans="1:21">
      <c r="C97" s="227" t="s">
        <v>336</v>
      </c>
      <c r="D97" s="224">
        <v>1</v>
      </c>
      <c r="E97" s="208">
        <v>207</v>
      </c>
      <c r="F97" s="233">
        <v>2179</v>
      </c>
      <c r="G97" s="233">
        <v>13596</v>
      </c>
      <c r="H97" s="196">
        <v>138227</v>
      </c>
      <c r="I97" s="196">
        <v>0</v>
      </c>
      <c r="J97" s="196"/>
      <c r="K97" s="196"/>
      <c r="L97" s="196"/>
      <c r="M97" s="196"/>
      <c r="N97" s="189"/>
      <c r="O97" s="189"/>
      <c r="P97" s="209"/>
      <c r="Q97" s="194"/>
      <c r="R97" s="195"/>
      <c r="S97" s="195"/>
      <c r="T97" s="188"/>
      <c r="U97" s="210"/>
    </row>
    <row r="98" spans="1:21">
      <c r="C98" s="227" t="s">
        <v>284</v>
      </c>
      <c r="D98" s="224">
        <v>1</v>
      </c>
      <c r="E98" s="211">
        <v>207</v>
      </c>
      <c r="F98" s="233">
        <v>11275</v>
      </c>
      <c r="G98" s="233">
        <v>9796</v>
      </c>
      <c r="H98" s="109">
        <v>10463</v>
      </c>
      <c r="I98" s="109">
        <v>9106</v>
      </c>
      <c r="J98" s="109">
        <v>7895</v>
      </c>
      <c r="K98" s="109">
        <v>7860</v>
      </c>
      <c r="L98" s="109">
        <v>6345</v>
      </c>
      <c r="M98" s="109">
        <v>7556</v>
      </c>
      <c r="N98" s="189"/>
      <c r="O98" s="189" t="s">
        <v>292</v>
      </c>
      <c r="P98" s="209"/>
      <c r="Q98" s="202"/>
      <c r="R98" s="195"/>
      <c r="S98" s="195"/>
      <c r="T98" s="188" t="s">
        <v>257</v>
      </c>
      <c r="U98" s="210" t="s">
        <v>340</v>
      </c>
    </row>
    <row r="99" spans="1:21">
      <c r="C99" s="227" t="s">
        <v>173</v>
      </c>
      <c r="D99" s="224">
        <v>1</v>
      </c>
      <c r="E99" s="208">
        <v>207</v>
      </c>
      <c r="F99" s="234">
        <v>28696</v>
      </c>
      <c r="G99" s="234">
        <v>272106</v>
      </c>
      <c r="H99" s="196">
        <v>27422</v>
      </c>
      <c r="I99" s="196">
        <v>270387</v>
      </c>
      <c r="J99" s="196">
        <v>20576</v>
      </c>
      <c r="K99" s="196">
        <v>270387</v>
      </c>
      <c r="L99" s="196">
        <v>24829</v>
      </c>
      <c r="M99" s="196">
        <v>207793</v>
      </c>
      <c r="N99" s="189" t="s">
        <v>218</v>
      </c>
      <c r="O99" s="189" t="s">
        <v>276</v>
      </c>
      <c r="P99" s="209"/>
      <c r="Q99" s="194"/>
      <c r="R99" s="195"/>
      <c r="S99" s="195"/>
      <c r="T99" s="188" t="s">
        <v>256</v>
      </c>
      <c r="U99" s="210"/>
    </row>
    <row r="100" spans="1:21" s="184" customFormat="1">
      <c r="C100" s="227" t="s">
        <v>208</v>
      </c>
      <c r="D100" s="224">
        <v>1</v>
      </c>
      <c r="E100" s="208">
        <v>207</v>
      </c>
      <c r="F100" s="233">
        <v>26315</v>
      </c>
      <c r="G100" s="233">
        <v>1609204</v>
      </c>
      <c r="H100" s="196">
        <v>24232</v>
      </c>
      <c r="I100" s="196">
        <v>1608301</v>
      </c>
      <c r="J100" s="196">
        <v>24705</v>
      </c>
      <c r="K100" s="196">
        <v>1559507</v>
      </c>
      <c r="L100" s="196">
        <v>31883</v>
      </c>
      <c r="M100" s="196">
        <v>1515431</v>
      </c>
      <c r="N100" s="189"/>
      <c r="O100" s="189" t="s">
        <v>292</v>
      </c>
      <c r="P100" s="209"/>
      <c r="Q100" s="194"/>
      <c r="R100" s="195"/>
      <c r="S100" s="195"/>
      <c r="T100" s="188" t="s">
        <v>257</v>
      </c>
      <c r="U100" s="210" t="s">
        <v>340</v>
      </c>
    </row>
    <row r="101" spans="1:21" s="184" customFormat="1">
      <c r="C101" s="227" t="s">
        <v>76</v>
      </c>
      <c r="D101" s="224">
        <v>1</v>
      </c>
      <c r="E101" s="211">
        <v>207</v>
      </c>
      <c r="F101" s="234">
        <v>52202</v>
      </c>
      <c r="G101" s="234">
        <v>1947471</v>
      </c>
      <c r="H101" s="109">
        <v>50645</v>
      </c>
      <c r="I101" s="109">
        <v>1947160</v>
      </c>
      <c r="J101" s="109">
        <v>46772</v>
      </c>
      <c r="K101" s="109">
        <v>1947160</v>
      </c>
      <c r="L101" s="109">
        <v>45210</v>
      </c>
      <c r="M101" s="109">
        <v>1947160</v>
      </c>
      <c r="N101" s="189"/>
      <c r="O101" s="189"/>
      <c r="P101" s="209"/>
      <c r="Q101" s="202"/>
      <c r="R101" s="195"/>
      <c r="S101" s="195"/>
      <c r="T101" s="188" t="s">
        <v>256</v>
      </c>
      <c r="U101" s="210"/>
    </row>
    <row r="102" spans="1:21">
      <c r="C102" s="186"/>
      <c r="D102" s="185"/>
      <c r="E102" s="112"/>
      <c r="F102" s="235"/>
      <c r="G102" s="236"/>
      <c r="H102" s="184"/>
      <c r="I102" s="184"/>
      <c r="J102" s="121"/>
      <c r="K102" s="121"/>
      <c r="L102" s="121"/>
      <c r="M102" s="121"/>
      <c r="N102" s="121"/>
      <c r="R102" s="121"/>
      <c r="S102" s="121"/>
      <c r="T102" s="121"/>
      <c r="U102" s="121"/>
    </row>
    <row r="103" spans="1:21">
      <c r="A103" s="134" t="s">
        <v>15</v>
      </c>
      <c r="C103" s="186"/>
      <c r="D103" s="185"/>
      <c r="E103" s="112"/>
      <c r="F103" s="235"/>
      <c r="G103" s="236"/>
      <c r="H103" s="184"/>
      <c r="I103" s="184"/>
      <c r="J103" s="121"/>
      <c r="K103" s="121"/>
      <c r="L103" s="121"/>
      <c r="M103" s="121"/>
      <c r="N103" s="121"/>
      <c r="R103" s="121"/>
      <c r="S103" s="121"/>
      <c r="T103" s="121"/>
      <c r="U103" s="121"/>
    </row>
    <row r="104" spans="1:21">
      <c r="C104" s="127"/>
      <c r="D104" s="130"/>
      <c r="E104" s="112"/>
      <c r="F104" s="235"/>
      <c r="G104" s="236"/>
      <c r="H104" s="184"/>
      <c r="I104" s="184"/>
      <c r="J104" s="121"/>
      <c r="K104" s="121"/>
      <c r="L104" s="121"/>
      <c r="M104" s="121"/>
      <c r="N104" s="121"/>
      <c r="R104" s="121"/>
      <c r="S104" s="121"/>
      <c r="T104" s="121"/>
      <c r="U104" s="121"/>
    </row>
    <row r="105" spans="1:21">
      <c r="C105" s="127"/>
      <c r="D105" s="130"/>
      <c r="E105" s="112"/>
      <c r="F105" s="235"/>
      <c r="G105" s="236"/>
      <c r="H105" s="184"/>
      <c r="I105" s="184"/>
      <c r="J105" s="121"/>
      <c r="K105" s="121"/>
      <c r="L105" s="121"/>
      <c r="M105" s="121"/>
      <c r="N105" s="121"/>
      <c r="R105" s="121"/>
      <c r="S105" s="121"/>
      <c r="T105" s="121"/>
      <c r="U105" s="121"/>
    </row>
    <row r="106" spans="1:21">
      <c r="A106" s="134" t="s">
        <v>75</v>
      </c>
      <c r="C106" s="127"/>
      <c r="D106" s="130"/>
      <c r="E106" s="112"/>
      <c r="F106" s="235"/>
      <c r="G106" s="236"/>
      <c r="H106" s="184"/>
      <c r="I106" s="184"/>
      <c r="J106" s="121"/>
      <c r="K106" s="121"/>
      <c r="L106" s="121"/>
      <c r="M106" s="121"/>
      <c r="N106" s="121"/>
      <c r="R106" s="121"/>
      <c r="S106" s="121"/>
      <c r="T106" s="121"/>
      <c r="U106" s="121"/>
    </row>
    <row r="107" spans="1:21">
      <c r="C107" s="128" t="s">
        <v>4</v>
      </c>
      <c r="D107" s="123">
        <v>2</v>
      </c>
      <c r="E107" s="130"/>
      <c r="H107" s="185"/>
      <c r="J107" s="130"/>
      <c r="N107" s="127"/>
      <c r="O107" s="127"/>
      <c r="T107" s="140"/>
      <c r="U107" s="140"/>
    </row>
    <row r="108" spans="1:21">
      <c r="C108" s="151" t="s">
        <v>106</v>
      </c>
      <c r="D108" s="155">
        <v>2</v>
      </c>
      <c r="E108" s="158">
        <v>207</v>
      </c>
      <c r="H108" s="145"/>
      <c r="I108" s="154"/>
      <c r="J108" s="145"/>
      <c r="K108" s="154"/>
      <c r="L108" s="176"/>
      <c r="M108" s="176"/>
      <c r="N108" s="127"/>
      <c r="O108" s="127"/>
      <c r="S108" s="174"/>
      <c r="T108" s="175"/>
      <c r="U108" s="175"/>
    </row>
    <row r="109" spans="1:21">
      <c r="C109" s="127"/>
      <c r="D109" s="130"/>
      <c r="E109" s="130"/>
      <c r="H109" s="185"/>
      <c r="J109" s="130"/>
      <c r="T109" s="140"/>
      <c r="U109" s="140"/>
    </row>
    <row r="110" spans="1:21">
      <c r="N110" s="121"/>
      <c r="T110" s="140"/>
      <c r="U110" s="140"/>
    </row>
    <row r="111" spans="1:21">
      <c r="C111" s="128" t="s">
        <v>97</v>
      </c>
      <c r="D111" s="139">
        <v>3</v>
      </c>
      <c r="E111" s="121"/>
      <c r="T111" s="127"/>
      <c r="U111" s="127"/>
    </row>
    <row r="112" spans="1:21">
      <c r="C112" s="151" t="s">
        <v>84</v>
      </c>
      <c r="D112" s="146">
        <v>2</v>
      </c>
      <c r="T112" s="140"/>
      <c r="U112" s="140"/>
    </row>
    <row r="113" spans="1:21">
      <c r="C113" s="152" t="s">
        <v>86</v>
      </c>
      <c r="D113" s="147">
        <v>1</v>
      </c>
      <c r="T113" s="140"/>
      <c r="U113" s="140"/>
    </row>
    <row r="114" spans="1:21">
      <c r="C114" s="151" t="s">
        <v>87</v>
      </c>
      <c r="D114" s="146">
        <v>1</v>
      </c>
      <c r="T114" s="140"/>
      <c r="U114" s="140"/>
    </row>
    <row r="115" spans="1:21">
      <c r="C115" s="151" t="s">
        <v>88</v>
      </c>
      <c r="D115" s="146">
        <v>1</v>
      </c>
      <c r="N115" s="121"/>
      <c r="R115" s="121"/>
      <c r="S115" s="121"/>
      <c r="T115" s="121"/>
      <c r="U115" s="121"/>
    </row>
    <row r="116" spans="1:21">
      <c r="C116" s="153" t="s">
        <v>89</v>
      </c>
      <c r="D116" s="148">
        <v>1</v>
      </c>
      <c r="N116" s="121"/>
      <c r="R116" s="121"/>
      <c r="S116" s="121"/>
      <c r="T116" s="121"/>
      <c r="U116" s="121"/>
    </row>
    <row r="117" spans="1:21">
      <c r="C117" s="151" t="s">
        <v>91</v>
      </c>
      <c r="D117" s="149">
        <v>1</v>
      </c>
      <c r="N117" s="121"/>
      <c r="R117" s="121"/>
      <c r="S117" s="121"/>
      <c r="T117" s="121"/>
      <c r="U117" s="121"/>
    </row>
    <row r="118" spans="1:21">
      <c r="C118" s="153" t="s">
        <v>92</v>
      </c>
      <c r="D118" s="148">
        <v>1</v>
      </c>
      <c r="F118" s="238"/>
      <c r="G118" s="238"/>
      <c r="N118" s="121"/>
      <c r="R118" s="121"/>
      <c r="S118" s="121"/>
      <c r="T118" s="121"/>
      <c r="U118" s="121"/>
    </row>
    <row r="119" spans="1:21">
      <c r="C119" s="153" t="s">
        <v>94</v>
      </c>
      <c r="D119" s="148">
        <v>1</v>
      </c>
      <c r="F119" s="238"/>
      <c r="G119" s="238"/>
      <c r="N119" s="121"/>
      <c r="R119" s="121"/>
      <c r="S119" s="121"/>
      <c r="T119" s="121"/>
      <c r="U119" s="121"/>
    </row>
    <row r="120" spans="1:21">
      <c r="C120" s="152" t="s">
        <v>90</v>
      </c>
      <c r="D120" s="148">
        <v>1</v>
      </c>
      <c r="E120" s="157">
        <v>207</v>
      </c>
      <c r="F120" s="238"/>
      <c r="G120" s="238"/>
      <c r="H120" s="159"/>
      <c r="I120" s="150"/>
      <c r="J120" s="159"/>
      <c r="K120" s="150"/>
      <c r="L120" s="176"/>
      <c r="M120" s="176"/>
      <c r="N120" s="121"/>
      <c r="R120" s="121"/>
      <c r="S120" s="121"/>
      <c r="T120" s="121"/>
      <c r="U120" s="121"/>
    </row>
    <row r="121" spans="1:21">
      <c r="C121" s="153" t="s">
        <v>93</v>
      </c>
      <c r="D121" s="149">
        <v>1</v>
      </c>
      <c r="E121" s="158">
        <v>207</v>
      </c>
      <c r="F121" s="238"/>
      <c r="G121" s="238"/>
      <c r="H121" s="159"/>
      <c r="I121" s="150"/>
      <c r="J121" s="159"/>
      <c r="K121" s="150"/>
      <c r="L121" s="176"/>
      <c r="M121" s="176"/>
      <c r="N121" s="121"/>
      <c r="R121" s="121"/>
      <c r="S121" s="121"/>
      <c r="T121" s="121"/>
      <c r="U121" s="121"/>
    </row>
    <row r="122" spans="1:21">
      <c r="C122" s="161" t="s">
        <v>95</v>
      </c>
      <c r="D122" s="162">
        <v>1</v>
      </c>
      <c r="E122" s="163">
        <v>207</v>
      </c>
      <c r="F122" s="238"/>
      <c r="G122" s="238"/>
      <c r="H122" s="165"/>
      <c r="I122" s="166"/>
      <c r="J122" s="165"/>
      <c r="K122" s="166"/>
      <c r="L122" s="176"/>
      <c r="M122" s="176"/>
      <c r="N122" s="121"/>
      <c r="R122" s="121"/>
      <c r="S122" s="121"/>
      <c r="T122" s="121"/>
      <c r="U122" s="121"/>
    </row>
    <row r="123" spans="1:21">
      <c r="C123" s="152" t="s">
        <v>83</v>
      </c>
      <c r="D123" s="156">
        <v>3</v>
      </c>
      <c r="E123" s="157">
        <v>207</v>
      </c>
      <c r="F123" s="238"/>
      <c r="G123" s="238"/>
      <c r="H123" s="145"/>
      <c r="I123" s="154"/>
      <c r="J123" s="145"/>
      <c r="K123" s="154"/>
      <c r="L123" s="176"/>
      <c r="M123" s="176"/>
      <c r="N123" s="121"/>
      <c r="R123" s="121"/>
      <c r="S123" s="121"/>
      <c r="T123" s="121"/>
      <c r="U123" s="121"/>
    </row>
    <row r="124" spans="1:21">
      <c r="C124" s="151" t="s">
        <v>105</v>
      </c>
      <c r="D124" s="149">
        <v>2</v>
      </c>
      <c r="E124" s="158">
        <v>207</v>
      </c>
      <c r="F124" s="238"/>
      <c r="G124" s="238"/>
      <c r="H124" s="159"/>
      <c r="I124" s="150"/>
      <c r="J124" s="159"/>
      <c r="K124" s="150"/>
      <c r="L124" s="176"/>
      <c r="M124" s="176"/>
      <c r="N124" s="121"/>
      <c r="R124" s="121"/>
      <c r="S124" s="121"/>
      <c r="T124" s="121"/>
      <c r="U124" s="121"/>
    </row>
    <row r="125" spans="1:21" s="184" customFormat="1">
      <c r="C125" s="223" t="s">
        <v>127</v>
      </c>
      <c r="D125" s="224">
        <v>1</v>
      </c>
      <c r="E125" s="208">
        <v>207</v>
      </c>
      <c r="F125" s="238"/>
      <c r="G125" s="238"/>
      <c r="H125" s="196">
        <v>8502</v>
      </c>
      <c r="I125" s="196">
        <v>311</v>
      </c>
      <c r="J125" s="196">
        <v>6439</v>
      </c>
      <c r="K125" s="196">
        <v>311</v>
      </c>
      <c r="L125" s="196">
        <v>5712</v>
      </c>
      <c r="M125" s="196">
        <v>309</v>
      </c>
      <c r="N125" s="189"/>
      <c r="O125" s="189" t="s">
        <v>263</v>
      </c>
      <c r="P125" s="209"/>
      <c r="Q125" s="194"/>
      <c r="R125" s="195"/>
      <c r="S125" s="195"/>
      <c r="T125" s="188" t="s">
        <v>257</v>
      </c>
      <c r="U125" s="210" t="s">
        <v>128</v>
      </c>
    </row>
    <row r="126" spans="1:21" s="184" customFormat="1">
      <c r="C126" s="226" t="s">
        <v>141</v>
      </c>
      <c r="D126" s="224">
        <v>3</v>
      </c>
      <c r="E126" s="208">
        <v>207</v>
      </c>
      <c r="F126" s="238"/>
      <c r="G126" s="238"/>
      <c r="H126" s="196">
        <v>65588</v>
      </c>
      <c r="I126" s="196">
        <v>2930675</v>
      </c>
      <c r="J126" s="196">
        <v>63458</v>
      </c>
      <c r="K126" s="196">
        <v>2820518</v>
      </c>
      <c r="L126" s="196">
        <v>61569</v>
      </c>
      <c r="M126" s="196">
        <v>2775133</v>
      </c>
      <c r="N126" s="189"/>
      <c r="O126" s="189" t="s">
        <v>272</v>
      </c>
      <c r="P126" s="209"/>
      <c r="Q126" s="194"/>
      <c r="R126" s="195" t="s">
        <v>118</v>
      </c>
      <c r="S126" s="195">
        <v>1</v>
      </c>
      <c r="T126" s="188" t="s">
        <v>256</v>
      </c>
      <c r="U126" s="210"/>
    </row>
    <row r="127" spans="1:21" s="184" customFormat="1">
      <c r="A127" s="184" t="s">
        <v>80</v>
      </c>
      <c r="C127" s="227" t="s">
        <v>310</v>
      </c>
      <c r="D127" s="224">
        <v>3</v>
      </c>
      <c r="E127" s="208">
        <v>207</v>
      </c>
      <c r="F127" s="238"/>
      <c r="G127" s="238"/>
      <c r="H127" s="196">
        <v>162765</v>
      </c>
      <c r="I127" s="196">
        <v>5298600</v>
      </c>
      <c r="J127" s="196">
        <v>138698</v>
      </c>
      <c r="K127" s="196">
        <v>5107735</v>
      </c>
      <c r="L127" s="196">
        <v>87058</v>
      </c>
      <c r="M127" s="196">
        <v>4455378</v>
      </c>
      <c r="N127" s="189" t="s">
        <v>217</v>
      </c>
      <c r="O127" s="189" t="s">
        <v>8</v>
      </c>
      <c r="P127" s="209"/>
      <c r="Q127" s="194"/>
      <c r="R127" s="195"/>
      <c r="S127" s="195"/>
      <c r="T127" s="188" t="s">
        <v>256</v>
      </c>
      <c r="U127" s="210"/>
    </row>
    <row r="128" spans="1:21" s="184" customFormat="1">
      <c r="C128" s="227" t="s">
        <v>185</v>
      </c>
      <c r="D128" s="224">
        <v>2</v>
      </c>
      <c r="E128" s="208">
        <v>207</v>
      </c>
      <c r="F128" s="233"/>
      <c r="G128" s="233"/>
      <c r="H128" s="196">
        <v>72542</v>
      </c>
      <c r="I128" s="196">
        <v>20456598</v>
      </c>
      <c r="J128" s="196">
        <v>67641</v>
      </c>
      <c r="K128" s="196">
        <v>16607572</v>
      </c>
      <c r="L128" s="196">
        <v>64279</v>
      </c>
      <c r="M128" s="196">
        <v>13836395</v>
      </c>
      <c r="N128" s="189"/>
      <c r="O128" s="189" t="s">
        <v>305</v>
      </c>
      <c r="P128" s="209"/>
      <c r="Q128" s="194"/>
      <c r="R128" s="195"/>
      <c r="S128" s="195"/>
      <c r="T128" s="188" t="s">
        <v>256</v>
      </c>
      <c r="U128" s="210"/>
    </row>
    <row r="129" spans="3:21" s="184" customFormat="1">
      <c r="C129" s="228" t="s">
        <v>319</v>
      </c>
      <c r="D129" s="224">
        <v>1</v>
      </c>
      <c r="E129" s="208">
        <v>207</v>
      </c>
      <c r="F129" s="233"/>
      <c r="G129" s="233"/>
      <c r="H129" s="196">
        <v>22385</v>
      </c>
      <c r="I129" s="196">
        <v>213005</v>
      </c>
      <c r="J129" s="196"/>
      <c r="K129" s="196"/>
      <c r="L129" s="196"/>
      <c r="M129" s="196"/>
      <c r="N129" s="189"/>
      <c r="O129" s="189"/>
      <c r="P129" s="209"/>
      <c r="Q129" s="202"/>
      <c r="R129" s="195"/>
      <c r="S129" s="195"/>
      <c r="T129" s="188"/>
      <c r="U129" s="210"/>
    </row>
    <row r="130" spans="3:21" s="184" customFormat="1">
      <c r="C130" s="227" t="s">
        <v>197</v>
      </c>
      <c r="D130" s="224">
        <v>1</v>
      </c>
      <c r="E130" s="208">
        <v>207</v>
      </c>
      <c r="F130" s="233"/>
      <c r="G130" s="233"/>
      <c r="H130" s="196">
        <v>22112</v>
      </c>
      <c r="I130" s="196">
        <v>340187</v>
      </c>
      <c r="J130" s="196">
        <v>18817</v>
      </c>
      <c r="K130" s="196">
        <v>334278</v>
      </c>
      <c r="L130" s="196">
        <v>20952</v>
      </c>
      <c r="M130" s="196">
        <v>331560</v>
      </c>
      <c r="N130" s="189"/>
      <c r="O130" s="189"/>
      <c r="P130" s="209"/>
      <c r="Q130" s="194"/>
      <c r="R130" s="195"/>
      <c r="S130" s="195"/>
      <c r="T130" s="188" t="s">
        <v>256</v>
      </c>
      <c r="U130" s="210"/>
    </row>
    <row r="131" spans="3:21" s="184" customFormat="1">
      <c r="C131" s="227" t="s">
        <v>325</v>
      </c>
      <c r="D131" s="224">
        <v>1</v>
      </c>
      <c r="E131" s="208">
        <v>207</v>
      </c>
      <c r="F131" s="233"/>
      <c r="G131" s="233"/>
      <c r="H131" s="196">
        <v>744</v>
      </c>
      <c r="I131" s="196">
        <v>2186</v>
      </c>
      <c r="J131" s="196"/>
      <c r="K131" s="196"/>
      <c r="L131" s="196"/>
      <c r="M131" s="196"/>
      <c r="N131" s="189"/>
      <c r="O131" s="189"/>
      <c r="P131" s="209"/>
      <c r="Q131" s="194"/>
      <c r="R131" s="195"/>
      <c r="S131" s="195"/>
      <c r="T131" s="188"/>
      <c r="U131" s="210"/>
    </row>
    <row r="132" spans="3:21" s="184" customFormat="1">
      <c r="C132" s="230" t="s">
        <v>285</v>
      </c>
      <c r="D132" s="231">
        <v>1</v>
      </c>
      <c r="E132" s="216">
        <v>207</v>
      </c>
      <c r="F132" s="233"/>
      <c r="G132" s="233"/>
      <c r="H132" s="217">
        <v>22285</v>
      </c>
      <c r="I132" s="217">
        <v>37978</v>
      </c>
      <c r="J132" s="217">
        <v>13821</v>
      </c>
      <c r="K132" s="217">
        <v>29204</v>
      </c>
      <c r="L132" s="217">
        <v>12771</v>
      </c>
      <c r="M132" s="217">
        <v>966</v>
      </c>
      <c r="N132" s="218"/>
      <c r="O132" s="218" t="s">
        <v>272</v>
      </c>
      <c r="P132" s="219"/>
      <c r="Q132" s="220"/>
      <c r="R132" s="221" t="s">
        <v>221</v>
      </c>
      <c r="S132" s="221"/>
      <c r="T132" s="215" t="s">
        <v>257</v>
      </c>
      <c r="U132" s="222" t="s">
        <v>286</v>
      </c>
    </row>
    <row r="133" spans="3:21" s="184" customFormat="1">
      <c r="C133" s="227" t="s">
        <v>300</v>
      </c>
      <c r="D133" s="224">
        <v>2</v>
      </c>
      <c r="E133" s="208">
        <v>207</v>
      </c>
      <c r="F133" s="234"/>
      <c r="G133" s="234"/>
      <c r="H133" s="196">
        <v>201830</v>
      </c>
      <c r="I133" s="196">
        <v>29848070</v>
      </c>
      <c r="J133" s="196">
        <v>172310</v>
      </c>
      <c r="K133" s="196">
        <v>23788127</v>
      </c>
      <c r="L133" s="196">
        <v>105713</v>
      </c>
      <c r="M133" s="196">
        <v>23772885</v>
      </c>
      <c r="N133" s="209"/>
      <c r="O133" s="189" t="s">
        <v>263</v>
      </c>
      <c r="P133" s="209"/>
      <c r="Q133" s="194"/>
      <c r="R133" s="195"/>
      <c r="S133" s="195"/>
      <c r="T133" s="188"/>
      <c r="U133" s="210"/>
    </row>
    <row r="134" spans="3:21">
      <c r="F134" s="239"/>
      <c r="G134" s="239"/>
      <c r="N134" s="121"/>
      <c r="R134" s="121"/>
      <c r="S134" s="121"/>
      <c r="T134" s="121"/>
      <c r="U134" s="121"/>
    </row>
    <row r="135" spans="3:21">
      <c r="F135" s="239"/>
      <c r="G135" s="239"/>
      <c r="N135" s="121"/>
      <c r="R135" s="121"/>
      <c r="S135" s="121"/>
      <c r="T135" s="121"/>
      <c r="U135" s="121"/>
    </row>
    <row r="136" spans="3:21">
      <c r="N136" s="121"/>
      <c r="R136" s="121"/>
      <c r="S136" s="121"/>
      <c r="T136" s="121"/>
      <c r="U136" s="121"/>
    </row>
    <row r="137" spans="3:21">
      <c r="N137" s="121"/>
      <c r="R137" s="121"/>
      <c r="S137" s="121"/>
      <c r="T137" s="121"/>
      <c r="U137" s="121"/>
    </row>
    <row r="138" spans="3:21">
      <c r="N138" s="121"/>
      <c r="R138" s="121"/>
      <c r="S138" s="121"/>
      <c r="T138" s="121"/>
      <c r="U138" s="121"/>
    </row>
    <row r="139" spans="3:21">
      <c r="N139" s="121"/>
      <c r="R139" s="121"/>
      <c r="S139" s="121"/>
      <c r="T139" s="121"/>
      <c r="U139" s="121"/>
    </row>
    <row r="140" spans="3:21">
      <c r="N140" s="121"/>
      <c r="R140" s="121"/>
      <c r="S140" s="121"/>
      <c r="T140" s="121"/>
      <c r="U140" s="121"/>
    </row>
    <row r="141" spans="3:21">
      <c r="N141" s="121"/>
      <c r="R141" s="121"/>
      <c r="S141" s="121"/>
      <c r="T141" s="121"/>
      <c r="U141" s="121"/>
    </row>
    <row r="142" spans="3:21">
      <c r="N142" s="121"/>
      <c r="R142" s="121"/>
      <c r="S142" s="121"/>
      <c r="T142" s="121"/>
      <c r="U142" s="121"/>
    </row>
    <row r="143" spans="3:21">
      <c r="N143" s="121"/>
      <c r="R143" s="121"/>
      <c r="S143" s="121"/>
      <c r="T143" s="121"/>
      <c r="U143" s="121"/>
    </row>
    <row r="144" spans="3:21">
      <c r="N144" s="121"/>
      <c r="R144" s="121"/>
      <c r="S144" s="121"/>
      <c r="T144" s="121"/>
      <c r="U144" s="121"/>
    </row>
    <row r="145" spans="14:21">
      <c r="N145" s="121"/>
      <c r="R145" s="121"/>
      <c r="S145" s="121"/>
      <c r="T145" s="121"/>
      <c r="U145" s="121"/>
    </row>
    <row r="146" spans="14:21">
      <c r="N146" s="121"/>
      <c r="R146" s="121"/>
      <c r="S146" s="121"/>
      <c r="T146" s="121"/>
      <c r="U146" s="121"/>
    </row>
    <row r="147" spans="14:21">
      <c r="N147" s="121"/>
      <c r="R147" s="121"/>
      <c r="S147" s="121"/>
      <c r="T147" s="121"/>
      <c r="U147" s="121"/>
    </row>
    <row r="148" spans="14:21">
      <c r="N148" s="121"/>
      <c r="R148" s="121"/>
      <c r="S148" s="121"/>
      <c r="T148" s="121"/>
      <c r="U148" s="121"/>
    </row>
    <row r="149" spans="14:21">
      <c r="N149" s="121"/>
      <c r="R149" s="121"/>
      <c r="S149" s="121"/>
      <c r="T149" s="121"/>
      <c r="U149" s="121"/>
    </row>
    <row r="150" spans="14:21">
      <c r="N150" s="121"/>
      <c r="R150" s="121"/>
      <c r="S150" s="121"/>
      <c r="T150" s="121"/>
      <c r="U150" s="121"/>
    </row>
    <row r="151" spans="14:21">
      <c r="N151" s="121"/>
      <c r="R151" s="121"/>
      <c r="S151" s="121"/>
      <c r="T151" s="121"/>
      <c r="U151" s="121"/>
    </row>
    <row r="152" spans="14:21">
      <c r="N152" s="121"/>
      <c r="R152" s="121"/>
      <c r="S152" s="121"/>
      <c r="T152" s="121"/>
      <c r="U152" s="121"/>
    </row>
    <row r="153" spans="14:21">
      <c r="N153" s="121"/>
      <c r="R153" s="121"/>
      <c r="S153" s="121"/>
      <c r="T153" s="121"/>
      <c r="U153" s="121"/>
    </row>
    <row r="154" spans="14:21">
      <c r="N154" s="121"/>
      <c r="R154" s="121"/>
      <c r="S154" s="121"/>
      <c r="T154" s="121"/>
      <c r="U154" s="121"/>
    </row>
    <row r="155" spans="14:21">
      <c r="N155" s="121"/>
      <c r="R155" s="121"/>
      <c r="S155" s="121"/>
      <c r="T155" s="121"/>
      <c r="U155" s="121"/>
    </row>
    <row r="156" spans="14:21">
      <c r="N156" s="121"/>
      <c r="R156" s="121"/>
      <c r="S156" s="121"/>
      <c r="T156" s="121"/>
      <c r="U156" s="121"/>
    </row>
    <row r="157" spans="14:21">
      <c r="N157" s="121"/>
      <c r="R157" s="121"/>
      <c r="S157" s="121"/>
      <c r="T157" s="121"/>
      <c r="U157" s="121"/>
    </row>
    <row r="158" spans="14:21">
      <c r="N158" s="121"/>
      <c r="R158" s="121"/>
      <c r="S158" s="121"/>
      <c r="T158" s="121"/>
      <c r="U158" s="121"/>
    </row>
    <row r="159" spans="14:21">
      <c r="N159" s="121"/>
      <c r="R159" s="121"/>
      <c r="S159" s="121"/>
      <c r="T159" s="121"/>
      <c r="U159" s="121"/>
    </row>
    <row r="160" spans="14:21">
      <c r="N160" s="121"/>
      <c r="R160" s="121"/>
      <c r="S160" s="121"/>
      <c r="T160" s="121"/>
      <c r="U160" s="121"/>
    </row>
    <row r="161" spans="20:21">
      <c r="T161" s="140"/>
      <c r="U161" s="140"/>
    </row>
    <row r="162" spans="20:21">
      <c r="T162" s="140"/>
      <c r="U162" s="140"/>
    </row>
    <row r="163" spans="20:21">
      <c r="T163" s="140"/>
      <c r="U163" s="140"/>
    </row>
    <row r="164" spans="20:21">
      <c r="T164" s="140"/>
      <c r="U164" s="140"/>
    </row>
    <row r="165" spans="20:21">
      <c r="T165" s="140"/>
      <c r="U165" s="140"/>
    </row>
    <row r="166" spans="20:21">
      <c r="T166" s="140"/>
      <c r="U166" s="140"/>
    </row>
    <row r="167" spans="20:21">
      <c r="T167" s="140"/>
      <c r="U167" s="140"/>
    </row>
    <row r="168" spans="20:21">
      <c r="T168" s="140"/>
      <c r="U168" s="140"/>
    </row>
    <row r="169" spans="20:21">
      <c r="T169" s="140"/>
      <c r="U169" s="140"/>
    </row>
    <row r="170" spans="20:21">
      <c r="T170" s="140"/>
      <c r="U170" s="140"/>
    </row>
    <row r="171" spans="20:21">
      <c r="T171" s="140"/>
      <c r="U171" s="140"/>
    </row>
    <row r="172" spans="20:21">
      <c r="T172" s="140"/>
      <c r="U172" s="140"/>
    </row>
    <row r="173" spans="20:21">
      <c r="T173" s="140"/>
      <c r="U173" s="140"/>
    </row>
    <row r="174" spans="20:21">
      <c r="T174" s="140"/>
      <c r="U174" s="140"/>
    </row>
    <row r="175" spans="20:21">
      <c r="T175" s="140"/>
      <c r="U175" s="140"/>
    </row>
    <row r="176" spans="20:21">
      <c r="T176" s="140"/>
      <c r="U176" s="140"/>
    </row>
    <row r="177" spans="20:21">
      <c r="T177" s="140"/>
      <c r="U177" s="140"/>
    </row>
    <row r="178" spans="20:21">
      <c r="T178" s="140"/>
      <c r="U178" s="140"/>
    </row>
    <row r="179" spans="20:21">
      <c r="T179" s="140"/>
      <c r="U179" s="140"/>
    </row>
    <row r="180" spans="20:21">
      <c r="T180" s="140"/>
      <c r="U180" s="140"/>
    </row>
    <row r="181" spans="20:21">
      <c r="T181" s="140"/>
      <c r="U181" s="140"/>
    </row>
    <row r="182" spans="20:21">
      <c r="T182" s="140"/>
      <c r="U182" s="140"/>
    </row>
    <row r="183" spans="20:21">
      <c r="T183" s="140"/>
      <c r="U183" s="140"/>
    </row>
    <row r="184" spans="20:21">
      <c r="T184" s="140"/>
      <c r="U184" s="140"/>
    </row>
    <row r="185" spans="20:21">
      <c r="T185" s="140"/>
      <c r="U185" s="140"/>
    </row>
    <row r="186" spans="20:21">
      <c r="T186" s="140"/>
      <c r="U186" s="140"/>
    </row>
    <row r="187" spans="20:21">
      <c r="T187" s="140"/>
      <c r="U187" s="140"/>
    </row>
    <row r="188" spans="20:21">
      <c r="T188" s="140"/>
      <c r="U188" s="140"/>
    </row>
    <row r="189" spans="20:21">
      <c r="T189" s="140"/>
      <c r="U189" s="140"/>
    </row>
    <row r="190" spans="20:21">
      <c r="T190" s="140"/>
      <c r="U190" s="140"/>
    </row>
    <row r="191" spans="20:21">
      <c r="T191" s="140"/>
      <c r="U191" s="140"/>
    </row>
    <row r="192" spans="20:21">
      <c r="T192" s="140"/>
      <c r="U192" s="140"/>
    </row>
    <row r="193" spans="20:21">
      <c r="T193" s="140"/>
      <c r="U193" s="140"/>
    </row>
    <row r="194" spans="20:21">
      <c r="T194" s="140"/>
      <c r="U194" s="140"/>
    </row>
    <row r="195" spans="20:21">
      <c r="T195" s="140"/>
      <c r="U195" s="140"/>
    </row>
    <row r="196" spans="20:21">
      <c r="T196" s="140"/>
      <c r="U196" s="140"/>
    </row>
    <row r="197" spans="20:21">
      <c r="T197" s="140"/>
      <c r="U197" s="140"/>
    </row>
    <row r="198" spans="20:21">
      <c r="T198" s="140"/>
      <c r="U198" s="140"/>
    </row>
    <row r="199" spans="20:21">
      <c r="T199" s="140"/>
      <c r="U199" s="140"/>
    </row>
    <row r="200" spans="20:21">
      <c r="T200" s="140"/>
      <c r="U200" s="140"/>
    </row>
    <row r="201" spans="20:21">
      <c r="T201" s="140"/>
      <c r="U201" s="140"/>
    </row>
    <row r="202" spans="20:21">
      <c r="T202" s="140"/>
      <c r="U202" s="140"/>
    </row>
    <row r="203" spans="20:21">
      <c r="T203" s="140"/>
      <c r="U203" s="140"/>
    </row>
    <row r="204" spans="20:21">
      <c r="T204" s="140"/>
      <c r="U204" s="140"/>
    </row>
    <row r="205" spans="20:21">
      <c r="T205" s="140"/>
      <c r="U205" s="140"/>
    </row>
    <row r="206" spans="20:21">
      <c r="T206" s="140"/>
      <c r="U206" s="140"/>
    </row>
    <row r="207" spans="20:21">
      <c r="T207" s="140"/>
      <c r="U207" s="140"/>
    </row>
    <row r="208" spans="20:21">
      <c r="T208" s="140"/>
      <c r="U208" s="140"/>
    </row>
    <row r="209" spans="20:21">
      <c r="T209" s="140"/>
      <c r="U209" s="140"/>
    </row>
    <row r="210" spans="20:21">
      <c r="T210" s="140"/>
      <c r="U210" s="140"/>
    </row>
    <row r="211" spans="20:21">
      <c r="T211" s="140"/>
      <c r="U211" s="140"/>
    </row>
    <row r="212" spans="20:21">
      <c r="T212" s="140"/>
      <c r="U212" s="140"/>
    </row>
    <row r="213" spans="20:21">
      <c r="T213" s="140"/>
      <c r="U213" s="140"/>
    </row>
    <row r="214" spans="20:21">
      <c r="T214" s="140"/>
      <c r="U214" s="140"/>
    </row>
    <row r="215" spans="20:21">
      <c r="T215" s="140"/>
      <c r="U215" s="140"/>
    </row>
    <row r="216" spans="20:21">
      <c r="T216" s="140"/>
      <c r="U216" s="140"/>
    </row>
    <row r="217" spans="20:21">
      <c r="T217" s="140"/>
      <c r="U217" s="140"/>
    </row>
    <row r="218" spans="20:21">
      <c r="T218" s="140"/>
      <c r="U218" s="140"/>
    </row>
    <row r="219" spans="20:21">
      <c r="T219" s="140"/>
      <c r="U219" s="140"/>
    </row>
    <row r="220" spans="20:21">
      <c r="T220" s="140"/>
      <c r="U220" s="140"/>
    </row>
    <row r="221" spans="20:21">
      <c r="T221" s="140"/>
      <c r="U221" s="140"/>
    </row>
    <row r="222" spans="20:21">
      <c r="T222" s="140"/>
      <c r="U222" s="140"/>
    </row>
    <row r="223" spans="20:21">
      <c r="T223" s="140"/>
      <c r="U223" s="140"/>
    </row>
    <row r="224" spans="20:21">
      <c r="T224" s="140"/>
      <c r="U224" s="140"/>
    </row>
    <row r="225" spans="20:21">
      <c r="T225" s="140"/>
      <c r="U225" s="140"/>
    </row>
    <row r="226" spans="20:21">
      <c r="T226" s="140"/>
      <c r="U226" s="140"/>
    </row>
    <row r="227" spans="20:21">
      <c r="T227" s="140"/>
      <c r="U227" s="140"/>
    </row>
    <row r="228" spans="20:21">
      <c r="T228" s="140"/>
      <c r="U228" s="140"/>
    </row>
    <row r="229" spans="20:21">
      <c r="T229" s="140"/>
      <c r="U229" s="140"/>
    </row>
    <row r="230" spans="20:21">
      <c r="T230" s="140"/>
      <c r="U230" s="140"/>
    </row>
    <row r="231" spans="20:21">
      <c r="T231" s="140"/>
      <c r="U231" s="140"/>
    </row>
    <row r="232" spans="20:21">
      <c r="T232" s="140"/>
      <c r="U232" s="140"/>
    </row>
    <row r="233" spans="20:21">
      <c r="T233" s="140"/>
      <c r="U233" s="140"/>
    </row>
    <row r="234" spans="20:21">
      <c r="T234" s="140"/>
      <c r="U234" s="140"/>
    </row>
    <row r="235" spans="20:21">
      <c r="T235" s="140"/>
      <c r="U235" s="140"/>
    </row>
    <row r="236" spans="20:21">
      <c r="T236" s="140"/>
      <c r="U236" s="140"/>
    </row>
    <row r="237" spans="20:21">
      <c r="T237" s="140"/>
      <c r="U237" s="140"/>
    </row>
    <row r="238" spans="20:21">
      <c r="T238" s="140"/>
      <c r="U238" s="140"/>
    </row>
    <row r="239" spans="20:21">
      <c r="T239" s="140"/>
      <c r="U239" s="140"/>
    </row>
    <row r="240" spans="20:21">
      <c r="T240" s="140"/>
      <c r="U240" s="140"/>
    </row>
    <row r="241" spans="20:21">
      <c r="T241" s="140"/>
      <c r="U241" s="140"/>
    </row>
    <row r="242" spans="20:21">
      <c r="T242" s="140"/>
      <c r="U242" s="140"/>
    </row>
    <row r="243" spans="20:21">
      <c r="T243" s="140"/>
      <c r="U243" s="140"/>
    </row>
    <row r="244" spans="20:21">
      <c r="T244" s="140"/>
      <c r="U244" s="140"/>
    </row>
    <row r="245" spans="20:21">
      <c r="T245" s="140"/>
      <c r="U245" s="140"/>
    </row>
    <row r="246" spans="20:21">
      <c r="T246" s="140"/>
      <c r="U246" s="140"/>
    </row>
    <row r="247" spans="20:21">
      <c r="T247" s="140"/>
      <c r="U247" s="140"/>
    </row>
    <row r="248" spans="20:21">
      <c r="T248" s="140"/>
      <c r="U248" s="140"/>
    </row>
    <row r="249" spans="20:21">
      <c r="T249" s="140"/>
      <c r="U249" s="140"/>
    </row>
    <row r="250" spans="20:21">
      <c r="T250" s="140"/>
      <c r="U250" s="140"/>
    </row>
    <row r="251" spans="20:21">
      <c r="T251" s="140"/>
      <c r="U251" s="140"/>
    </row>
    <row r="252" spans="20:21">
      <c r="T252" s="140"/>
      <c r="U252" s="140"/>
    </row>
    <row r="253" spans="20:21">
      <c r="T253" s="140"/>
      <c r="U253" s="140"/>
    </row>
    <row r="254" spans="20:21">
      <c r="T254" s="140"/>
      <c r="U254" s="140"/>
    </row>
    <row r="255" spans="20:21">
      <c r="T255" s="140"/>
      <c r="U255" s="140"/>
    </row>
    <row r="256" spans="20:21">
      <c r="T256" s="140"/>
      <c r="U256" s="140"/>
    </row>
    <row r="257" spans="20:21">
      <c r="T257" s="140"/>
      <c r="U257" s="140"/>
    </row>
    <row r="258" spans="20:21">
      <c r="T258" s="140"/>
      <c r="U258" s="140"/>
    </row>
    <row r="259" spans="20:21">
      <c r="T259" s="140"/>
      <c r="U259" s="140"/>
    </row>
    <row r="260" spans="20:21">
      <c r="T260" s="140"/>
      <c r="U260" s="140"/>
    </row>
    <row r="261" spans="20:21">
      <c r="T261" s="140"/>
      <c r="U261" s="140"/>
    </row>
    <row r="262" spans="20:21">
      <c r="T262" s="140"/>
      <c r="U262" s="140"/>
    </row>
    <row r="263" spans="20:21">
      <c r="T263" s="140"/>
      <c r="U263" s="140"/>
    </row>
    <row r="264" spans="20:21">
      <c r="T264" s="140"/>
      <c r="U264" s="140"/>
    </row>
    <row r="265" spans="20:21">
      <c r="T265" s="140"/>
      <c r="U265" s="140"/>
    </row>
    <row r="266" spans="20:21">
      <c r="T266" s="140"/>
      <c r="U266" s="140"/>
    </row>
    <row r="267" spans="20:21">
      <c r="T267" s="140"/>
      <c r="U267" s="140"/>
    </row>
    <row r="268" spans="20:21">
      <c r="T268" s="140"/>
      <c r="U268" s="140"/>
    </row>
    <row r="269" spans="20:21">
      <c r="T269" s="140"/>
      <c r="U269" s="140"/>
    </row>
    <row r="270" spans="20:21">
      <c r="T270" s="140"/>
      <c r="U270" s="140"/>
    </row>
    <row r="271" spans="20:21">
      <c r="T271" s="140"/>
      <c r="U271" s="140"/>
    </row>
    <row r="272" spans="20:21">
      <c r="T272" s="140"/>
      <c r="U272" s="140"/>
    </row>
    <row r="273" spans="20:21">
      <c r="T273" s="140"/>
      <c r="U273" s="140"/>
    </row>
    <row r="274" spans="20:21">
      <c r="T274" s="140"/>
      <c r="U274" s="140"/>
    </row>
    <row r="275" spans="20:21">
      <c r="T275" s="140"/>
      <c r="U275" s="140"/>
    </row>
    <row r="276" spans="20:21">
      <c r="T276" s="140"/>
      <c r="U276" s="140"/>
    </row>
    <row r="277" spans="20:21">
      <c r="T277" s="140"/>
      <c r="U277" s="140"/>
    </row>
    <row r="278" spans="20:21">
      <c r="T278" s="140"/>
      <c r="U278" s="140"/>
    </row>
    <row r="279" spans="20:21">
      <c r="T279" s="140"/>
      <c r="U279" s="140"/>
    </row>
    <row r="280" spans="20:21">
      <c r="T280" s="140"/>
      <c r="U280" s="140"/>
    </row>
    <row r="281" spans="20:21">
      <c r="T281" s="140"/>
      <c r="U281" s="140"/>
    </row>
    <row r="282" spans="20:21">
      <c r="T282" s="140"/>
      <c r="U282" s="140"/>
    </row>
    <row r="283" spans="20:21">
      <c r="T283" s="140"/>
      <c r="U283" s="140"/>
    </row>
    <row r="284" spans="20:21">
      <c r="T284" s="140"/>
      <c r="U284" s="140"/>
    </row>
    <row r="285" spans="20:21">
      <c r="T285" s="140"/>
      <c r="U285" s="140"/>
    </row>
    <row r="286" spans="20:21">
      <c r="T286" s="140"/>
      <c r="U286" s="140"/>
    </row>
    <row r="287" spans="20:21">
      <c r="T287" s="140"/>
      <c r="U287" s="140"/>
    </row>
    <row r="288" spans="20:21">
      <c r="T288" s="140"/>
      <c r="U288" s="140"/>
    </row>
    <row r="289" spans="20:21">
      <c r="T289" s="140"/>
      <c r="U289" s="140"/>
    </row>
    <row r="290" spans="20:21">
      <c r="T290" s="140"/>
      <c r="U290" s="140"/>
    </row>
    <row r="291" spans="20:21">
      <c r="T291" s="140"/>
      <c r="U291" s="140"/>
    </row>
    <row r="292" spans="20:21">
      <c r="T292" s="140"/>
      <c r="U292" s="140"/>
    </row>
    <row r="293" spans="20:21">
      <c r="T293" s="140"/>
      <c r="U293" s="140"/>
    </row>
    <row r="294" spans="20:21">
      <c r="T294" s="140"/>
      <c r="U294" s="140"/>
    </row>
    <row r="295" spans="20:21">
      <c r="T295" s="140"/>
      <c r="U295" s="140"/>
    </row>
    <row r="296" spans="20:21">
      <c r="T296" s="140"/>
      <c r="U296" s="140"/>
    </row>
    <row r="297" spans="20:21">
      <c r="T297" s="140"/>
      <c r="U297" s="140"/>
    </row>
    <row r="298" spans="20:21">
      <c r="T298" s="140"/>
      <c r="U298" s="140"/>
    </row>
    <row r="299" spans="20:21">
      <c r="T299" s="140"/>
      <c r="U299" s="140"/>
    </row>
    <row r="300" spans="20:21">
      <c r="T300" s="140"/>
      <c r="U300" s="140"/>
    </row>
    <row r="301" spans="20:21">
      <c r="T301" s="140"/>
      <c r="U301" s="140"/>
    </row>
    <row r="302" spans="20:21">
      <c r="T302" s="140"/>
      <c r="U302" s="140"/>
    </row>
    <row r="303" spans="20:21">
      <c r="T303" s="140"/>
      <c r="U303" s="140"/>
    </row>
    <row r="304" spans="20:21">
      <c r="T304" s="140"/>
      <c r="U304" s="140"/>
    </row>
    <row r="305" spans="20:21">
      <c r="T305" s="140"/>
      <c r="U305" s="140"/>
    </row>
    <row r="306" spans="20:21">
      <c r="T306" s="140"/>
      <c r="U306" s="140"/>
    </row>
    <row r="307" spans="20:21">
      <c r="T307" s="140"/>
      <c r="U307" s="140"/>
    </row>
    <row r="308" spans="20:21">
      <c r="T308" s="140"/>
      <c r="U308" s="140"/>
    </row>
    <row r="309" spans="20:21">
      <c r="T309" s="140"/>
      <c r="U309" s="140"/>
    </row>
    <row r="310" spans="20:21">
      <c r="T310" s="140"/>
      <c r="U310" s="140"/>
    </row>
    <row r="311" spans="20:21">
      <c r="T311" s="140"/>
      <c r="U311" s="140"/>
    </row>
    <row r="312" spans="20:21">
      <c r="T312" s="140"/>
      <c r="U312" s="140"/>
    </row>
    <row r="313" spans="20:21">
      <c r="T313" s="140"/>
      <c r="U313" s="140"/>
    </row>
    <row r="314" spans="20:21">
      <c r="T314" s="140"/>
      <c r="U314" s="140"/>
    </row>
    <row r="315" spans="20:21">
      <c r="T315" s="140"/>
      <c r="U315" s="140"/>
    </row>
    <row r="316" spans="20:21">
      <c r="T316" s="140"/>
      <c r="U316" s="140"/>
    </row>
    <row r="317" spans="20:21">
      <c r="T317" s="140"/>
      <c r="U317" s="140"/>
    </row>
    <row r="318" spans="20:21">
      <c r="T318" s="140"/>
      <c r="U318" s="140"/>
    </row>
    <row r="319" spans="20:21">
      <c r="T319" s="140"/>
      <c r="U319" s="140"/>
    </row>
    <row r="320" spans="20:21">
      <c r="T320" s="140"/>
      <c r="U320" s="140"/>
    </row>
    <row r="321" spans="20:21">
      <c r="T321" s="140"/>
      <c r="U321" s="140"/>
    </row>
    <row r="322" spans="20:21">
      <c r="T322" s="140"/>
      <c r="U322" s="140"/>
    </row>
    <row r="323" spans="20:21">
      <c r="T323" s="140"/>
      <c r="U323" s="140"/>
    </row>
    <row r="324" spans="20:21">
      <c r="T324" s="140"/>
      <c r="U324" s="140"/>
    </row>
    <row r="325" spans="20:21">
      <c r="T325" s="140"/>
      <c r="U325" s="140"/>
    </row>
    <row r="326" spans="20:21">
      <c r="T326" s="140"/>
      <c r="U326" s="140"/>
    </row>
    <row r="327" spans="20:21">
      <c r="T327" s="140"/>
      <c r="U327" s="140"/>
    </row>
    <row r="328" spans="20:21">
      <c r="T328" s="140"/>
      <c r="U328" s="140"/>
    </row>
    <row r="329" spans="20:21">
      <c r="T329" s="140"/>
      <c r="U329" s="140"/>
    </row>
    <row r="330" spans="20:21">
      <c r="T330" s="140"/>
      <c r="U330" s="140"/>
    </row>
    <row r="331" spans="20:21">
      <c r="T331" s="140"/>
      <c r="U331" s="140"/>
    </row>
    <row r="332" spans="20:21">
      <c r="T332" s="140"/>
      <c r="U332" s="140"/>
    </row>
    <row r="333" spans="20:21">
      <c r="T333" s="140"/>
      <c r="U333" s="140"/>
    </row>
    <row r="334" spans="20:21">
      <c r="T334" s="140"/>
      <c r="U334" s="140"/>
    </row>
    <row r="335" spans="20:21">
      <c r="T335" s="140"/>
      <c r="U335" s="140"/>
    </row>
    <row r="336" spans="20:21">
      <c r="T336" s="140"/>
      <c r="U336" s="140"/>
    </row>
    <row r="337" spans="20:21">
      <c r="T337" s="140"/>
      <c r="U337" s="140"/>
    </row>
    <row r="338" spans="20:21">
      <c r="T338" s="140"/>
      <c r="U338" s="140"/>
    </row>
    <row r="339" spans="20:21">
      <c r="T339" s="140"/>
      <c r="U339" s="140"/>
    </row>
    <row r="340" spans="20:21">
      <c r="T340" s="140"/>
      <c r="U340" s="140"/>
    </row>
    <row r="341" spans="20:21">
      <c r="T341" s="140"/>
      <c r="U341" s="140"/>
    </row>
    <row r="342" spans="20:21">
      <c r="T342" s="140"/>
      <c r="U342" s="140"/>
    </row>
    <row r="343" spans="20:21">
      <c r="T343" s="140"/>
      <c r="U343" s="140"/>
    </row>
    <row r="344" spans="20:21">
      <c r="T344" s="140"/>
      <c r="U344" s="140"/>
    </row>
    <row r="345" spans="20:21">
      <c r="T345" s="140"/>
      <c r="U345" s="140"/>
    </row>
    <row r="346" spans="20:21">
      <c r="T346" s="140"/>
      <c r="U346" s="140"/>
    </row>
    <row r="347" spans="20:21">
      <c r="T347" s="140"/>
      <c r="U347" s="140"/>
    </row>
    <row r="348" spans="20:21">
      <c r="T348" s="140"/>
      <c r="U348" s="140"/>
    </row>
    <row r="349" spans="20:21">
      <c r="T349" s="140"/>
      <c r="U349" s="140"/>
    </row>
    <row r="350" spans="20:21">
      <c r="T350" s="140"/>
      <c r="U350" s="140"/>
    </row>
    <row r="351" spans="20:21">
      <c r="T351" s="140"/>
      <c r="U351" s="140"/>
    </row>
    <row r="352" spans="20:21">
      <c r="T352" s="140"/>
      <c r="U352" s="140"/>
    </row>
    <row r="353" spans="20:21">
      <c r="T353" s="140"/>
      <c r="U353" s="140"/>
    </row>
    <row r="354" spans="20:21">
      <c r="T354" s="140"/>
      <c r="U354" s="140"/>
    </row>
    <row r="355" spans="20:21">
      <c r="T355" s="140"/>
      <c r="U355" s="140"/>
    </row>
    <row r="356" spans="20:21">
      <c r="T356" s="140"/>
      <c r="U356" s="140"/>
    </row>
    <row r="357" spans="20:21">
      <c r="T357" s="140"/>
      <c r="U357" s="140"/>
    </row>
    <row r="358" spans="20:21">
      <c r="T358" s="140"/>
      <c r="U358" s="140"/>
    </row>
    <row r="359" spans="20:21">
      <c r="T359" s="140"/>
      <c r="U359" s="140"/>
    </row>
    <row r="360" spans="20:21">
      <c r="T360" s="140"/>
      <c r="U360" s="140"/>
    </row>
    <row r="361" spans="20:21">
      <c r="T361" s="140"/>
      <c r="U361" s="140"/>
    </row>
    <row r="362" spans="20:21">
      <c r="T362" s="140"/>
      <c r="U362" s="140"/>
    </row>
    <row r="363" spans="20:21">
      <c r="T363" s="140"/>
      <c r="U363" s="140"/>
    </row>
    <row r="364" spans="20:21">
      <c r="T364" s="140"/>
      <c r="U364" s="140"/>
    </row>
    <row r="365" spans="20:21">
      <c r="T365" s="140"/>
      <c r="U365" s="140"/>
    </row>
    <row r="366" spans="20:21">
      <c r="T366" s="140"/>
      <c r="U366" s="140"/>
    </row>
    <row r="367" spans="20:21">
      <c r="T367" s="140"/>
      <c r="U367" s="140"/>
    </row>
    <row r="368" spans="20:21">
      <c r="T368" s="140"/>
      <c r="U368" s="140"/>
    </row>
    <row r="369" spans="20:21">
      <c r="T369" s="140"/>
      <c r="U369" s="140"/>
    </row>
    <row r="370" spans="20:21">
      <c r="T370" s="140"/>
      <c r="U370" s="140"/>
    </row>
    <row r="371" spans="20:21">
      <c r="T371" s="140"/>
      <c r="U371" s="140"/>
    </row>
    <row r="372" spans="20:21">
      <c r="T372" s="140"/>
      <c r="U372" s="140"/>
    </row>
    <row r="373" spans="20:21">
      <c r="T373" s="140"/>
      <c r="U373" s="140"/>
    </row>
    <row r="374" spans="20:21">
      <c r="T374" s="140"/>
      <c r="U374" s="140"/>
    </row>
    <row r="375" spans="20:21">
      <c r="T375" s="140"/>
      <c r="U375" s="140"/>
    </row>
    <row r="376" spans="20:21">
      <c r="T376" s="140"/>
      <c r="U376" s="140"/>
    </row>
    <row r="377" spans="20:21">
      <c r="T377" s="140"/>
      <c r="U377" s="140"/>
    </row>
    <row r="378" spans="20:21">
      <c r="T378" s="140"/>
      <c r="U378" s="140"/>
    </row>
    <row r="379" spans="20:21">
      <c r="T379" s="140"/>
      <c r="U379" s="140"/>
    </row>
    <row r="380" spans="20:21">
      <c r="T380" s="140"/>
      <c r="U380" s="140"/>
    </row>
    <row r="381" spans="20:21">
      <c r="T381" s="140"/>
      <c r="U381" s="140"/>
    </row>
    <row r="382" spans="20:21">
      <c r="T382" s="140"/>
      <c r="U382" s="140"/>
    </row>
    <row r="383" spans="20:21">
      <c r="T383" s="140"/>
      <c r="U383" s="140"/>
    </row>
    <row r="384" spans="20:21">
      <c r="T384" s="140"/>
      <c r="U384" s="140"/>
    </row>
    <row r="385" spans="20:21">
      <c r="T385" s="140"/>
      <c r="U385" s="140"/>
    </row>
    <row r="386" spans="20:21">
      <c r="T386" s="140"/>
      <c r="U386" s="140"/>
    </row>
    <row r="387" spans="20:21">
      <c r="T387" s="140"/>
      <c r="U387" s="140"/>
    </row>
    <row r="388" spans="20:21">
      <c r="T388" s="140"/>
      <c r="U388" s="140"/>
    </row>
    <row r="389" spans="20:21">
      <c r="T389" s="140"/>
      <c r="U389" s="140"/>
    </row>
    <row r="390" spans="20:21">
      <c r="T390" s="140"/>
      <c r="U390" s="140"/>
    </row>
    <row r="391" spans="20:21">
      <c r="T391" s="140"/>
      <c r="U391" s="140"/>
    </row>
    <row r="392" spans="20:21">
      <c r="T392" s="140"/>
      <c r="U392" s="140"/>
    </row>
    <row r="393" spans="20:21">
      <c r="T393" s="140"/>
      <c r="U393" s="140"/>
    </row>
    <row r="394" spans="20:21">
      <c r="T394" s="140"/>
      <c r="U394" s="140"/>
    </row>
    <row r="395" spans="20:21">
      <c r="T395" s="140"/>
      <c r="U395" s="140"/>
    </row>
    <row r="396" spans="20:21">
      <c r="T396" s="140"/>
      <c r="U396" s="140"/>
    </row>
    <row r="397" spans="20:21">
      <c r="T397" s="140"/>
      <c r="U397" s="140"/>
    </row>
    <row r="398" spans="20:21">
      <c r="T398" s="140"/>
      <c r="U398" s="140"/>
    </row>
    <row r="399" spans="20:21">
      <c r="T399" s="140"/>
      <c r="U399" s="140"/>
    </row>
    <row r="400" spans="20:21">
      <c r="T400" s="140"/>
      <c r="U400" s="140"/>
    </row>
    <row r="401" spans="20:21">
      <c r="T401" s="140"/>
      <c r="U401" s="140"/>
    </row>
    <row r="402" spans="20:21">
      <c r="T402" s="140"/>
      <c r="U402" s="140"/>
    </row>
    <row r="403" spans="20:21">
      <c r="T403" s="140"/>
      <c r="U403" s="140"/>
    </row>
    <row r="404" spans="20:21">
      <c r="T404" s="140"/>
      <c r="U404" s="140"/>
    </row>
    <row r="405" spans="20:21">
      <c r="T405" s="140"/>
      <c r="U405" s="140"/>
    </row>
    <row r="406" spans="20:21">
      <c r="T406" s="140"/>
      <c r="U406" s="140"/>
    </row>
    <row r="407" spans="20:21">
      <c r="T407" s="140"/>
      <c r="U407" s="140"/>
    </row>
    <row r="408" spans="20:21">
      <c r="T408" s="140"/>
      <c r="U408" s="140"/>
    </row>
    <row r="409" spans="20:21">
      <c r="T409" s="140"/>
      <c r="U409" s="140"/>
    </row>
    <row r="410" spans="20:21">
      <c r="T410" s="140"/>
      <c r="U410" s="140"/>
    </row>
    <row r="411" spans="20:21">
      <c r="T411" s="140"/>
      <c r="U411" s="140"/>
    </row>
    <row r="412" spans="20:21">
      <c r="T412" s="140"/>
      <c r="U412" s="140"/>
    </row>
    <row r="413" spans="20:21">
      <c r="T413" s="140"/>
      <c r="U413" s="140"/>
    </row>
    <row r="414" spans="20:21">
      <c r="T414" s="140"/>
      <c r="U414" s="140"/>
    </row>
    <row r="415" spans="20:21">
      <c r="T415" s="140"/>
      <c r="U415" s="140"/>
    </row>
    <row r="416" spans="20:21">
      <c r="T416" s="140"/>
      <c r="U416" s="140"/>
    </row>
    <row r="417" spans="20:21">
      <c r="T417" s="140"/>
      <c r="U417" s="140"/>
    </row>
    <row r="418" spans="20:21">
      <c r="T418" s="140"/>
      <c r="U418" s="140"/>
    </row>
    <row r="419" spans="20:21">
      <c r="T419" s="140"/>
      <c r="U419" s="140"/>
    </row>
    <row r="420" spans="20:21">
      <c r="T420" s="140"/>
      <c r="U420" s="140"/>
    </row>
    <row r="421" spans="20:21">
      <c r="T421" s="140"/>
      <c r="U421" s="140"/>
    </row>
    <row r="422" spans="20:21">
      <c r="T422" s="140"/>
      <c r="U422" s="140"/>
    </row>
    <row r="423" spans="20:21">
      <c r="T423" s="140"/>
      <c r="U423" s="140"/>
    </row>
    <row r="424" spans="20:21">
      <c r="T424" s="140"/>
      <c r="U424" s="140"/>
    </row>
    <row r="425" spans="20:21">
      <c r="T425" s="140"/>
      <c r="U425" s="140"/>
    </row>
    <row r="426" spans="20:21">
      <c r="T426" s="140"/>
      <c r="U426" s="140"/>
    </row>
    <row r="427" spans="20:21">
      <c r="T427" s="140"/>
      <c r="U427" s="140"/>
    </row>
    <row r="428" spans="20:21">
      <c r="T428" s="140"/>
      <c r="U428" s="140"/>
    </row>
    <row r="429" spans="20:21">
      <c r="T429" s="140"/>
      <c r="U429" s="140"/>
    </row>
    <row r="430" spans="20:21">
      <c r="T430" s="140"/>
      <c r="U430" s="140"/>
    </row>
    <row r="431" spans="20:21">
      <c r="T431" s="140"/>
      <c r="U431" s="140"/>
    </row>
    <row r="432" spans="20:21">
      <c r="T432" s="140"/>
      <c r="U432" s="140"/>
    </row>
    <row r="433" spans="20:21">
      <c r="T433" s="140"/>
      <c r="U433" s="140"/>
    </row>
    <row r="434" spans="20:21">
      <c r="T434" s="140"/>
      <c r="U434" s="140"/>
    </row>
    <row r="435" spans="20:21">
      <c r="T435" s="140"/>
      <c r="U435" s="140"/>
    </row>
    <row r="436" spans="20:21">
      <c r="T436" s="140"/>
      <c r="U436" s="140"/>
    </row>
    <row r="437" spans="20:21">
      <c r="T437" s="140"/>
      <c r="U437" s="140"/>
    </row>
    <row r="438" spans="20:21">
      <c r="T438" s="140"/>
      <c r="U438" s="140"/>
    </row>
    <row r="439" spans="20:21">
      <c r="T439" s="140"/>
      <c r="U439" s="140"/>
    </row>
    <row r="440" spans="20:21">
      <c r="T440" s="140"/>
      <c r="U440" s="140"/>
    </row>
    <row r="441" spans="20:21">
      <c r="T441" s="140"/>
      <c r="U441" s="140"/>
    </row>
    <row r="442" spans="20:21">
      <c r="T442" s="140"/>
      <c r="U442" s="140"/>
    </row>
    <row r="443" spans="20:21">
      <c r="T443" s="140"/>
      <c r="U443" s="140"/>
    </row>
    <row r="444" spans="20:21">
      <c r="T444" s="140"/>
      <c r="U444" s="140"/>
    </row>
    <row r="445" spans="20:21">
      <c r="T445" s="140"/>
      <c r="U445" s="140"/>
    </row>
    <row r="446" spans="20:21">
      <c r="T446" s="140"/>
      <c r="U446" s="140"/>
    </row>
    <row r="447" spans="20:21">
      <c r="T447" s="140"/>
      <c r="U447" s="140"/>
    </row>
    <row r="448" spans="20:21">
      <c r="T448" s="140"/>
      <c r="U448" s="140"/>
    </row>
    <row r="449" spans="20:21">
      <c r="T449" s="140"/>
      <c r="U449" s="140"/>
    </row>
    <row r="450" spans="20:21">
      <c r="T450" s="140"/>
      <c r="U450" s="140"/>
    </row>
    <row r="451" spans="20:21">
      <c r="T451" s="140"/>
      <c r="U451" s="140"/>
    </row>
    <row r="452" spans="20:21">
      <c r="T452" s="140"/>
      <c r="U452" s="140"/>
    </row>
    <row r="453" spans="20:21">
      <c r="T453" s="140"/>
      <c r="U453" s="140"/>
    </row>
    <row r="454" spans="20:21">
      <c r="T454" s="140"/>
      <c r="U454" s="140"/>
    </row>
    <row r="455" spans="20:21">
      <c r="T455" s="140"/>
      <c r="U455" s="140"/>
    </row>
    <row r="456" spans="20:21">
      <c r="T456" s="140"/>
      <c r="U456" s="140"/>
    </row>
    <row r="457" spans="20:21">
      <c r="T457" s="140"/>
      <c r="U457" s="140"/>
    </row>
    <row r="458" spans="20:21">
      <c r="T458" s="140"/>
      <c r="U458" s="140"/>
    </row>
    <row r="459" spans="20:21">
      <c r="T459" s="140"/>
      <c r="U459" s="140"/>
    </row>
    <row r="460" spans="20:21">
      <c r="T460" s="140"/>
      <c r="U460" s="140"/>
    </row>
    <row r="461" spans="20:21">
      <c r="T461" s="140"/>
      <c r="U461" s="140"/>
    </row>
    <row r="462" spans="20:21">
      <c r="T462" s="140"/>
      <c r="U462" s="140"/>
    </row>
    <row r="463" spans="20:21">
      <c r="T463" s="140"/>
      <c r="U463" s="140"/>
    </row>
    <row r="464" spans="20:21">
      <c r="T464" s="140"/>
      <c r="U464" s="140"/>
    </row>
    <row r="465" spans="20:21">
      <c r="T465" s="140"/>
      <c r="U465" s="140"/>
    </row>
    <row r="466" spans="20:21">
      <c r="T466" s="140"/>
      <c r="U466" s="140"/>
    </row>
    <row r="467" spans="20:21">
      <c r="T467" s="140"/>
      <c r="U467" s="140"/>
    </row>
    <row r="468" spans="20:21">
      <c r="T468" s="140"/>
      <c r="U468" s="140"/>
    </row>
    <row r="469" spans="20:21">
      <c r="T469" s="140"/>
      <c r="U469" s="140"/>
    </row>
    <row r="470" spans="20:21">
      <c r="T470" s="140"/>
      <c r="U470" s="140"/>
    </row>
    <row r="471" spans="20:21">
      <c r="T471" s="140"/>
      <c r="U471" s="140"/>
    </row>
    <row r="472" spans="20:21">
      <c r="T472" s="140"/>
      <c r="U472" s="140"/>
    </row>
    <row r="473" spans="20:21">
      <c r="T473" s="140"/>
      <c r="U473" s="140"/>
    </row>
    <row r="474" spans="20:21">
      <c r="T474" s="140"/>
      <c r="U474" s="140"/>
    </row>
    <row r="475" spans="20:21">
      <c r="T475" s="140"/>
      <c r="U475" s="140"/>
    </row>
    <row r="476" spans="20:21">
      <c r="T476" s="140"/>
      <c r="U476" s="140"/>
    </row>
    <row r="477" spans="20:21">
      <c r="T477" s="140"/>
      <c r="U477" s="140"/>
    </row>
    <row r="478" spans="20:21">
      <c r="T478" s="140"/>
      <c r="U478" s="140"/>
    </row>
    <row r="479" spans="20:21">
      <c r="T479" s="140"/>
      <c r="U479" s="140"/>
    </row>
    <row r="480" spans="20:21">
      <c r="T480" s="140"/>
      <c r="U480" s="140"/>
    </row>
    <row r="481" spans="20:21">
      <c r="T481" s="140"/>
      <c r="U481" s="140"/>
    </row>
    <row r="482" spans="20:21">
      <c r="T482" s="140"/>
      <c r="U482" s="140"/>
    </row>
    <row r="483" spans="20:21">
      <c r="T483" s="140"/>
      <c r="U483" s="140"/>
    </row>
    <row r="484" spans="20:21">
      <c r="T484" s="140"/>
      <c r="U484" s="140"/>
    </row>
    <row r="485" spans="20:21">
      <c r="T485" s="140"/>
      <c r="U485" s="140"/>
    </row>
    <row r="486" spans="20:21">
      <c r="T486" s="140"/>
      <c r="U486" s="140"/>
    </row>
    <row r="487" spans="20:21">
      <c r="T487" s="140"/>
      <c r="U487" s="140"/>
    </row>
    <row r="488" spans="20:21">
      <c r="T488" s="140"/>
      <c r="U488" s="140"/>
    </row>
    <row r="489" spans="20:21">
      <c r="T489" s="140"/>
      <c r="U489" s="140"/>
    </row>
    <row r="490" spans="20:21">
      <c r="T490" s="140"/>
      <c r="U490" s="140"/>
    </row>
    <row r="491" spans="20:21">
      <c r="T491" s="140"/>
      <c r="U491" s="140"/>
    </row>
    <row r="492" spans="20:21">
      <c r="T492" s="140"/>
      <c r="U492" s="140"/>
    </row>
    <row r="493" spans="20:21">
      <c r="T493" s="140"/>
      <c r="U493" s="140"/>
    </row>
    <row r="494" spans="20:21">
      <c r="T494" s="140"/>
      <c r="U494" s="140"/>
    </row>
    <row r="495" spans="20:21">
      <c r="T495" s="140"/>
      <c r="U495" s="140"/>
    </row>
    <row r="496" spans="20:21">
      <c r="T496" s="140"/>
      <c r="U496" s="140"/>
    </row>
    <row r="497" spans="20:21">
      <c r="T497" s="140"/>
      <c r="U497" s="140"/>
    </row>
    <row r="498" spans="20:21">
      <c r="T498" s="140"/>
      <c r="U498" s="140"/>
    </row>
    <row r="499" spans="20:21">
      <c r="T499" s="140"/>
      <c r="U499" s="140"/>
    </row>
    <row r="500" spans="20:21">
      <c r="T500" s="140"/>
      <c r="U500" s="140"/>
    </row>
    <row r="501" spans="20:21">
      <c r="T501" s="140"/>
      <c r="U501" s="140"/>
    </row>
    <row r="502" spans="20:21">
      <c r="T502" s="140"/>
      <c r="U502" s="140"/>
    </row>
    <row r="503" spans="20:21">
      <c r="T503" s="140"/>
      <c r="U503" s="140"/>
    </row>
    <row r="504" spans="20:21">
      <c r="T504" s="140"/>
      <c r="U504" s="140"/>
    </row>
    <row r="505" spans="20:21">
      <c r="T505" s="140"/>
      <c r="U505" s="140"/>
    </row>
    <row r="506" spans="20:21">
      <c r="T506" s="140"/>
      <c r="U506" s="140"/>
    </row>
    <row r="507" spans="20:21">
      <c r="T507" s="140"/>
      <c r="U507" s="140"/>
    </row>
    <row r="508" spans="20:21">
      <c r="T508" s="140"/>
      <c r="U508" s="140"/>
    </row>
    <row r="509" spans="20:21">
      <c r="T509" s="140"/>
      <c r="U509" s="140"/>
    </row>
    <row r="510" spans="20:21">
      <c r="T510" s="140"/>
      <c r="U510" s="140"/>
    </row>
    <row r="511" spans="20:21">
      <c r="T511" s="140"/>
      <c r="U511" s="140"/>
    </row>
    <row r="512" spans="20:21">
      <c r="T512" s="140"/>
      <c r="U512" s="140"/>
    </row>
    <row r="513" spans="20:21">
      <c r="T513" s="140"/>
      <c r="U513" s="140"/>
    </row>
    <row r="514" spans="20:21">
      <c r="T514" s="140"/>
      <c r="U514" s="140"/>
    </row>
    <row r="515" spans="20:21">
      <c r="T515" s="140"/>
      <c r="U515" s="140"/>
    </row>
    <row r="516" spans="20:21">
      <c r="T516" s="140"/>
      <c r="U516" s="140"/>
    </row>
    <row r="517" spans="20:21">
      <c r="T517" s="140"/>
      <c r="U517" s="140"/>
    </row>
    <row r="518" spans="20:21">
      <c r="T518" s="140"/>
      <c r="U518" s="140"/>
    </row>
    <row r="519" spans="20:21">
      <c r="T519" s="140"/>
      <c r="U519" s="140"/>
    </row>
    <row r="520" spans="20:21">
      <c r="T520" s="140"/>
      <c r="U520" s="140"/>
    </row>
    <row r="521" spans="20:21">
      <c r="T521" s="140"/>
      <c r="U521" s="140"/>
    </row>
    <row r="522" spans="20:21">
      <c r="T522" s="140"/>
      <c r="U522" s="140"/>
    </row>
    <row r="523" spans="20:21">
      <c r="T523" s="140"/>
      <c r="U523" s="140"/>
    </row>
    <row r="524" spans="20:21">
      <c r="T524" s="140"/>
      <c r="U524" s="140"/>
    </row>
    <row r="525" spans="20:21">
      <c r="T525" s="140"/>
      <c r="U525" s="140"/>
    </row>
    <row r="526" spans="20:21">
      <c r="T526" s="140"/>
      <c r="U526" s="140"/>
    </row>
    <row r="527" spans="20:21">
      <c r="T527" s="140"/>
      <c r="U527" s="140"/>
    </row>
    <row r="528" spans="20:21">
      <c r="T528" s="140"/>
      <c r="U528" s="140"/>
    </row>
    <row r="529" spans="20:21">
      <c r="T529" s="140"/>
      <c r="U529" s="140"/>
    </row>
    <row r="530" spans="20:21">
      <c r="T530" s="140"/>
      <c r="U530" s="140"/>
    </row>
    <row r="531" spans="20:21">
      <c r="T531" s="140"/>
      <c r="U531" s="140"/>
    </row>
    <row r="532" spans="20:21">
      <c r="T532" s="140"/>
      <c r="U532" s="140"/>
    </row>
    <row r="533" spans="20:21">
      <c r="T533" s="140"/>
      <c r="U533" s="140"/>
    </row>
    <row r="534" spans="20:21">
      <c r="T534" s="140"/>
      <c r="U534" s="140"/>
    </row>
    <row r="535" spans="20:21">
      <c r="T535" s="140"/>
      <c r="U535" s="140"/>
    </row>
    <row r="536" spans="20:21">
      <c r="T536" s="140"/>
      <c r="U536" s="140"/>
    </row>
    <row r="537" spans="20:21">
      <c r="T537" s="140"/>
      <c r="U537" s="140"/>
    </row>
    <row r="538" spans="20:21">
      <c r="T538" s="140"/>
      <c r="U538" s="140"/>
    </row>
    <row r="539" spans="20:21">
      <c r="T539" s="140"/>
      <c r="U539" s="140"/>
    </row>
    <row r="540" spans="20:21">
      <c r="T540" s="140"/>
      <c r="U540" s="140"/>
    </row>
    <row r="541" spans="20:21">
      <c r="T541" s="140"/>
      <c r="U541" s="140"/>
    </row>
    <row r="542" spans="20:21">
      <c r="T542" s="140"/>
      <c r="U542" s="140"/>
    </row>
    <row r="543" spans="20:21">
      <c r="T543" s="140"/>
      <c r="U543" s="140"/>
    </row>
    <row r="544" spans="20:21">
      <c r="T544" s="140"/>
      <c r="U544" s="140"/>
    </row>
    <row r="545" spans="20:21">
      <c r="T545" s="140"/>
      <c r="U545" s="140"/>
    </row>
    <row r="546" spans="20:21">
      <c r="T546" s="140"/>
      <c r="U546" s="140"/>
    </row>
    <row r="547" spans="20:21">
      <c r="T547" s="140"/>
      <c r="U547" s="140"/>
    </row>
    <row r="548" spans="20:21">
      <c r="T548" s="140"/>
      <c r="U548" s="140"/>
    </row>
    <row r="549" spans="20:21">
      <c r="T549" s="140"/>
      <c r="U549" s="140"/>
    </row>
    <row r="550" spans="20:21">
      <c r="T550" s="140"/>
      <c r="U550" s="140"/>
    </row>
    <row r="551" spans="20:21">
      <c r="T551" s="140"/>
      <c r="U551" s="140"/>
    </row>
    <row r="552" spans="20:21">
      <c r="T552" s="140"/>
      <c r="U552" s="140"/>
    </row>
    <row r="553" spans="20:21">
      <c r="T553" s="140"/>
      <c r="U553" s="140"/>
    </row>
    <row r="554" spans="20:21">
      <c r="T554" s="140"/>
      <c r="U554" s="140"/>
    </row>
    <row r="555" spans="20:21">
      <c r="T555" s="140"/>
      <c r="U555" s="140"/>
    </row>
    <row r="556" spans="20:21">
      <c r="T556" s="140"/>
      <c r="U556" s="140"/>
    </row>
    <row r="557" spans="20:21">
      <c r="T557" s="140"/>
      <c r="U557" s="140"/>
    </row>
    <row r="558" spans="20:21">
      <c r="T558" s="140"/>
      <c r="U558" s="140"/>
    </row>
    <row r="559" spans="20:21">
      <c r="T559" s="140"/>
      <c r="U559" s="140"/>
    </row>
    <row r="560" spans="20:21">
      <c r="T560" s="140"/>
      <c r="U560" s="140"/>
    </row>
    <row r="561" spans="20:21">
      <c r="T561" s="140"/>
      <c r="U561" s="140"/>
    </row>
    <row r="562" spans="20:21">
      <c r="T562" s="140"/>
      <c r="U562" s="140"/>
    </row>
    <row r="563" spans="20:21">
      <c r="T563" s="140"/>
      <c r="U563" s="140"/>
    </row>
    <row r="564" spans="20:21">
      <c r="T564" s="140"/>
      <c r="U564" s="140"/>
    </row>
    <row r="565" spans="20:21">
      <c r="T565" s="140"/>
      <c r="U565" s="140"/>
    </row>
    <row r="566" spans="20:21">
      <c r="T566" s="140"/>
      <c r="U566" s="140"/>
    </row>
    <row r="567" spans="20:21">
      <c r="T567" s="140"/>
      <c r="U567" s="140"/>
    </row>
    <row r="568" spans="20:21">
      <c r="T568" s="140"/>
      <c r="U568" s="140"/>
    </row>
    <row r="569" spans="20:21">
      <c r="T569" s="140"/>
      <c r="U569" s="140"/>
    </row>
    <row r="570" spans="20:21">
      <c r="T570" s="140"/>
      <c r="U570" s="140"/>
    </row>
    <row r="571" spans="20:21">
      <c r="T571" s="140"/>
      <c r="U571" s="140"/>
    </row>
    <row r="572" spans="20:21">
      <c r="T572" s="140"/>
      <c r="U572" s="140"/>
    </row>
    <row r="573" spans="20:21">
      <c r="T573" s="140"/>
      <c r="U573" s="140"/>
    </row>
    <row r="574" spans="20:21">
      <c r="T574" s="140"/>
      <c r="U574" s="140"/>
    </row>
    <row r="575" spans="20:21">
      <c r="T575" s="140"/>
      <c r="U575" s="140"/>
    </row>
    <row r="576" spans="20:21">
      <c r="T576" s="140"/>
      <c r="U576" s="140"/>
    </row>
    <row r="577" spans="20:21">
      <c r="T577" s="140"/>
      <c r="U577" s="140"/>
    </row>
    <row r="578" spans="20:21">
      <c r="T578" s="140"/>
      <c r="U578" s="140"/>
    </row>
    <row r="579" spans="20:21">
      <c r="T579" s="140"/>
      <c r="U579" s="140"/>
    </row>
    <row r="580" spans="20:21">
      <c r="T580" s="140"/>
      <c r="U580" s="140"/>
    </row>
    <row r="581" spans="20:21">
      <c r="T581" s="140"/>
      <c r="U581" s="140"/>
    </row>
    <row r="582" spans="20:21">
      <c r="T582" s="140"/>
      <c r="U582" s="140"/>
    </row>
    <row r="583" spans="20:21">
      <c r="T583" s="140"/>
      <c r="U583" s="140"/>
    </row>
    <row r="584" spans="20:21">
      <c r="T584" s="140"/>
      <c r="U584" s="140"/>
    </row>
    <row r="585" spans="20:21">
      <c r="T585" s="140"/>
      <c r="U585" s="140"/>
    </row>
    <row r="586" spans="20:21">
      <c r="T586" s="140"/>
      <c r="U586" s="140"/>
    </row>
    <row r="587" spans="20:21">
      <c r="T587" s="140"/>
      <c r="U587" s="140"/>
    </row>
    <row r="588" spans="20:21">
      <c r="T588" s="140"/>
      <c r="U588" s="140"/>
    </row>
    <row r="589" spans="20:21">
      <c r="T589" s="140"/>
      <c r="U589" s="140"/>
    </row>
    <row r="590" spans="20:21">
      <c r="T590" s="140"/>
      <c r="U590" s="140"/>
    </row>
    <row r="591" spans="20:21">
      <c r="T591" s="140"/>
      <c r="U591" s="140"/>
    </row>
    <row r="592" spans="20:21">
      <c r="T592" s="140"/>
      <c r="U592" s="140"/>
    </row>
    <row r="593" spans="20:21">
      <c r="T593" s="140"/>
      <c r="U593" s="140"/>
    </row>
    <row r="594" spans="20:21">
      <c r="T594" s="140"/>
      <c r="U594" s="140"/>
    </row>
    <row r="595" spans="20:21">
      <c r="T595" s="140"/>
      <c r="U595" s="140"/>
    </row>
    <row r="596" spans="20:21">
      <c r="T596" s="140"/>
      <c r="U596" s="140"/>
    </row>
    <row r="597" spans="20:21">
      <c r="T597" s="140"/>
      <c r="U597" s="140"/>
    </row>
    <row r="598" spans="20:21">
      <c r="T598" s="140"/>
      <c r="U598" s="140"/>
    </row>
    <row r="599" spans="20:21">
      <c r="T599" s="140"/>
      <c r="U599" s="140"/>
    </row>
    <row r="600" spans="20:21">
      <c r="T600" s="140"/>
      <c r="U600" s="140"/>
    </row>
    <row r="601" spans="20:21">
      <c r="T601" s="140"/>
      <c r="U601" s="140"/>
    </row>
    <row r="602" spans="20:21">
      <c r="T602" s="140"/>
      <c r="U602" s="140"/>
    </row>
    <row r="603" spans="20:21">
      <c r="T603" s="140"/>
      <c r="U603" s="140"/>
    </row>
    <row r="604" spans="20:21">
      <c r="T604" s="140"/>
      <c r="U604" s="140"/>
    </row>
    <row r="605" spans="20:21">
      <c r="T605" s="140"/>
      <c r="U605" s="140"/>
    </row>
    <row r="606" spans="20:21">
      <c r="T606" s="140"/>
      <c r="U606" s="140"/>
    </row>
    <row r="607" spans="20:21">
      <c r="T607" s="140"/>
      <c r="U607" s="140"/>
    </row>
    <row r="608" spans="20:21">
      <c r="T608" s="140"/>
      <c r="U608" s="140"/>
    </row>
    <row r="609" spans="20:21">
      <c r="T609" s="140"/>
      <c r="U609" s="140"/>
    </row>
    <row r="610" spans="20:21">
      <c r="T610" s="140"/>
      <c r="U610" s="140"/>
    </row>
    <row r="611" spans="20:21">
      <c r="T611" s="140"/>
      <c r="U611" s="140"/>
    </row>
    <row r="612" spans="20:21">
      <c r="T612" s="140"/>
      <c r="U612" s="140"/>
    </row>
    <row r="613" spans="20:21">
      <c r="T613" s="140"/>
      <c r="U613" s="140"/>
    </row>
    <row r="614" spans="20:21">
      <c r="T614" s="140"/>
      <c r="U614" s="140"/>
    </row>
    <row r="615" spans="20:21">
      <c r="T615" s="140"/>
      <c r="U615" s="140"/>
    </row>
    <row r="616" spans="20:21">
      <c r="T616" s="140"/>
      <c r="U616" s="140"/>
    </row>
    <row r="617" spans="20:21">
      <c r="T617" s="140"/>
      <c r="U617" s="140"/>
    </row>
    <row r="618" spans="20:21">
      <c r="T618" s="140"/>
      <c r="U618" s="140"/>
    </row>
    <row r="619" spans="20:21">
      <c r="T619" s="140"/>
      <c r="U619" s="140"/>
    </row>
    <row r="620" spans="20:21">
      <c r="T620" s="140"/>
      <c r="U620" s="140"/>
    </row>
    <row r="621" spans="20:21">
      <c r="T621" s="140"/>
      <c r="U621" s="140"/>
    </row>
    <row r="622" spans="20:21">
      <c r="T622" s="140"/>
      <c r="U622" s="140"/>
    </row>
    <row r="623" spans="20:21">
      <c r="T623" s="140"/>
      <c r="U623" s="140"/>
    </row>
    <row r="624" spans="20:21">
      <c r="T624" s="140"/>
      <c r="U624" s="140"/>
    </row>
    <row r="625" spans="20:21">
      <c r="T625" s="140"/>
      <c r="U625" s="140"/>
    </row>
    <row r="626" spans="20:21">
      <c r="T626" s="140"/>
      <c r="U626" s="140"/>
    </row>
    <row r="627" spans="20:21">
      <c r="T627" s="140"/>
      <c r="U627" s="140"/>
    </row>
    <row r="628" spans="20:21">
      <c r="T628" s="140"/>
      <c r="U628" s="140"/>
    </row>
    <row r="629" spans="20:21">
      <c r="T629" s="140"/>
      <c r="U629" s="140"/>
    </row>
    <row r="630" spans="20:21">
      <c r="T630" s="140"/>
      <c r="U630" s="140"/>
    </row>
    <row r="631" spans="20:21">
      <c r="T631" s="140"/>
      <c r="U631" s="140"/>
    </row>
    <row r="632" spans="20:21">
      <c r="T632" s="140"/>
      <c r="U632" s="140"/>
    </row>
    <row r="633" spans="20:21">
      <c r="T633" s="140"/>
      <c r="U633" s="140"/>
    </row>
    <row r="634" spans="20:21">
      <c r="T634" s="140"/>
      <c r="U634" s="140"/>
    </row>
    <row r="635" spans="20:21">
      <c r="T635" s="140"/>
      <c r="U635" s="140"/>
    </row>
    <row r="636" spans="20:21">
      <c r="T636" s="140"/>
      <c r="U636" s="140"/>
    </row>
    <row r="637" spans="20:21">
      <c r="T637" s="140"/>
      <c r="U637" s="140"/>
    </row>
    <row r="638" spans="20:21">
      <c r="T638" s="140"/>
      <c r="U638" s="140"/>
    </row>
    <row r="639" spans="20:21">
      <c r="T639" s="140"/>
      <c r="U639" s="140"/>
    </row>
    <row r="640" spans="20:21">
      <c r="T640" s="140"/>
      <c r="U640" s="140"/>
    </row>
    <row r="641" spans="20:21">
      <c r="T641" s="140"/>
      <c r="U641" s="140"/>
    </row>
    <row r="642" spans="20:21">
      <c r="T642" s="140"/>
      <c r="U642" s="140"/>
    </row>
    <row r="643" spans="20:21">
      <c r="T643" s="140"/>
      <c r="U643" s="140"/>
    </row>
    <row r="644" spans="20:21">
      <c r="T644" s="140"/>
      <c r="U644" s="140"/>
    </row>
    <row r="645" spans="20:21">
      <c r="T645" s="140"/>
      <c r="U645" s="140"/>
    </row>
    <row r="646" spans="20:21">
      <c r="T646" s="140"/>
      <c r="U646" s="140"/>
    </row>
    <row r="647" spans="20:21">
      <c r="T647" s="140"/>
      <c r="U647" s="140"/>
    </row>
    <row r="648" spans="20:21">
      <c r="T648" s="140"/>
      <c r="U648" s="140"/>
    </row>
    <row r="649" spans="20:21">
      <c r="T649" s="140"/>
      <c r="U649" s="140"/>
    </row>
    <row r="650" spans="20:21">
      <c r="T650" s="140"/>
      <c r="U650" s="140"/>
    </row>
    <row r="651" spans="20:21">
      <c r="T651" s="140"/>
      <c r="U651" s="140"/>
    </row>
    <row r="652" spans="20:21">
      <c r="T652" s="140"/>
      <c r="U652" s="140"/>
    </row>
    <row r="653" spans="20:21">
      <c r="T653" s="140"/>
      <c r="U653" s="140"/>
    </row>
    <row r="654" spans="20:21">
      <c r="T654" s="140"/>
      <c r="U654" s="140"/>
    </row>
    <row r="655" spans="20:21">
      <c r="T655" s="140"/>
      <c r="U655" s="140"/>
    </row>
    <row r="656" spans="20:21">
      <c r="T656" s="140"/>
      <c r="U656" s="140"/>
    </row>
    <row r="657" spans="20:21">
      <c r="T657" s="140"/>
      <c r="U657" s="140"/>
    </row>
    <row r="658" spans="20:21">
      <c r="T658" s="140"/>
      <c r="U658" s="140"/>
    </row>
    <row r="659" spans="20:21">
      <c r="T659" s="140"/>
      <c r="U659" s="140"/>
    </row>
    <row r="660" spans="20:21">
      <c r="T660" s="140"/>
      <c r="U660" s="140"/>
    </row>
    <row r="661" spans="20:21">
      <c r="T661" s="140"/>
      <c r="U661" s="140"/>
    </row>
    <row r="662" spans="20:21">
      <c r="T662" s="140"/>
      <c r="U662" s="140"/>
    </row>
    <row r="663" spans="20:21">
      <c r="T663" s="140"/>
      <c r="U663" s="140"/>
    </row>
    <row r="664" spans="20:21">
      <c r="T664" s="140"/>
      <c r="U664" s="140"/>
    </row>
    <row r="665" spans="20:21">
      <c r="T665" s="140"/>
      <c r="U665" s="140"/>
    </row>
    <row r="666" spans="20:21">
      <c r="T666" s="140"/>
      <c r="U666" s="140"/>
    </row>
    <row r="667" spans="20:21">
      <c r="T667" s="140"/>
      <c r="U667" s="140"/>
    </row>
    <row r="668" spans="20:21">
      <c r="T668" s="140"/>
      <c r="U668" s="140"/>
    </row>
    <row r="669" spans="20:21">
      <c r="T669" s="140"/>
      <c r="U669" s="140"/>
    </row>
    <row r="670" spans="20:21">
      <c r="T670" s="140"/>
      <c r="U670" s="140"/>
    </row>
    <row r="671" spans="20:21">
      <c r="T671" s="140"/>
      <c r="U671" s="140"/>
    </row>
    <row r="672" spans="20:21">
      <c r="T672" s="140"/>
      <c r="U672" s="140"/>
    </row>
    <row r="673" spans="20:21">
      <c r="T673" s="140"/>
      <c r="U673" s="140"/>
    </row>
    <row r="674" spans="20:21">
      <c r="T674" s="140"/>
      <c r="U674" s="140"/>
    </row>
    <row r="675" spans="20:21">
      <c r="T675" s="140"/>
      <c r="U675" s="140"/>
    </row>
    <row r="676" spans="20:21">
      <c r="T676" s="140"/>
      <c r="U676" s="140"/>
    </row>
    <row r="677" spans="20:21">
      <c r="T677" s="140"/>
      <c r="U677" s="140"/>
    </row>
    <row r="678" spans="20:21">
      <c r="T678" s="140"/>
      <c r="U678" s="140"/>
    </row>
    <row r="679" spans="20:21">
      <c r="T679" s="140"/>
      <c r="U679" s="140"/>
    </row>
    <row r="680" spans="20:21">
      <c r="T680" s="140"/>
      <c r="U680" s="140"/>
    </row>
    <row r="681" spans="20:21">
      <c r="T681" s="140"/>
      <c r="U681" s="140"/>
    </row>
    <row r="682" spans="20:21">
      <c r="T682" s="140"/>
      <c r="U682" s="140"/>
    </row>
    <row r="683" spans="20:21">
      <c r="T683" s="140"/>
      <c r="U683" s="140"/>
    </row>
    <row r="684" spans="20:21">
      <c r="T684" s="140"/>
      <c r="U684" s="140"/>
    </row>
    <row r="685" spans="20:21">
      <c r="T685" s="140"/>
      <c r="U685" s="140"/>
    </row>
    <row r="686" spans="20:21">
      <c r="T686" s="140"/>
      <c r="U686" s="140"/>
    </row>
    <row r="687" spans="20:21">
      <c r="T687" s="140"/>
      <c r="U687" s="140"/>
    </row>
    <row r="688" spans="20:21">
      <c r="T688" s="140"/>
      <c r="U688" s="140"/>
    </row>
    <row r="689" spans="20:21">
      <c r="T689" s="140"/>
      <c r="U689" s="140"/>
    </row>
    <row r="690" spans="20:21">
      <c r="T690" s="140"/>
      <c r="U690" s="140"/>
    </row>
    <row r="691" spans="20:21">
      <c r="T691" s="140"/>
      <c r="U691" s="140"/>
    </row>
    <row r="692" spans="20:21">
      <c r="T692" s="140"/>
      <c r="U692" s="140"/>
    </row>
    <row r="693" spans="20:21">
      <c r="T693" s="140"/>
      <c r="U693" s="140"/>
    </row>
    <row r="694" spans="20:21">
      <c r="T694" s="140"/>
      <c r="U694" s="140"/>
    </row>
    <row r="695" spans="20:21">
      <c r="T695" s="140"/>
      <c r="U695" s="140"/>
    </row>
    <row r="696" spans="20:21">
      <c r="T696" s="140"/>
      <c r="U696" s="140"/>
    </row>
    <row r="697" spans="20:21">
      <c r="T697" s="140"/>
      <c r="U697" s="140"/>
    </row>
    <row r="698" spans="20:21">
      <c r="T698" s="140"/>
      <c r="U698" s="140"/>
    </row>
    <row r="699" spans="20:21">
      <c r="T699" s="140"/>
      <c r="U699" s="140"/>
    </row>
    <row r="700" spans="20:21">
      <c r="T700" s="140"/>
      <c r="U700" s="140"/>
    </row>
    <row r="701" spans="20:21">
      <c r="T701" s="140"/>
      <c r="U701" s="140"/>
    </row>
    <row r="702" spans="20:21">
      <c r="T702" s="140"/>
      <c r="U702" s="140"/>
    </row>
    <row r="703" spans="20:21">
      <c r="T703" s="140"/>
      <c r="U703" s="140"/>
    </row>
    <row r="704" spans="20:21">
      <c r="T704" s="140"/>
      <c r="U704" s="140"/>
    </row>
    <row r="705" spans="20:21">
      <c r="T705" s="140"/>
      <c r="U705" s="140"/>
    </row>
    <row r="706" spans="20:21">
      <c r="T706" s="140"/>
      <c r="U706" s="140"/>
    </row>
    <row r="707" spans="20:21">
      <c r="T707" s="140"/>
      <c r="U707" s="140"/>
    </row>
    <row r="708" spans="20:21">
      <c r="T708" s="140"/>
      <c r="U708" s="140"/>
    </row>
    <row r="709" spans="20:21">
      <c r="T709" s="140"/>
      <c r="U709" s="140"/>
    </row>
    <row r="710" spans="20:21">
      <c r="T710" s="140"/>
      <c r="U710" s="140"/>
    </row>
    <row r="711" spans="20:21">
      <c r="T711" s="140"/>
      <c r="U711" s="140"/>
    </row>
    <row r="712" spans="20:21">
      <c r="T712" s="140"/>
      <c r="U712" s="140"/>
    </row>
    <row r="713" spans="20:21">
      <c r="T713" s="140"/>
      <c r="U713" s="140"/>
    </row>
    <row r="714" spans="20:21">
      <c r="T714" s="140"/>
      <c r="U714" s="140"/>
    </row>
    <row r="715" spans="20:21">
      <c r="T715" s="140"/>
      <c r="U715" s="140"/>
    </row>
    <row r="716" spans="20:21">
      <c r="T716" s="140"/>
      <c r="U716" s="140"/>
    </row>
    <row r="717" spans="20:21">
      <c r="T717" s="140"/>
      <c r="U717" s="140"/>
    </row>
    <row r="718" spans="20:21">
      <c r="T718" s="140"/>
      <c r="U718" s="140"/>
    </row>
    <row r="719" spans="20:21">
      <c r="T719" s="140"/>
      <c r="U719" s="140"/>
    </row>
    <row r="720" spans="20:21">
      <c r="T720" s="140"/>
      <c r="U720" s="140"/>
    </row>
    <row r="721" spans="20:21">
      <c r="T721" s="140"/>
      <c r="U721" s="140"/>
    </row>
    <row r="722" spans="20:21">
      <c r="T722" s="140"/>
      <c r="U722" s="140"/>
    </row>
    <row r="723" spans="20:21">
      <c r="T723" s="140"/>
      <c r="U723" s="140"/>
    </row>
    <row r="724" spans="20:21">
      <c r="T724" s="140"/>
      <c r="U724" s="140"/>
    </row>
    <row r="725" spans="20:21">
      <c r="T725" s="140"/>
      <c r="U725" s="140"/>
    </row>
    <row r="726" spans="20:21">
      <c r="T726" s="140"/>
      <c r="U726" s="140"/>
    </row>
    <row r="727" spans="20:21">
      <c r="T727" s="140"/>
      <c r="U727" s="140"/>
    </row>
    <row r="728" spans="20:21">
      <c r="T728" s="140"/>
      <c r="U728" s="140"/>
    </row>
    <row r="729" spans="20:21">
      <c r="T729" s="140"/>
      <c r="U729" s="140"/>
    </row>
    <row r="730" spans="20:21">
      <c r="T730" s="140"/>
      <c r="U730" s="140"/>
    </row>
    <row r="731" spans="20:21">
      <c r="T731" s="140"/>
      <c r="U731" s="140"/>
    </row>
    <row r="732" spans="20:21">
      <c r="T732" s="140"/>
      <c r="U732" s="140"/>
    </row>
    <row r="733" spans="20:21">
      <c r="T733" s="140"/>
      <c r="U733" s="140"/>
    </row>
    <row r="734" spans="20:21">
      <c r="T734" s="140"/>
      <c r="U734" s="140"/>
    </row>
    <row r="735" spans="20:21">
      <c r="T735" s="140"/>
      <c r="U735" s="140"/>
    </row>
    <row r="736" spans="20:21">
      <c r="T736" s="140"/>
      <c r="U736" s="140"/>
    </row>
    <row r="737" spans="20:21">
      <c r="T737" s="140"/>
      <c r="U737" s="140"/>
    </row>
    <row r="738" spans="20:21">
      <c r="T738" s="140"/>
      <c r="U738" s="140"/>
    </row>
    <row r="739" spans="20:21">
      <c r="T739" s="140"/>
      <c r="U739" s="140"/>
    </row>
    <row r="740" spans="20:21">
      <c r="T740" s="140"/>
      <c r="U740" s="140"/>
    </row>
    <row r="741" spans="20:21">
      <c r="T741" s="140"/>
      <c r="U741" s="140"/>
    </row>
    <row r="742" spans="20:21">
      <c r="T742" s="140"/>
      <c r="U742" s="140"/>
    </row>
    <row r="743" spans="20:21">
      <c r="T743" s="140"/>
      <c r="U743" s="140"/>
    </row>
    <row r="744" spans="20:21">
      <c r="T744" s="140"/>
      <c r="U744" s="140"/>
    </row>
    <row r="745" spans="20:21">
      <c r="T745" s="140"/>
      <c r="U745" s="140"/>
    </row>
    <row r="746" spans="20:21">
      <c r="T746" s="140"/>
      <c r="U746" s="140"/>
    </row>
    <row r="747" spans="20:21">
      <c r="T747" s="140"/>
      <c r="U747" s="140"/>
    </row>
    <row r="748" spans="20:21">
      <c r="T748" s="140"/>
      <c r="U748" s="140"/>
    </row>
    <row r="749" spans="20:21">
      <c r="T749" s="140"/>
      <c r="U749" s="140"/>
    </row>
    <row r="750" spans="20:21">
      <c r="T750" s="140"/>
      <c r="U750" s="140"/>
    </row>
    <row r="751" spans="20:21">
      <c r="T751" s="140"/>
      <c r="U751" s="140"/>
    </row>
    <row r="752" spans="20:21">
      <c r="T752" s="140"/>
      <c r="U752" s="140"/>
    </row>
    <row r="753" spans="20:21">
      <c r="T753" s="140"/>
      <c r="U753" s="140"/>
    </row>
    <row r="754" spans="20:21">
      <c r="T754" s="140"/>
      <c r="U754" s="140"/>
    </row>
    <row r="755" spans="20:21">
      <c r="T755" s="140"/>
      <c r="U755" s="140"/>
    </row>
    <row r="756" spans="20:21">
      <c r="T756" s="140"/>
      <c r="U756" s="140"/>
    </row>
    <row r="757" spans="20:21">
      <c r="T757" s="140"/>
      <c r="U757" s="140"/>
    </row>
    <row r="758" spans="20:21">
      <c r="T758" s="140"/>
      <c r="U758" s="140"/>
    </row>
    <row r="759" spans="20:21">
      <c r="T759" s="140"/>
      <c r="U759" s="140"/>
    </row>
    <row r="760" spans="20:21">
      <c r="T760" s="140"/>
      <c r="U760" s="140"/>
    </row>
    <row r="761" spans="20:21">
      <c r="T761" s="140"/>
      <c r="U761" s="140"/>
    </row>
    <row r="762" spans="20:21">
      <c r="T762" s="140"/>
      <c r="U762" s="140"/>
    </row>
    <row r="763" spans="20:21">
      <c r="T763" s="140"/>
      <c r="U763" s="140"/>
    </row>
    <row r="764" spans="20:21">
      <c r="T764" s="140"/>
      <c r="U764" s="140"/>
    </row>
    <row r="765" spans="20:21">
      <c r="T765" s="140"/>
      <c r="U765" s="140"/>
    </row>
    <row r="766" spans="20:21">
      <c r="T766" s="140"/>
      <c r="U766" s="140"/>
    </row>
    <row r="767" spans="20:21">
      <c r="T767" s="140"/>
      <c r="U767" s="140"/>
    </row>
    <row r="768" spans="20:21">
      <c r="T768" s="140"/>
      <c r="U768" s="140"/>
    </row>
    <row r="769" spans="20:21">
      <c r="T769" s="140"/>
      <c r="U769" s="140"/>
    </row>
    <row r="770" spans="20:21">
      <c r="T770" s="140"/>
      <c r="U770" s="140"/>
    </row>
    <row r="771" spans="20:21">
      <c r="T771" s="140"/>
      <c r="U771" s="140"/>
    </row>
    <row r="772" spans="20:21">
      <c r="T772" s="140"/>
      <c r="U772" s="140"/>
    </row>
    <row r="773" spans="20:21">
      <c r="T773" s="140"/>
      <c r="U773" s="140"/>
    </row>
    <row r="774" spans="20:21">
      <c r="T774" s="140"/>
      <c r="U774" s="140"/>
    </row>
    <row r="775" spans="20:21">
      <c r="T775" s="140"/>
      <c r="U775" s="140"/>
    </row>
    <row r="776" spans="20:21">
      <c r="T776" s="140"/>
      <c r="U776" s="140"/>
    </row>
    <row r="777" spans="20:21">
      <c r="T777" s="140"/>
      <c r="U777" s="140"/>
    </row>
    <row r="778" spans="20:21">
      <c r="T778" s="140"/>
      <c r="U778" s="140"/>
    </row>
    <row r="779" spans="20:21">
      <c r="T779" s="140"/>
      <c r="U779" s="140"/>
    </row>
    <row r="780" spans="20:21">
      <c r="T780" s="140"/>
      <c r="U780" s="140"/>
    </row>
    <row r="781" spans="20:21">
      <c r="T781" s="140"/>
      <c r="U781" s="140"/>
    </row>
    <row r="782" spans="20:21">
      <c r="T782" s="140"/>
      <c r="U782" s="140"/>
    </row>
    <row r="783" spans="20:21">
      <c r="T783" s="140"/>
      <c r="U783" s="140"/>
    </row>
    <row r="784" spans="20:21">
      <c r="T784" s="140"/>
      <c r="U784" s="140"/>
    </row>
    <row r="785" spans="20:21">
      <c r="T785" s="140"/>
      <c r="U785" s="140"/>
    </row>
    <row r="786" spans="20:21">
      <c r="T786" s="140"/>
      <c r="U786" s="140"/>
    </row>
    <row r="787" spans="20:21">
      <c r="T787" s="140"/>
      <c r="U787" s="140"/>
    </row>
    <row r="788" spans="20:21">
      <c r="T788" s="140"/>
      <c r="U788" s="140"/>
    </row>
    <row r="789" spans="20:21">
      <c r="T789" s="140"/>
      <c r="U789" s="140"/>
    </row>
    <row r="790" spans="20:21">
      <c r="T790" s="140"/>
      <c r="U790" s="140"/>
    </row>
    <row r="791" spans="20:21">
      <c r="T791" s="140"/>
      <c r="U791" s="140"/>
    </row>
    <row r="792" spans="20:21">
      <c r="T792" s="140"/>
      <c r="U792" s="140"/>
    </row>
    <row r="793" spans="20:21">
      <c r="T793" s="140"/>
      <c r="U793" s="140"/>
    </row>
    <row r="794" spans="20:21">
      <c r="T794" s="140"/>
      <c r="U794" s="140"/>
    </row>
    <row r="795" spans="20:21">
      <c r="T795" s="140"/>
      <c r="U795" s="140"/>
    </row>
    <row r="796" spans="20:21">
      <c r="T796" s="140"/>
      <c r="U796" s="140"/>
    </row>
    <row r="797" spans="20:21">
      <c r="T797" s="140"/>
      <c r="U797" s="140"/>
    </row>
    <row r="798" spans="20:21">
      <c r="T798" s="140"/>
      <c r="U798" s="140"/>
    </row>
  </sheetData>
  <mergeCells count="1">
    <mergeCell ref="W1:AC1"/>
  </mergeCells>
  <conditionalFormatting sqref="E108 E120:E124 E2:E22 E29:E42 E70:E89 E94:E101 E62:E66">
    <cfRule type="cellIs" dxfId="561" priority="218" operator="notEqual">
      <formula>207</formula>
    </cfRule>
  </conditionalFormatting>
  <conditionalFormatting sqref="K108:M108 K120:M124">
    <cfRule type="expression" dxfId="560" priority="217">
      <formula>$G108&gt;#REF!</formula>
    </cfRule>
  </conditionalFormatting>
  <conditionalFormatting sqref="J108 J120:J124">
    <cfRule type="expression" dxfId="559" priority="215">
      <formula>$F108 &lt; #REF!</formula>
    </cfRule>
    <cfRule type="expression" dxfId="558" priority="216">
      <formula>$F108 &gt; #REF!</formula>
    </cfRule>
  </conditionalFormatting>
  <conditionalFormatting sqref="F118:F119">
    <cfRule type="expression" dxfId="557" priority="213">
      <formula>$F118 &lt; $J118</formula>
    </cfRule>
    <cfRule type="expression" dxfId="556" priority="214">
      <formula>$F118 &gt; $J118</formula>
    </cfRule>
  </conditionalFormatting>
  <conditionalFormatting sqref="F120:F123">
    <cfRule type="expression" dxfId="555" priority="211">
      <formula>$F120 &lt; $J120</formula>
    </cfRule>
    <cfRule type="expression" dxfId="554" priority="212">
      <formula>$F120 &gt; $J120</formula>
    </cfRule>
  </conditionalFormatting>
  <conditionalFormatting sqref="F124">
    <cfRule type="expression" dxfId="553" priority="209">
      <formula>$F124 &lt; $J124</formula>
    </cfRule>
    <cfRule type="expression" dxfId="552" priority="210">
      <formula>$F124 &gt; $J124</formula>
    </cfRule>
  </conditionalFormatting>
  <conditionalFormatting sqref="F134:F135">
    <cfRule type="expression" dxfId="551" priority="199">
      <formula>$F134 &lt; $J134</formula>
    </cfRule>
    <cfRule type="expression" dxfId="550" priority="200">
      <formula>$F134 &gt; $J134</formula>
    </cfRule>
  </conditionalFormatting>
  <conditionalFormatting sqref="G118:G119">
    <cfRule type="expression" dxfId="549" priority="198">
      <formula>$G118&gt;$K118</formula>
    </cfRule>
  </conditionalFormatting>
  <conditionalFormatting sqref="G120:G123">
    <cfRule type="expression" dxfId="548" priority="197">
      <formula>$G120&gt;$K120</formula>
    </cfRule>
  </conditionalFormatting>
  <conditionalFormatting sqref="G124">
    <cfRule type="expression" dxfId="547" priority="196">
      <formula>$G124&gt;$K124</formula>
    </cfRule>
  </conditionalFormatting>
  <conditionalFormatting sqref="G134:G135">
    <cfRule type="expression" dxfId="546" priority="191">
      <formula>$G134&gt;$K134</formula>
    </cfRule>
  </conditionalFormatting>
  <conditionalFormatting sqref="E24:E25 E44:E47 E49:E51 E54:E58 E68 E91:E92">
    <cfRule type="cellIs" dxfId="545" priority="179" operator="notEqual">
      <formula>207</formula>
    </cfRule>
  </conditionalFormatting>
  <conditionalFormatting sqref="K85 K87:K89 M87:M89 K44:K47 M44:M47 K92 K49:K51 M92 M49:M51 K54:K58 M54:M58 K68 M68 K2:K22 M2:M22 I2:I22 K30:K42 M30:M42 I30:I42 K70:K81 M70:M81 I70:I81 K94:K101 M94:M101 I94:I101 K62:K66 M62:M66 I62:I66">
    <cfRule type="expression" dxfId="544" priority="178">
      <formula>$G2&gt;#REF!</formula>
    </cfRule>
  </conditionalFormatting>
  <conditionalFormatting sqref="L87:L89 L44:L47 L92 L49:L51 L54:L58 J54:J58 J49:J51 J92 J44:J47 J87:J89 L68 J68 L2:L22 J2:J22 H2:H22 L30:L42 J30:J42 H30:H42 L70:L85 J70:J85 H70:H85 L94:L98 J94:J98 H94:H97 L62:L66 J62:J66 H62:H66">
    <cfRule type="expression" dxfId="543" priority="176">
      <formula>$F2 &lt; #REF!</formula>
    </cfRule>
    <cfRule type="expression" dxfId="542" priority="177">
      <formula>$F2 &gt; #REF!</formula>
    </cfRule>
  </conditionalFormatting>
  <conditionalFormatting sqref="M26:M28 M91 J99:J101 H99:H101">
    <cfRule type="expression" dxfId="541" priority="175">
      <formula>$G26&gt;#REF!</formula>
    </cfRule>
  </conditionalFormatting>
  <conditionalFormatting sqref="K82:K84">
    <cfRule type="expression" dxfId="540" priority="170">
      <formula>$F82 &lt; #REF!</formula>
    </cfRule>
    <cfRule type="expression" dxfId="539" priority="171">
      <formula>$F82 &gt; #REF!</formula>
    </cfRule>
  </conditionalFormatting>
  <conditionalFormatting sqref="J86">
    <cfRule type="expression" dxfId="538" priority="168">
      <formula>$F86 &lt; #REF!</formula>
    </cfRule>
    <cfRule type="expression" dxfId="537" priority="169">
      <formula>$F86 &gt; #REF!</formula>
    </cfRule>
  </conditionalFormatting>
  <conditionalFormatting sqref="K86">
    <cfRule type="expression" dxfId="536" priority="166">
      <formula>$F86 &lt; #REF!</formula>
    </cfRule>
    <cfRule type="expression" dxfId="535" priority="167">
      <formula>$F86 &gt; #REF!</formula>
    </cfRule>
  </conditionalFormatting>
  <conditionalFormatting sqref="E48">
    <cfRule type="cellIs" dxfId="534" priority="165" operator="notEqual">
      <formula>207</formula>
    </cfRule>
  </conditionalFormatting>
  <conditionalFormatting sqref="K48 M48">
    <cfRule type="expression" dxfId="533" priority="164">
      <formula>$G48&gt;#REF!</formula>
    </cfRule>
  </conditionalFormatting>
  <conditionalFormatting sqref="J48 L48">
    <cfRule type="expression" dxfId="532" priority="162">
      <formula>$F48 &lt; #REF!</formula>
    </cfRule>
    <cfRule type="expression" dxfId="531" priority="163">
      <formula>$F48 &gt; #REF!</formula>
    </cfRule>
  </conditionalFormatting>
  <conditionalFormatting sqref="J91">
    <cfRule type="expression" dxfId="530" priority="160">
      <formula>$F91 &lt; #REF!</formula>
    </cfRule>
    <cfRule type="expression" dxfId="529" priority="161">
      <formula>$F91 &gt; #REF!</formula>
    </cfRule>
  </conditionalFormatting>
  <conditionalFormatting sqref="M85">
    <cfRule type="expression" dxfId="528" priority="159">
      <formula>$G85&gt;#REF!</formula>
    </cfRule>
  </conditionalFormatting>
  <conditionalFormatting sqref="L99:L101">
    <cfRule type="expression" dxfId="527" priority="158">
      <formula>$G99&gt;#REF!</formula>
    </cfRule>
  </conditionalFormatting>
  <conditionalFormatting sqref="M82:M84">
    <cfRule type="expression" dxfId="526" priority="154">
      <formula>$F82 &lt; #REF!</formula>
    </cfRule>
    <cfRule type="expression" dxfId="525" priority="155">
      <formula>$F82 &gt; #REF!</formula>
    </cfRule>
  </conditionalFormatting>
  <conditionalFormatting sqref="L86">
    <cfRule type="expression" dxfId="524" priority="152">
      <formula>$F86 &lt; #REF!</formula>
    </cfRule>
    <cfRule type="expression" dxfId="523" priority="153">
      <formula>$F86 &gt; #REF!</formula>
    </cfRule>
  </conditionalFormatting>
  <conditionalFormatting sqref="M86">
    <cfRule type="expression" dxfId="522" priority="150">
      <formula>$F86 &lt; #REF!</formula>
    </cfRule>
    <cfRule type="expression" dxfId="521" priority="151">
      <formula>$F86 &gt; #REF!</formula>
    </cfRule>
  </conditionalFormatting>
  <conditionalFormatting sqref="E26:E28">
    <cfRule type="cellIs" dxfId="520" priority="149" operator="notEqual">
      <formula>207</formula>
    </cfRule>
  </conditionalFormatting>
  <conditionalFormatting sqref="K26:K28">
    <cfRule type="expression" dxfId="519" priority="148">
      <formula>$G26&gt;#REF!</formula>
    </cfRule>
  </conditionalFormatting>
  <conditionalFormatting sqref="L26:L28 J26:J28">
    <cfRule type="expression" dxfId="518" priority="146">
      <formula>$F26 &lt; #REF!</formula>
    </cfRule>
    <cfRule type="expression" dxfId="517" priority="147">
      <formula>$F26 &gt; #REF!</formula>
    </cfRule>
  </conditionalFormatting>
  <conditionalFormatting sqref="K43 M43">
    <cfRule type="expression" dxfId="516" priority="180">
      <formula>$G29&gt;#REF!</formula>
    </cfRule>
  </conditionalFormatting>
  <conditionalFormatting sqref="L43 J43">
    <cfRule type="expression" dxfId="515" priority="181">
      <formula>$F29 &lt; #REF!</formula>
    </cfRule>
    <cfRule type="expression" dxfId="514" priority="182">
      <formula>$F29 &gt; #REF!</formula>
    </cfRule>
  </conditionalFormatting>
  <conditionalFormatting sqref="K91">
    <cfRule type="expression" dxfId="513" priority="145">
      <formula>$G91&gt;#REF!</formula>
    </cfRule>
  </conditionalFormatting>
  <conditionalFormatting sqref="L91">
    <cfRule type="expression" dxfId="512" priority="143">
      <formula>$F91 &lt; #REF!</formula>
    </cfRule>
    <cfRule type="expression" dxfId="511" priority="144">
      <formula>$F91 &gt; #REF!</formula>
    </cfRule>
  </conditionalFormatting>
  <conditionalFormatting sqref="H108 H120:H124">
    <cfRule type="expression" dxfId="510" priority="141">
      <formula>$F108 &lt; #REF!</formula>
    </cfRule>
    <cfRule type="expression" dxfId="509" priority="142">
      <formula>$F108 &gt; #REF!</formula>
    </cfRule>
  </conditionalFormatting>
  <conditionalFormatting sqref="H98 H54:H58 H49:H51 H92 H44:H47 H87:H89 H68">
    <cfRule type="expression" dxfId="508" priority="137">
      <formula>$F44 &lt; #REF!</formula>
    </cfRule>
    <cfRule type="expression" dxfId="507" priority="138">
      <formula>$F44 &gt; #REF!</formula>
    </cfRule>
  </conditionalFormatting>
  <conditionalFormatting sqref="H86">
    <cfRule type="expression" dxfId="506" priority="133">
      <formula>$F86 &lt; #REF!</formula>
    </cfRule>
    <cfRule type="expression" dxfId="505" priority="134">
      <formula>$F86 &gt; #REF!</formula>
    </cfRule>
  </conditionalFormatting>
  <conditionalFormatting sqref="H48">
    <cfRule type="expression" dxfId="504" priority="131">
      <formula>$F48 &lt; #REF!</formula>
    </cfRule>
    <cfRule type="expression" dxfId="503" priority="132">
      <formula>$F48 &gt; #REF!</formula>
    </cfRule>
  </conditionalFormatting>
  <conditionalFormatting sqref="H91">
    <cfRule type="expression" dxfId="502" priority="129">
      <formula>$F91 &lt; #REF!</formula>
    </cfRule>
    <cfRule type="expression" dxfId="501" priority="130">
      <formula>$F91 &gt; #REF!</formula>
    </cfRule>
  </conditionalFormatting>
  <conditionalFormatting sqref="H26:H28">
    <cfRule type="expression" dxfId="500" priority="127">
      <formula>$F26 &lt; #REF!</formula>
    </cfRule>
    <cfRule type="expression" dxfId="499" priority="128">
      <formula>$F26 &gt; #REF!</formula>
    </cfRule>
  </conditionalFormatting>
  <conditionalFormatting sqref="H43">
    <cfRule type="expression" dxfId="498" priority="139">
      <formula>$F29 &lt; #REF!</formula>
    </cfRule>
    <cfRule type="expression" dxfId="497" priority="140">
      <formula>$F29 &gt; #REF!</formula>
    </cfRule>
  </conditionalFormatting>
  <conditionalFormatting sqref="I108 I120:I124">
    <cfRule type="expression" dxfId="496" priority="126">
      <formula>$G108&gt;#REF!</formula>
    </cfRule>
  </conditionalFormatting>
  <conditionalFormatting sqref="I85 I87:I89 I44:I47 I92 I49:I51 I54:I58 I68">
    <cfRule type="expression" dxfId="495" priority="124">
      <formula>$G44&gt;#REF!</formula>
    </cfRule>
  </conditionalFormatting>
  <conditionalFormatting sqref="I82:I84">
    <cfRule type="expression" dxfId="494" priority="121">
      <formula>$F82 &lt; #REF!</formula>
    </cfRule>
    <cfRule type="expression" dxfId="493" priority="122">
      <formula>$F82 &gt; #REF!</formula>
    </cfRule>
  </conditionalFormatting>
  <conditionalFormatting sqref="I86">
    <cfRule type="expression" dxfId="492" priority="119">
      <formula>$F86 &lt; #REF!</formula>
    </cfRule>
    <cfRule type="expression" dxfId="491" priority="120">
      <formula>$F86 &gt; #REF!</formula>
    </cfRule>
  </conditionalFormatting>
  <conditionalFormatting sqref="I48">
    <cfRule type="expression" dxfId="490" priority="118">
      <formula>$G48&gt;#REF!</formula>
    </cfRule>
  </conditionalFormatting>
  <conditionalFormatting sqref="I26:I28">
    <cfRule type="expression" dxfId="489" priority="117">
      <formula>$G26&gt;#REF!</formula>
    </cfRule>
  </conditionalFormatting>
  <conditionalFormatting sqref="I43">
    <cfRule type="expression" dxfId="488" priority="125">
      <formula>$G29&gt;#REF!</formula>
    </cfRule>
  </conditionalFormatting>
  <conditionalFormatting sqref="I91">
    <cfRule type="expression" dxfId="487" priority="116">
      <formula>$G91&gt;#REF!</formula>
    </cfRule>
  </conditionalFormatting>
  <conditionalFormatting sqref="F46 F2:F29 F31:F43 F91:F101 F48:F89">
    <cfRule type="expression" dxfId="486" priority="107">
      <formula>$F2 &lt; $H2</formula>
    </cfRule>
    <cfRule type="expression" dxfId="485" priority="108">
      <formula>$F2 &gt; $H2</formula>
    </cfRule>
  </conditionalFormatting>
  <conditionalFormatting sqref="F30">
    <cfRule type="expression" dxfId="484" priority="105">
      <formula>$F30 &lt; $H30</formula>
    </cfRule>
    <cfRule type="expression" dxfId="483" priority="106">
      <formula>$F30 &gt; $H30</formula>
    </cfRule>
  </conditionalFormatting>
  <conditionalFormatting sqref="F45">
    <cfRule type="expression" dxfId="482" priority="109">
      <formula>$F45 &lt; $H44</formula>
    </cfRule>
    <cfRule type="expression" dxfId="481" priority="110">
      <formula>$F45 &gt; $H44</formula>
    </cfRule>
  </conditionalFormatting>
  <conditionalFormatting sqref="F44">
    <cfRule type="expression" dxfId="480" priority="103">
      <formula>$F44 &lt; $H44</formula>
    </cfRule>
    <cfRule type="expression" dxfId="479" priority="104">
      <formula>$F44 &gt; $H44</formula>
    </cfRule>
  </conditionalFormatting>
  <conditionalFormatting sqref="F47">
    <cfRule type="expression" dxfId="478" priority="111">
      <formula>$F47 &lt; #REF!</formula>
    </cfRule>
    <cfRule type="expression" dxfId="477" priority="112">
      <formula>$F47 &gt; #REF!</formula>
    </cfRule>
  </conditionalFormatting>
  <conditionalFormatting sqref="G46 G2:G29 G31:G43 G91:G101 G48:G89">
    <cfRule type="expression" dxfId="476" priority="100">
      <formula>$G2&gt;$I2</formula>
    </cfRule>
  </conditionalFormatting>
  <conditionalFormatting sqref="G45">
    <cfRule type="expression" dxfId="475" priority="101">
      <formula>$G45&gt;$I44</formula>
    </cfRule>
  </conditionalFormatting>
  <conditionalFormatting sqref="G47">
    <cfRule type="expression" dxfId="474" priority="102">
      <formula>$G47&gt;#REF!</formula>
    </cfRule>
  </conditionalFormatting>
  <conditionalFormatting sqref="E125">
    <cfRule type="cellIs" dxfId="473" priority="99" operator="notEqual">
      <formula>207</formula>
    </cfRule>
  </conditionalFormatting>
  <conditionalFormatting sqref="K125 M125">
    <cfRule type="expression" dxfId="472" priority="98">
      <formula>$G125&gt;#REF!</formula>
    </cfRule>
  </conditionalFormatting>
  <conditionalFormatting sqref="L125 J125">
    <cfRule type="expression" dxfId="471" priority="96">
      <formula>$F125 &lt; #REF!</formula>
    </cfRule>
    <cfRule type="expression" dxfId="470" priority="97">
      <formula>$F125 &gt; #REF!</formula>
    </cfRule>
  </conditionalFormatting>
  <conditionalFormatting sqref="H125">
    <cfRule type="expression" dxfId="469" priority="94">
      <formula>$F125 &lt; #REF!</formula>
    </cfRule>
    <cfRule type="expression" dxfId="468" priority="95">
      <formula>$F125 &gt; #REF!</formula>
    </cfRule>
  </conditionalFormatting>
  <conditionalFormatting sqref="I125">
    <cfRule type="expression" dxfId="467" priority="93">
      <formula>$G125&gt;#REF!</formula>
    </cfRule>
  </conditionalFormatting>
  <conditionalFormatting sqref="F125">
    <cfRule type="expression" dxfId="466" priority="91">
      <formula>$F125 &lt; $H125</formula>
    </cfRule>
    <cfRule type="expression" dxfId="465" priority="92">
      <formula>$F125 &gt; $H125</formula>
    </cfRule>
  </conditionalFormatting>
  <conditionalFormatting sqref="G125">
    <cfRule type="expression" dxfId="464" priority="90">
      <formula>$G125&gt;$I125</formula>
    </cfRule>
  </conditionalFormatting>
  <conditionalFormatting sqref="E126">
    <cfRule type="cellIs" dxfId="463" priority="89" operator="notEqual">
      <formula>207</formula>
    </cfRule>
  </conditionalFormatting>
  <conditionalFormatting sqref="K126 M126 I126">
    <cfRule type="expression" dxfId="462" priority="88">
      <formula>$G126&gt;#REF!</formula>
    </cfRule>
  </conditionalFormatting>
  <conditionalFormatting sqref="L126 J126 H126">
    <cfRule type="expression" dxfId="461" priority="86">
      <formula>$F126 &lt; #REF!</formula>
    </cfRule>
    <cfRule type="expression" dxfId="460" priority="87">
      <formula>$F126 &gt; #REF!</formula>
    </cfRule>
  </conditionalFormatting>
  <conditionalFormatting sqref="F126">
    <cfRule type="expression" dxfId="459" priority="84">
      <formula>$F126 &lt; $H126</formula>
    </cfRule>
    <cfRule type="expression" dxfId="458" priority="85">
      <formula>$F126 &gt; $H126</formula>
    </cfRule>
  </conditionalFormatting>
  <conditionalFormatting sqref="G126">
    <cfRule type="expression" dxfId="457" priority="83">
      <formula>$G126&gt;$I126</formula>
    </cfRule>
  </conditionalFormatting>
  <conditionalFormatting sqref="E127">
    <cfRule type="cellIs" dxfId="456" priority="82" operator="notEqual">
      <formula>207</formula>
    </cfRule>
  </conditionalFormatting>
  <conditionalFormatting sqref="K127 M127">
    <cfRule type="expression" dxfId="455" priority="81">
      <formula>$G127&gt;#REF!</formula>
    </cfRule>
  </conditionalFormatting>
  <conditionalFormatting sqref="J127 L127">
    <cfRule type="expression" dxfId="454" priority="79">
      <formula>$F127 &lt; #REF!</formula>
    </cfRule>
    <cfRule type="expression" dxfId="453" priority="80">
      <formula>$F127 &gt; #REF!</formula>
    </cfRule>
  </conditionalFormatting>
  <conditionalFormatting sqref="H127">
    <cfRule type="expression" dxfId="452" priority="77">
      <formula>$F127 &lt; #REF!</formula>
    </cfRule>
    <cfRule type="expression" dxfId="451" priority="78">
      <formula>$F127 &gt; #REF!</formula>
    </cfRule>
  </conditionalFormatting>
  <conditionalFormatting sqref="I127">
    <cfRule type="expression" dxfId="450" priority="76">
      <formula>$G127&gt;#REF!</formula>
    </cfRule>
  </conditionalFormatting>
  <conditionalFormatting sqref="F127">
    <cfRule type="expression" dxfId="449" priority="74">
      <formula>$F127 &lt; $H127</formula>
    </cfRule>
    <cfRule type="expression" dxfId="448" priority="75">
      <formula>$F127 &gt; $H127</formula>
    </cfRule>
  </conditionalFormatting>
  <conditionalFormatting sqref="G127">
    <cfRule type="expression" dxfId="447" priority="73">
      <formula>$G127&gt;$I127</formula>
    </cfRule>
  </conditionalFormatting>
  <conditionalFormatting sqref="E128">
    <cfRule type="cellIs" dxfId="446" priority="72" operator="notEqual">
      <formula>207</formula>
    </cfRule>
  </conditionalFormatting>
  <conditionalFormatting sqref="K128 M128">
    <cfRule type="expression" dxfId="445" priority="71">
      <formula>$G128&gt;#REF!</formula>
    </cfRule>
  </conditionalFormatting>
  <conditionalFormatting sqref="L128 J128">
    <cfRule type="expression" dxfId="444" priority="69">
      <formula>$F128 &lt; #REF!</formula>
    </cfRule>
    <cfRule type="expression" dxfId="443" priority="70">
      <formula>$F128 &gt; #REF!</formula>
    </cfRule>
  </conditionalFormatting>
  <conditionalFormatting sqref="H128">
    <cfRule type="expression" dxfId="442" priority="67">
      <formula>$F128 &lt; #REF!</formula>
    </cfRule>
    <cfRule type="expression" dxfId="441" priority="68">
      <formula>$F128 &gt; #REF!</formula>
    </cfRule>
  </conditionalFormatting>
  <conditionalFormatting sqref="I128">
    <cfRule type="expression" dxfId="440" priority="66">
      <formula>$G128&gt;#REF!</formula>
    </cfRule>
  </conditionalFormatting>
  <conditionalFormatting sqref="F128">
    <cfRule type="expression" dxfId="439" priority="64">
      <formula>$F128 &lt; $H128</formula>
    </cfRule>
    <cfRule type="expression" dxfId="438" priority="65">
      <formula>$F128 &gt; $H128</formula>
    </cfRule>
  </conditionalFormatting>
  <conditionalFormatting sqref="G128">
    <cfRule type="expression" dxfId="437" priority="63">
      <formula>$G128&gt;$I128</formula>
    </cfRule>
  </conditionalFormatting>
  <conditionalFormatting sqref="E90">
    <cfRule type="cellIs" dxfId="436" priority="62" operator="notEqual">
      <formula>207</formula>
    </cfRule>
  </conditionalFormatting>
  <conditionalFormatting sqref="K90 M90">
    <cfRule type="expression" dxfId="435" priority="61">
      <formula>$G90&gt;#REF!</formula>
    </cfRule>
  </conditionalFormatting>
  <conditionalFormatting sqref="L90 J90">
    <cfRule type="expression" dxfId="434" priority="59">
      <formula>$F90 &lt; #REF!</formula>
    </cfRule>
    <cfRule type="expression" dxfId="433" priority="60">
      <formula>$F90 &gt; #REF!</formula>
    </cfRule>
  </conditionalFormatting>
  <conditionalFormatting sqref="H90">
    <cfRule type="expression" dxfId="432" priority="57">
      <formula>$F90 &lt; #REF!</formula>
    </cfRule>
    <cfRule type="expression" dxfId="431" priority="58">
      <formula>$F90 &gt; #REF!</formula>
    </cfRule>
  </conditionalFormatting>
  <conditionalFormatting sqref="I90">
    <cfRule type="expression" dxfId="430" priority="56">
      <formula>$G90&gt;#REF!</formula>
    </cfRule>
  </conditionalFormatting>
  <conditionalFormatting sqref="F90">
    <cfRule type="expression" dxfId="429" priority="54">
      <formula>$F90 &lt; $H90</formula>
    </cfRule>
    <cfRule type="expression" dxfId="428" priority="55">
      <formula>$F90 &gt; $H90</formula>
    </cfRule>
  </conditionalFormatting>
  <conditionalFormatting sqref="G90">
    <cfRule type="expression" dxfId="427" priority="53">
      <formula>$G90&gt;$I90</formula>
    </cfRule>
  </conditionalFormatting>
  <conditionalFormatting sqref="G129">
    <cfRule type="expression" dxfId="426" priority="40">
      <formula>$G129&gt;$I129</formula>
    </cfRule>
  </conditionalFormatting>
  <conditionalFormatting sqref="E129">
    <cfRule type="cellIs" dxfId="425" priority="49" operator="notEqual">
      <formula>207</formula>
    </cfRule>
  </conditionalFormatting>
  <conditionalFormatting sqref="K129 M129">
    <cfRule type="expression" dxfId="424" priority="48">
      <formula>$G129&gt;#REF!</formula>
    </cfRule>
  </conditionalFormatting>
  <conditionalFormatting sqref="L129 J129">
    <cfRule type="expression" dxfId="423" priority="46">
      <formula>$F129 &lt; #REF!</formula>
    </cfRule>
    <cfRule type="expression" dxfId="422" priority="47">
      <formula>$F129 &gt; #REF!</formula>
    </cfRule>
  </conditionalFormatting>
  <conditionalFormatting sqref="H129">
    <cfRule type="expression" dxfId="421" priority="44">
      <formula>$F129 &lt; #REF!</formula>
    </cfRule>
    <cfRule type="expression" dxfId="420" priority="45">
      <formula>$F129 &gt; #REF!</formula>
    </cfRule>
  </conditionalFormatting>
  <conditionalFormatting sqref="I129">
    <cfRule type="expression" dxfId="419" priority="43">
      <formula>$G129&gt;#REF!</formula>
    </cfRule>
  </conditionalFormatting>
  <conditionalFormatting sqref="F129">
    <cfRule type="expression" dxfId="418" priority="41">
      <formula>$F129 &lt; $H129</formula>
    </cfRule>
    <cfRule type="expression" dxfId="417" priority="42">
      <formula>$F129 &gt; $H129</formula>
    </cfRule>
  </conditionalFormatting>
  <conditionalFormatting sqref="E130">
    <cfRule type="cellIs" dxfId="416" priority="39" operator="notEqual">
      <formula>207</formula>
    </cfRule>
  </conditionalFormatting>
  <conditionalFormatting sqref="K130 M130">
    <cfRule type="expression" dxfId="415" priority="38">
      <formula>$G130&gt;#REF!</formula>
    </cfRule>
  </conditionalFormatting>
  <conditionalFormatting sqref="L130 J130">
    <cfRule type="expression" dxfId="414" priority="36">
      <formula>$F130 &lt; #REF!</formula>
    </cfRule>
    <cfRule type="expression" dxfId="413" priority="37">
      <formula>$F130 &gt; #REF!</formula>
    </cfRule>
  </conditionalFormatting>
  <conditionalFormatting sqref="H130">
    <cfRule type="expression" dxfId="412" priority="34">
      <formula>$F130 &lt; #REF!</formula>
    </cfRule>
    <cfRule type="expression" dxfId="411" priority="35">
      <formula>$F130 &gt; #REF!</formula>
    </cfRule>
  </conditionalFormatting>
  <conditionalFormatting sqref="I130">
    <cfRule type="expression" dxfId="410" priority="33">
      <formula>$G130&gt;#REF!</formula>
    </cfRule>
  </conditionalFormatting>
  <conditionalFormatting sqref="F130">
    <cfRule type="expression" dxfId="409" priority="31">
      <formula>$F130 &lt; $H130</formula>
    </cfRule>
    <cfRule type="expression" dxfId="408" priority="32">
      <formula>$F130 &gt; $H130</formula>
    </cfRule>
  </conditionalFormatting>
  <conditionalFormatting sqref="G130">
    <cfRule type="expression" dxfId="407" priority="30">
      <formula>$G130&gt;$I130</formula>
    </cfRule>
  </conditionalFormatting>
  <conditionalFormatting sqref="E131">
    <cfRule type="cellIs" dxfId="406" priority="29" operator="notEqual">
      <formula>207</formula>
    </cfRule>
  </conditionalFormatting>
  <conditionalFormatting sqref="K131">
    <cfRule type="expression" dxfId="405" priority="28">
      <formula>$G131&gt;#REF!</formula>
    </cfRule>
  </conditionalFormatting>
  <conditionalFormatting sqref="J131">
    <cfRule type="expression" dxfId="404" priority="27">
      <formula>$G131&gt;#REF!</formula>
    </cfRule>
  </conditionalFormatting>
  <conditionalFormatting sqref="M131">
    <cfRule type="expression" dxfId="403" priority="26">
      <formula>$G131&gt;#REF!</formula>
    </cfRule>
  </conditionalFormatting>
  <conditionalFormatting sqref="L131">
    <cfRule type="expression" dxfId="402" priority="25">
      <formula>$G131&gt;#REF!</formula>
    </cfRule>
  </conditionalFormatting>
  <conditionalFormatting sqref="H131">
    <cfRule type="expression" dxfId="401" priority="24">
      <formula>$G131&gt;#REF!</formula>
    </cfRule>
  </conditionalFormatting>
  <conditionalFormatting sqref="I131">
    <cfRule type="expression" dxfId="400" priority="23">
      <formula>$G131&gt;#REF!</formula>
    </cfRule>
  </conditionalFormatting>
  <conditionalFormatting sqref="F131">
    <cfRule type="expression" dxfId="399" priority="21">
      <formula>$F131 &lt; $H131</formula>
    </cfRule>
    <cfRule type="expression" dxfId="398" priority="22">
      <formula>$F131 &gt; $H131</formula>
    </cfRule>
  </conditionalFormatting>
  <conditionalFormatting sqref="G131">
    <cfRule type="expression" dxfId="397" priority="20">
      <formula>$G131&gt;$I131</formula>
    </cfRule>
  </conditionalFormatting>
  <conditionalFormatting sqref="E132">
    <cfRule type="cellIs" dxfId="396" priority="19" operator="notEqual">
      <formula>207</formula>
    </cfRule>
  </conditionalFormatting>
  <conditionalFormatting sqref="K132 M132">
    <cfRule type="expression" dxfId="395" priority="18">
      <formula>$G132&gt;#REF!</formula>
    </cfRule>
  </conditionalFormatting>
  <conditionalFormatting sqref="J132">
    <cfRule type="expression" dxfId="394" priority="17">
      <formula>$G132&gt;#REF!</formula>
    </cfRule>
  </conditionalFormatting>
  <conditionalFormatting sqref="L132">
    <cfRule type="expression" dxfId="393" priority="16">
      <formula>$G132&gt;#REF!</formula>
    </cfRule>
  </conditionalFormatting>
  <conditionalFormatting sqref="H132">
    <cfRule type="expression" dxfId="392" priority="15">
      <formula>$G132&gt;#REF!</formula>
    </cfRule>
  </conditionalFormatting>
  <conditionalFormatting sqref="I132">
    <cfRule type="expression" dxfId="391" priority="14">
      <formula>$G132&gt;#REF!</formula>
    </cfRule>
  </conditionalFormatting>
  <conditionalFormatting sqref="F132">
    <cfRule type="expression" dxfId="390" priority="12">
      <formula>$F132 &lt; $H132</formula>
    </cfRule>
    <cfRule type="expression" dxfId="389" priority="13">
      <formula>$F132 &gt; $H132</formula>
    </cfRule>
  </conditionalFormatting>
  <conditionalFormatting sqref="G132">
    <cfRule type="expression" dxfId="388" priority="11">
      <formula>$G132&gt;$I132</formula>
    </cfRule>
  </conditionalFormatting>
  <conditionalFormatting sqref="G133">
    <cfRule type="expression" dxfId="387" priority="1">
      <formula>$G133&gt;$I133</formula>
    </cfRule>
  </conditionalFormatting>
  <conditionalFormatting sqref="E133">
    <cfRule type="cellIs" dxfId="386" priority="10" operator="notEqual">
      <formula>207</formula>
    </cfRule>
  </conditionalFormatting>
  <conditionalFormatting sqref="K133 M133">
    <cfRule type="expression" dxfId="385" priority="9">
      <formula>$G133&gt;#REF!</formula>
    </cfRule>
  </conditionalFormatting>
  <conditionalFormatting sqref="L133 J133">
    <cfRule type="expression" dxfId="384" priority="7">
      <formula>$F133 &lt; #REF!</formula>
    </cfRule>
    <cfRule type="expression" dxfId="383" priority="8">
      <formula>$F133 &gt; #REF!</formula>
    </cfRule>
  </conditionalFormatting>
  <conditionalFormatting sqref="H133">
    <cfRule type="expression" dxfId="382" priority="5">
      <formula>$F133 &lt; #REF!</formula>
    </cfRule>
    <cfRule type="expression" dxfId="381" priority="6">
      <formula>$F133 &gt; #REF!</formula>
    </cfRule>
  </conditionalFormatting>
  <conditionalFormatting sqref="I133">
    <cfRule type="expression" dxfId="380" priority="4">
      <formula>$G133&gt;#REF!</formula>
    </cfRule>
  </conditionalFormatting>
  <conditionalFormatting sqref="F133">
    <cfRule type="expression" dxfId="379" priority="2">
      <formula>$F133 &lt; $H133</formula>
    </cfRule>
    <cfRule type="expression" dxfId="378" priority="3">
      <formula>$F133 &gt; $H133</formula>
    </cfRule>
  </conditionalFormatting>
  <dataValidations count="1">
    <dataValidation type="list" allowBlank="1" showInputMessage="1" showErrorMessage="1" sqref="W2" xr:uid="{46B43BA2-E4D6-4AAD-9127-C889E2350312}">
      <formula1>$C$2:$C$122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B590-0B3E-4D80-B5F7-3B06F6935FC8}">
  <dimension ref="A1:AA803"/>
  <sheetViews>
    <sheetView topLeftCell="A4" zoomScale="85" zoomScaleNormal="85" workbookViewId="0">
      <pane xSplit="3" topLeftCell="G1" activePane="topRight" state="frozen"/>
      <selection activeCell="E2" sqref="E2:X79"/>
      <selection pane="topRight" activeCell="G11" sqref="G11"/>
    </sheetView>
  </sheetViews>
  <sheetFormatPr defaultColWidth="8.7109375" defaultRowHeight="15"/>
  <cols>
    <col min="1" max="1" width="10.85546875" bestFit="1" customWidth="1"/>
    <col min="2" max="2" width="3.140625" bestFit="1" customWidth="1"/>
    <col min="3" max="3" width="16.7109375" customWidth="1"/>
    <col min="4" max="4" width="8.85546875" style="1" bestFit="1" customWidth="1"/>
    <col min="5" max="5" width="12.28515625" style="1" bestFit="1" customWidth="1"/>
    <col min="6" max="6" width="14.7109375" style="1" bestFit="1" customWidth="1"/>
    <col min="7" max="7" width="13.42578125" style="1" bestFit="1" customWidth="1"/>
    <col min="8" max="8" width="14.7109375" style="1" bestFit="1" customWidth="1"/>
    <col min="9" max="9" width="13.42578125" style="1" bestFit="1" customWidth="1"/>
    <col min="10" max="11" width="13.42578125" style="1" customWidth="1"/>
    <col min="12" max="12" width="17" style="14" bestFit="1" customWidth="1"/>
    <col min="13" max="13" width="16.42578125" bestFit="1" customWidth="1"/>
    <col min="14" max="14" width="12.42578125" bestFit="1" customWidth="1"/>
    <col min="15" max="15" width="10.42578125" bestFit="1" customWidth="1"/>
    <col min="16" max="16" width="14.5703125" style="6" bestFit="1" customWidth="1"/>
    <col min="17" max="17" width="19.85546875" style="6" bestFit="1" customWidth="1"/>
    <col min="18" max="18" width="6.7109375" style="24" bestFit="1" customWidth="1"/>
    <col min="19" max="19" width="15.5703125" style="24" bestFit="1" customWidth="1"/>
    <col min="21" max="21" width="14.42578125" bestFit="1" customWidth="1"/>
    <col min="22" max="23" width="9.28515625" bestFit="1" customWidth="1"/>
  </cols>
  <sheetData>
    <row r="1" spans="1:27" s="1" customFormat="1" ht="19.5">
      <c r="A1" s="5">
        <v>43207</v>
      </c>
      <c r="C1" s="11" t="s">
        <v>0</v>
      </c>
      <c r="D1" s="26" t="s">
        <v>1</v>
      </c>
      <c r="E1" s="29" t="s">
        <v>2</v>
      </c>
      <c r="F1" s="75" t="s">
        <v>18</v>
      </c>
      <c r="G1" s="76" t="s">
        <v>17</v>
      </c>
      <c r="H1" s="75" t="s">
        <v>317</v>
      </c>
      <c r="I1" s="76" t="s">
        <v>318</v>
      </c>
      <c r="J1" s="102" t="s">
        <v>289</v>
      </c>
      <c r="K1" s="102" t="s">
        <v>290</v>
      </c>
      <c r="L1" s="25" t="s">
        <v>7</v>
      </c>
      <c r="M1" s="19" t="s">
        <v>43</v>
      </c>
      <c r="N1" s="20" t="s">
        <v>9</v>
      </c>
      <c r="O1" s="87" t="s">
        <v>10</v>
      </c>
      <c r="P1" s="96" t="s">
        <v>116</v>
      </c>
      <c r="Q1" s="96" t="s">
        <v>117</v>
      </c>
      <c r="R1" s="25" t="s">
        <v>16</v>
      </c>
      <c r="S1" s="25" t="s">
        <v>245</v>
      </c>
      <c r="U1" s="241" t="s">
        <v>115</v>
      </c>
      <c r="V1" s="241"/>
      <c r="W1" s="241"/>
      <c r="X1" s="241"/>
      <c r="Y1" s="241"/>
      <c r="Z1" s="241"/>
      <c r="AA1" s="241"/>
    </row>
    <row r="2" spans="1:27">
      <c r="A2" s="3" t="s">
        <v>79</v>
      </c>
      <c r="B2" s="2">
        <f>COUNTIF(Tableau1342345623423578911234527924721011234791123491213114141517491241412161718121417121920211222232425232456[Kingdom],"+207")</f>
        <v>97</v>
      </c>
      <c r="C2" s="181" t="s">
        <v>82</v>
      </c>
      <c r="D2" s="139">
        <v>5</v>
      </c>
      <c r="E2" s="160">
        <v>207</v>
      </c>
      <c r="F2" s="177">
        <v>48225</v>
      </c>
      <c r="G2" s="177">
        <v>1045517</v>
      </c>
      <c r="H2" s="177">
        <v>45804</v>
      </c>
      <c r="I2" s="178">
        <v>1045517</v>
      </c>
      <c r="J2" s="177">
        <v>40807</v>
      </c>
      <c r="K2" s="177">
        <v>1045026</v>
      </c>
      <c r="L2" s="167" t="s">
        <v>101</v>
      </c>
      <c r="M2" s="129" t="s">
        <v>260</v>
      </c>
      <c r="N2" s="132"/>
      <c r="O2" s="171"/>
      <c r="P2" s="173"/>
      <c r="Q2" s="173">
        <v>2</v>
      </c>
      <c r="R2" s="170" t="s">
        <v>256</v>
      </c>
      <c r="S2" s="135" t="s">
        <v>85</v>
      </c>
      <c r="U2" t="s">
        <v>130</v>
      </c>
      <c r="V2" t="s">
        <v>114</v>
      </c>
      <c r="W2" t="s">
        <v>113</v>
      </c>
    </row>
    <row r="3" spans="1:27">
      <c r="A3" s="3" t="s">
        <v>6</v>
      </c>
      <c r="B3" s="2">
        <f>COUNTIF(Tableau1342345623423578911234527924721011234791123491213114141517491241412161718121417121920211222232425232456[Kingdom],"&lt;&gt;207")</f>
        <v>0</v>
      </c>
      <c r="C3" s="182" t="s">
        <v>122</v>
      </c>
      <c r="D3" s="139">
        <v>4</v>
      </c>
      <c r="E3" s="160">
        <v>207</v>
      </c>
      <c r="F3" s="177">
        <v>38705</v>
      </c>
      <c r="G3" s="177">
        <v>187297</v>
      </c>
      <c r="H3" s="177">
        <v>37719</v>
      </c>
      <c r="I3" s="178">
        <v>187297</v>
      </c>
      <c r="J3" s="177">
        <v>33726</v>
      </c>
      <c r="K3" s="177">
        <v>187297</v>
      </c>
      <c r="L3" s="167"/>
      <c r="M3" s="129" t="s">
        <v>259</v>
      </c>
      <c r="N3" s="132"/>
      <c r="O3" s="171"/>
      <c r="P3" s="173"/>
      <c r="Q3" s="173"/>
      <c r="R3" s="170" t="s">
        <v>257</v>
      </c>
      <c r="S3" s="135" t="s">
        <v>243</v>
      </c>
      <c r="U3" s="74">
        <v>43193</v>
      </c>
      <c r="V3">
        <f>VLOOKUP(U2,Tableau1342345623423578911234527924721011234791123491213114141517491241412161718121417121920211222232425232456[[Name]:[Country]],8,)</f>
        <v>80082</v>
      </c>
      <c r="W3">
        <f>VLOOKUP(U2,Tableau1342345623423578911234527924721011234791123491213114141517491241412161718121417121920211222232425232456[[Name]:[Country]],9,)</f>
        <v>10797108</v>
      </c>
    </row>
    <row r="4" spans="1:27">
      <c r="A4" s="3" t="s">
        <v>5</v>
      </c>
      <c r="B4" s="9">
        <f>ROWS(Tableau1342345623423578911234527924721011234791123491213114141517491241412161718121417121920211222232425232456[Name])</f>
        <v>97</v>
      </c>
      <c r="C4" s="181" t="s">
        <v>123</v>
      </c>
      <c r="D4" s="139">
        <v>4</v>
      </c>
      <c r="E4" s="160">
        <v>207</v>
      </c>
      <c r="F4" s="177">
        <v>24807</v>
      </c>
      <c r="G4" s="177">
        <v>1971733</v>
      </c>
      <c r="H4" s="177">
        <v>23328</v>
      </c>
      <c r="I4" s="178">
        <v>1971515</v>
      </c>
      <c r="J4" s="177">
        <v>27629</v>
      </c>
      <c r="K4" s="177">
        <v>1773835</v>
      </c>
      <c r="L4" s="167" t="s">
        <v>235</v>
      </c>
      <c r="M4" s="129" t="s">
        <v>228</v>
      </c>
      <c r="N4" s="132"/>
      <c r="O4" s="171"/>
      <c r="P4" s="173"/>
      <c r="Q4" s="173">
        <v>1</v>
      </c>
      <c r="R4" s="170" t="s">
        <v>256</v>
      </c>
      <c r="S4" s="135" t="s">
        <v>236</v>
      </c>
      <c r="U4" s="74">
        <v>43200</v>
      </c>
      <c r="V4">
        <f>VLOOKUP(U2,Tableau1342345623423578911234527924721011234791123491213114141517491241412161718121417121920211222232425232456[[Name]:[Country]],6,)</f>
        <v>98678</v>
      </c>
      <c r="W4">
        <f>VLOOKUP(U2,Tableau1342345623423578911234527924721011234791123491213114141517491241412161718121417121920211222232425232456[[Name]:[Country]],7,)</f>
        <v>11702080</v>
      </c>
    </row>
    <row r="5" spans="1:27">
      <c r="A5" s="46"/>
      <c r="C5" s="181" t="s">
        <v>124</v>
      </c>
      <c r="D5" s="139">
        <v>4</v>
      </c>
      <c r="E5" s="160">
        <v>207</v>
      </c>
      <c r="F5" s="177">
        <v>19810</v>
      </c>
      <c r="G5" s="177">
        <v>253742</v>
      </c>
      <c r="H5" s="177">
        <v>18323</v>
      </c>
      <c r="I5" s="178">
        <v>253742</v>
      </c>
      <c r="J5" s="177">
        <v>25087</v>
      </c>
      <c r="K5" s="177">
        <v>137759</v>
      </c>
      <c r="L5" s="167" t="s">
        <v>100</v>
      </c>
      <c r="M5" s="129" t="s">
        <v>261</v>
      </c>
      <c r="N5" s="132"/>
      <c r="O5" s="171"/>
      <c r="P5" s="173"/>
      <c r="Q5" s="173">
        <v>1</v>
      </c>
      <c r="R5" s="170" t="s">
        <v>256</v>
      </c>
      <c r="S5" s="135" t="s">
        <v>238</v>
      </c>
      <c r="U5" s="74">
        <v>43207</v>
      </c>
      <c r="V5">
        <f>VLOOKUP(U2,Tableau1342345623423578911234527924721011234791123491213114141517491241412161718121417121920211222232425232456[[Name]:[Country]],4,)</f>
        <v>104951</v>
      </c>
      <c r="W5">
        <f>VLOOKUP(U2,Tableau1342345623423578911234527924721011234791123491213114141517491241412161718121417121920211222232425232456[[Name]:[Country]],5,)</f>
        <v>11765270</v>
      </c>
    </row>
    <row r="6" spans="1:27">
      <c r="C6" s="182" t="s">
        <v>125</v>
      </c>
      <c r="D6" s="139">
        <v>4</v>
      </c>
      <c r="E6" s="160">
        <v>207</v>
      </c>
      <c r="F6" s="177">
        <v>16149</v>
      </c>
      <c r="G6" s="177">
        <v>57636</v>
      </c>
      <c r="H6" s="177">
        <v>15275</v>
      </c>
      <c r="I6" s="178">
        <v>57636</v>
      </c>
      <c r="J6" s="177">
        <v>12893</v>
      </c>
      <c r="K6" s="177">
        <v>57636</v>
      </c>
      <c r="L6" s="167"/>
      <c r="M6" s="129" t="s">
        <v>262</v>
      </c>
      <c r="N6" s="132"/>
      <c r="O6" s="171"/>
      <c r="P6" s="173"/>
      <c r="Q6" s="173"/>
      <c r="R6" s="170" t="s">
        <v>257</v>
      </c>
      <c r="S6" s="135" t="s">
        <v>126</v>
      </c>
      <c r="U6" s="74"/>
    </row>
    <row r="7" spans="1:27">
      <c r="C7" s="181" t="s">
        <v>127</v>
      </c>
      <c r="D7" s="139">
        <v>4</v>
      </c>
      <c r="E7" s="160">
        <v>207</v>
      </c>
      <c r="F7" s="177">
        <v>6439</v>
      </c>
      <c r="G7" s="177">
        <v>311</v>
      </c>
      <c r="H7" s="177">
        <v>5712</v>
      </c>
      <c r="I7" s="178">
        <v>309</v>
      </c>
      <c r="J7" s="177">
        <v>4147</v>
      </c>
      <c r="K7" s="177">
        <v>309</v>
      </c>
      <c r="L7" s="167"/>
      <c r="M7" s="129" t="s">
        <v>263</v>
      </c>
      <c r="N7" s="132"/>
      <c r="O7" s="171"/>
      <c r="P7" s="173"/>
      <c r="Q7" s="173"/>
      <c r="R7" s="170" t="s">
        <v>257</v>
      </c>
      <c r="S7" s="137" t="s">
        <v>128</v>
      </c>
    </row>
    <row r="8" spans="1:27">
      <c r="C8" s="181" t="s">
        <v>130</v>
      </c>
      <c r="D8" s="139">
        <v>4</v>
      </c>
      <c r="E8" s="160">
        <v>207</v>
      </c>
      <c r="F8" s="177">
        <v>104951</v>
      </c>
      <c r="G8" s="177">
        <v>11765270</v>
      </c>
      <c r="H8" s="177">
        <v>98678</v>
      </c>
      <c r="I8" s="178">
        <v>11702080</v>
      </c>
      <c r="J8" s="177">
        <v>80082</v>
      </c>
      <c r="K8" s="177">
        <v>10797108</v>
      </c>
      <c r="L8" s="167"/>
      <c r="M8" s="129" t="s">
        <v>8</v>
      </c>
      <c r="N8" s="132"/>
      <c r="O8" s="171"/>
      <c r="P8" s="173"/>
      <c r="Q8" s="173"/>
      <c r="R8" s="170" t="s">
        <v>256</v>
      </c>
      <c r="S8" s="135"/>
    </row>
    <row r="9" spans="1:27">
      <c r="C9" s="181" t="s">
        <v>131</v>
      </c>
      <c r="D9" s="139">
        <v>4</v>
      </c>
      <c r="E9" s="160">
        <v>207</v>
      </c>
      <c r="F9" s="177">
        <v>125364</v>
      </c>
      <c r="G9" s="177">
        <v>10230816</v>
      </c>
      <c r="H9" s="177">
        <v>115451</v>
      </c>
      <c r="I9" s="178">
        <v>10230816</v>
      </c>
      <c r="J9" s="177">
        <v>88270</v>
      </c>
      <c r="K9" s="177">
        <v>9485374</v>
      </c>
      <c r="L9" s="167" t="s">
        <v>101</v>
      </c>
      <c r="M9" s="129" t="s">
        <v>265</v>
      </c>
      <c r="N9" s="132"/>
      <c r="O9" s="171"/>
      <c r="P9" s="173"/>
      <c r="Q9" s="173">
        <v>1</v>
      </c>
      <c r="R9" s="170" t="s">
        <v>256</v>
      </c>
      <c r="S9" s="135"/>
    </row>
    <row r="10" spans="1:27">
      <c r="C10" s="181" t="s">
        <v>132</v>
      </c>
      <c r="D10" s="139">
        <v>4</v>
      </c>
      <c r="E10" s="160">
        <v>207</v>
      </c>
      <c r="F10" s="177">
        <v>92958</v>
      </c>
      <c r="G10" s="177">
        <v>4400817</v>
      </c>
      <c r="H10" s="177">
        <v>90138</v>
      </c>
      <c r="I10" s="178">
        <v>4316166</v>
      </c>
      <c r="J10" s="177">
        <v>83522</v>
      </c>
      <c r="K10" s="177">
        <v>3938036</v>
      </c>
      <c r="L10" s="167" t="s">
        <v>101</v>
      </c>
      <c r="M10" s="129" t="s">
        <v>266</v>
      </c>
      <c r="N10" s="132"/>
      <c r="O10" s="171"/>
      <c r="P10" s="173" t="s">
        <v>120</v>
      </c>
      <c r="Q10" s="173">
        <v>0</v>
      </c>
      <c r="R10" s="170" t="s">
        <v>256</v>
      </c>
      <c r="S10" s="135" t="s">
        <v>224</v>
      </c>
    </row>
    <row r="11" spans="1:27">
      <c r="A11" s="12"/>
      <c r="C11" s="181" t="s">
        <v>134</v>
      </c>
      <c r="D11" s="123">
        <v>4</v>
      </c>
      <c r="E11" s="160">
        <v>207</v>
      </c>
      <c r="F11" s="177">
        <v>79654</v>
      </c>
      <c r="G11" s="177">
        <v>7334612</v>
      </c>
      <c r="H11" s="177">
        <v>76463</v>
      </c>
      <c r="I11" s="178">
        <v>3389659</v>
      </c>
      <c r="J11" s="177">
        <v>64170</v>
      </c>
      <c r="K11" s="177">
        <v>3329049</v>
      </c>
      <c r="L11" s="167"/>
      <c r="M11" s="129" t="s">
        <v>267</v>
      </c>
      <c r="N11" s="132"/>
      <c r="O11" s="171"/>
      <c r="P11" s="173"/>
      <c r="Q11" s="173"/>
      <c r="R11" s="170" t="s">
        <v>256</v>
      </c>
      <c r="S11" s="135"/>
    </row>
    <row r="12" spans="1:27">
      <c r="C12" s="181" t="s">
        <v>268</v>
      </c>
      <c r="D12" s="144">
        <v>4</v>
      </c>
      <c r="E12" s="160">
        <v>207</v>
      </c>
      <c r="F12" s="177">
        <v>60364</v>
      </c>
      <c r="G12" s="177">
        <v>2057139</v>
      </c>
      <c r="H12" s="177">
        <v>57171</v>
      </c>
      <c r="I12" s="178">
        <v>2057139</v>
      </c>
      <c r="J12" s="177">
        <v>45891</v>
      </c>
      <c r="K12" s="178">
        <v>2057031</v>
      </c>
      <c r="L12" s="179"/>
      <c r="M12" s="125" t="s">
        <v>259</v>
      </c>
      <c r="N12" s="132"/>
      <c r="O12" s="172"/>
      <c r="P12" s="173"/>
      <c r="Q12" s="173"/>
      <c r="R12" s="123" t="s">
        <v>256</v>
      </c>
      <c r="S12" s="135"/>
    </row>
    <row r="13" spans="1:27">
      <c r="C13" s="182" t="s">
        <v>135</v>
      </c>
      <c r="D13" s="139">
        <v>4</v>
      </c>
      <c r="E13" s="160">
        <v>207</v>
      </c>
      <c r="F13" s="177">
        <v>250055</v>
      </c>
      <c r="G13" s="177">
        <v>11518711</v>
      </c>
      <c r="H13" s="177">
        <v>230138</v>
      </c>
      <c r="I13" s="178">
        <v>7974210</v>
      </c>
      <c r="J13" s="177">
        <v>177398</v>
      </c>
      <c r="K13" s="177">
        <v>5329298</v>
      </c>
      <c r="L13" s="167" t="s">
        <v>104</v>
      </c>
      <c r="M13" s="129" t="s">
        <v>269</v>
      </c>
      <c r="N13" s="132"/>
      <c r="O13" s="171"/>
      <c r="P13" s="173" t="s">
        <v>120</v>
      </c>
      <c r="Q13" s="173">
        <v>1</v>
      </c>
      <c r="R13" s="170" t="s">
        <v>256</v>
      </c>
      <c r="S13" s="135"/>
    </row>
    <row r="14" spans="1:27">
      <c r="C14" s="182" t="s">
        <v>136</v>
      </c>
      <c r="D14" s="139">
        <v>4</v>
      </c>
      <c r="E14" s="160">
        <v>207</v>
      </c>
      <c r="F14" s="177">
        <v>21242</v>
      </c>
      <c r="G14" s="177">
        <v>301136</v>
      </c>
      <c r="H14" s="177">
        <v>23588</v>
      </c>
      <c r="I14" s="178">
        <v>295373</v>
      </c>
      <c r="J14" s="177">
        <v>21487</v>
      </c>
      <c r="K14" s="177">
        <v>135627</v>
      </c>
      <c r="L14" s="167"/>
      <c r="M14" s="129" t="s">
        <v>263</v>
      </c>
      <c r="N14" s="132"/>
      <c r="O14" s="171"/>
      <c r="P14" s="173"/>
      <c r="Q14" s="173"/>
      <c r="R14" s="170" t="s">
        <v>256</v>
      </c>
      <c r="S14" s="135"/>
    </row>
    <row r="15" spans="1:27">
      <c r="C15" s="182" t="s">
        <v>312</v>
      </c>
      <c r="D15" s="144">
        <v>4</v>
      </c>
      <c r="E15" s="142">
        <v>207</v>
      </c>
      <c r="F15" s="177">
        <v>154737</v>
      </c>
      <c r="G15" s="177">
        <v>8153497</v>
      </c>
      <c r="H15" s="177">
        <v>153281</v>
      </c>
      <c r="I15" s="178">
        <v>8153497</v>
      </c>
      <c r="J15" s="177"/>
      <c r="K15" s="178"/>
      <c r="L15" s="179"/>
      <c r="M15" s="125" t="s">
        <v>263</v>
      </c>
      <c r="N15" s="132"/>
      <c r="O15" s="172"/>
      <c r="P15" s="173"/>
      <c r="Q15" s="173"/>
      <c r="R15" s="123"/>
      <c r="S15" s="135"/>
    </row>
    <row r="16" spans="1:27">
      <c r="C16" s="182" t="s">
        <v>137</v>
      </c>
      <c r="D16" s="123">
        <v>4</v>
      </c>
      <c r="E16" s="160">
        <v>207</v>
      </c>
      <c r="F16" s="177">
        <v>223409</v>
      </c>
      <c r="G16" s="177">
        <v>14109107</v>
      </c>
      <c r="H16" s="177">
        <v>219912</v>
      </c>
      <c r="I16" s="178">
        <v>13383518</v>
      </c>
      <c r="J16" s="177">
        <v>190788</v>
      </c>
      <c r="K16" s="177">
        <v>11296745</v>
      </c>
      <c r="L16" s="167" t="s">
        <v>101</v>
      </c>
      <c r="M16" s="125" t="s">
        <v>270</v>
      </c>
      <c r="N16" s="132"/>
      <c r="O16" s="171"/>
      <c r="P16" s="173" t="s">
        <v>221</v>
      </c>
      <c r="Q16" s="173">
        <v>2</v>
      </c>
      <c r="R16" s="170" t="s">
        <v>256</v>
      </c>
      <c r="S16" s="135" t="s">
        <v>240</v>
      </c>
    </row>
    <row r="17" spans="1:19">
      <c r="C17" s="181" t="s">
        <v>121</v>
      </c>
      <c r="D17" s="139">
        <v>4</v>
      </c>
      <c r="E17" s="160">
        <v>207</v>
      </c>
      <c r="F17" s="177">
        <v>60855</v>
      </c>
      <c r="G17" s="177">
        <v>4510483</v>
      </c>
      <c r="H17" s="177">
        <v>58759</v>
      </c>
      <c r="I17" s="178">
        <v>4510483</v>
      </c>
      <c r="J17" s="177">
        <v>53693</v>
      </c>
      <c r="K17" s="177">
        <v>3970935</v>
      </c>
      <c r="L17" s="167" t="s">
        <v>100</v>
      </c>
      <c r="M17" s="129" t="s">
        <v>258</v>
      </c>
      <c r="N17" s="132"/>
      <c r="O17" s="171"/>
      <c r="P17" s="173"/>
      <c r="Q17" s="173">
        <v>1</v>
      </c>
      <c r="R17" s="169" t="s">
        <v>256</v>
      </c>
      <c r="S17" s="136"/>
    </row>
    <row r="18" spans="1:19">
      <c r="C18" s="182" t="s">
        <v>140</v>
      </c>
      <c r="D18" s="139">
        <v>3</v>
      </c>
      <c r="E18" s="160">
        <v>207</v>
      </c>
      <c r="F18" s="177">
        <v>92789</v>
      </c>
      <c r="G18" s="177">
        <v>2269045</v>
      </c>
      <c r="H18" s="177">
        <v>81102</v>
      </c>
      <c r="I18" s="178">
        <v>2269045</v>
      </c>
      <c r="J18" s="177">
        <v>71799</v>
      </c>
      <c r="K18" s="177">
        <v>1742933</v>
      </c>
      <c r="L18" s="167" t="s">
        <v>101</v>
      </c>
      <c r="M18" s="129" t="s">
        <v>278</v>
      </c>
      <c r="N18" s="132"/>
      <c r="O18" s="171"/>
      <c r="P18" s="173" t="s">
        <v>118</v>
      </c>
      <c r="Q18" s="173"/>
      <c r="R18" s="170" t="s">
        <v>256</v>
      </c>
      <c r="S18" s="135"/>
    </row>
    <row r="19" spans="1:19">
      <c r="C19" s="182" t="s">
        <v>141</v>
      </c>
      <c r="D19" s="144">
        <v>3</v>
      </c>
      <c r="E19" s="160">
        <v>207</v>
      </c>
      <c r="F19" s="177">
        <v>63458</v>
      </c>
      <c r="G19" s="177">
        <v>2820518</v>
      </c>
      <c r="H19" s="177">
        <v>61569</v>
      </c>
      <c r="I19" s="178">
        <v>2775133</v>
      </c>
      <c r="J19" s="177">
        <v>43483</v>
      </c>
      <c r="K19" s="177">
        <v>2711014</v>
      </c>
      <c r="L19" s="167"/>
      <c r="M19" s="125" t="s">
        <v>272</v>
      </c>
      <c r="N19" s="132"/>
      <c r="O19" s="171"/>
      <c r="P19" s="173" t="s">
        <v>118</v>
      </c>
      <c r="Q19" s="173">
        <v>1</v>
      </c>
      <c r="R19" s="170" t="s">
        <v>256</v>
      </c>
      <c r="S19" s="135"/>
    </row>
    <row r="20" spans="1:19">
      <c r="C20" s="181" t="s">
        <v>142</v>
      </c>
      <c r="D20" s="139">
        <v>3</v>
      </c>
      <c r="E20" s="160">
        <v>207</v>
      </c>
      <c r="F20" s="177">
        <v>46896</v>
      </c>
      <c r="G20" s="177">
        <v>2342090</v>
      </c>
      <c r="H20" s="177">
        <v>45494</v>
      </c>
      <c r="I20" s="178">
        <v>2312470</v>
      </c>
      <c r="J20" s="177">
        <v>38690</v>
      </c>
      <c r="K20" s="177">
        <v>2166953</v>
      </c>
      <c r="L20" s="167" t="s">
        <v>101</v>
      </c>
      <c r="M20" s="129" t="s">
        <v>265</v>
      </c>
      <c r="N20" s="132"/>
      <c r="O20" s="171"/>
      <c r="P20" s="173"/>
      <c r="Q20" s="173">
        <v>3</v>
      </c>
      <c r="R20" s="170" t="s">
        <v>256</v>
      </c>
      <c r="S20" s="135"/>
    </row>
    <row r="21" spans="1:19">
      <c r="C21" s="181" t="s">
        <v>143</v>
      </c>
      <c r="D21" s="139">
        <v>3</v>
      </c>
      <c r="E21" s="160">
        <v>207</v>
      </c>
      <c r="F21" s="177">
        <v>50705</v>
      </c>
      <c r="G21" s="177">
        <v>824419</v>
      </c>
      <c r="H21" s="177">
        <v>47875</v>
      </c>
      <c r="I21" s="178">
        <v>824006</v>
      </c>
      <c r="J21" s="177">
        <v>36073</v>
      </c>
      <c r="K21" s="177">
        <v>595500</v>
      </c>
      <c r="L21" s="167" t="s">
        <v>242</v>
      </c>
      <c r="M21" s="129" t="s">
        <v>267</v>
      </c>
      <c r="N21" s="132"/>
      <c r="O21" s="171"/>
      <c r="P21" s="173" t="s">
        <v>118</v>
      </c>
      <c r="Q21" s="173">
        <v>1</v>
      </c>
      <c r="R21" s="170" t="s">
        <v>256</v>
      </c>
      <c r="S21" s="135" t="s">
        <v>248</v>
      </c>
    </row>
    <row r="22" spans="1:19">
      <c r="C22" s="182" t="s">
        <v>129</v>
      </c>
      <c r="D22" s="144">
        <v>3</v>
      </c>
      <c r="E22" s="160">
        <v>207</v>
      </c>
      <c r="F22" s="177">
        <v>57153</v>
      </c>
      <c r="G22" s="177">
        <v>2131608</v>
      </c>
      <c r="H22" s="177">
        <v>56042</v>
      </c>
      <c r="I22" s="178">
        <v>2128292</v>
      </c>
      <c r="J22" s="177">
        <v>53415</v>
      </c>
      <c r="K22" s="177">
        <v>2128229</v>
      </c>
      <c r="L22" s="167" t="s">
        <v>242</v>
      </c>
      <c r="M22" s="125" t="s">
        <v>264</v>
      </c>
      <c r="N22" s="132"/>
      <c r="O22" s="171"/>
      <c r="P22" s="173"/>
      <c r="Q22" s="173"/>
      <c r="R22" s="170" t="s">
        <v>256</v>
      </c>
      <c r="S22" s="135" t="s">
        <v>133</v>
      </c>
    </row>
    <row r="23" spans="1:19">
      <c r="C23" s="181" t="s">
        <v>145</v>
      </c>
      <c r="D23" s="144">
        <v>3</v>
      </c>
      <c r="E23" s="160">
        <v>207</v>
      </c>
      <c r="F23" s="177">
        <v>59068</v>
      </c>
      <c r="G23" s="177">
        <v>5411830</v>
      </c>
      <c r="H23" s="177">
        <v>49109</v>
      </c>
      <c r="I23" s="178">
        <v>5368723</v>
      </c>
      <c r="J23" s="177">
        <v>45301</v>
      </c>
      <c r="K23" s="177">
        <v>5088889</v>
      </c>
      <c r="L23" s="168"/>
      <c r="M23" s="125" t="s">
        <v>263</v>
      </c>
      <c r="N23" s="132"/>
      <c r="O23" s="171"/>
      <c r="P23" s="173"/>
      <c r="Q23" s="173"/>
      <c r="R23" s="170" t="s">
        <v>256</v>
      </c>
      <c r="S23" s="135"/>
    </row>
    <row r="24" spans="1:19">
      <c r="C24" s="181" t="s">
        <v>311</v>
      </c>
      <c r="D24" s="144">
        <v>3</v>
      </c>
      <c r="E24" s="142">
        <v>207</v>
      </c>
      <c r="F24" s="177">
        <v>214317</v>
      </c>
      <c r="G24" s="177">
        <v>46887443</v>
      </c>
      <c r="H24" s="177">
        <v>208195</v>
      </c>
      <c r="I24" s="178">
        <v>43881204</v>
      </c>
      <c r="J24" s="177"/>
      <c r="K24" s="178"/>
      <c r="L24" s="180"/>
      <c r="M24" s="125" t="s">
        <v>269</v>
      </c>
      <c r="N24" s="132"/>
      <c r="O24" s="172"/>
      <c r="P24" s="173"/>
      <c r="Q24" s="173"/>
      <c r="R24" s="123"/>
      <c r="S24" s="135"/>
    </row>
    <row r="25" spans="1:19">
      <c r="C25" s="181" t="s">
        <v>146</v>
      </c>
      <c r="D25" s="144">
        <v>3</v>
      </c>
      <c r="E25" s="160">
        <v>207</v>
      </c>
      <c r="F25" s="177">
        <v>40975</v>
      </c>
      <c r="G25" s="177">
        <v>4026959</v>
      </c>
      <c r="H25" s="177">
        <v>39193</v>
      </c>
      <c r="I25" s="178">
        <v>4011105</v>
      </c>
      <c r="J25" s="177">
        <v>34132</v>
      </c>
      <c r="K25" s="177">
        <v>3632875</v>
      </c>
      <c r="L25" s="167" t="s">
        <v>104</v>
      </c>
      <c r="M25" s="125" t="s">
        <v>269</v>
      </c>
      <c r="N25" s="132"/>
      <c r="O25" s="171"/>
      <c r="P25" s="173"/>
      <c r="Q25" s="173">
        <v>1</v>
      </c>
      <c r="R25" s="170" t="s">
        <v>256</v>
      </c>
      <c r="S25" s="135"/>
    </row>
    <row r="26" spans="1:19">
      <c r="C26" s="181" t="s">
        <v>147</v>
      </c>
      <c r="D26" s="139">
        <v>3</v>
      </c>
      <c r="E26" s="160">
        <v>207</v>
      </c>
      <c r="F26" s="177">
        <v>144536</v>
      </c>
      <c r="G26" s="177">
        <v>3029024</v>
      </c>
      <c r="H26" s="177">
        <v>133924</v>
      </c>
      <c r="I26" s="178">
        <v>3029024</v>
      </c>
      <c r="J26" s="177">
        <v>110523</v>
      </c>
      <c r="K26" s="177">
        <v>1241109</v>
      </c>
      <c r="L26" s="167" t="s">
        <v>217</v>
      </c>
      <c r="M26" s="129" t="s">
        <v>8</v>
      </c>
      <c r="N26" s="132"/>
      <c r="O26" s="171"/>
      <c r="P26" s="173"/>
      <c r="Q26" s="173"/>
      <c r="R26" s="170" t="s">
        <v>256</v>
      </c>
      <c r="S26" s="135"/>
    </row>
    <row r="27" spans="1:19">
      <c r="A27" t="s">
        <v>80</v>
      </c>
      <c r="C27" s="181" t="s">
        <v>310</v>
      </c>
      <c r="D27" s="139">
        <v>3</v>
      </c>
      <c r="E27" s="160">
        <v>207</v>
      </c>
      <c r="F27" s="177">
        <v>138698</v>
      </c>
      <c r="G27" s="177">
        <v>5107735</v>
      </c>
      <c r="H27" s="177">
        <v>87058</v>
      </c>
      <c r="I27" s="178">
        <v>4455378</v>
      </c>
      <c r="J27" s="177"/>
      <c r="K27" s="177"/>
      <c r="L27" s="167" t="s">
        <v>217</v>
      </c>
      <c r="M27" s="129" t="s">
        <v>8</v>
      </c>
      <c r="N27" s="132"/>
      <c r="O27" s="171"/>
      <c r="P27" s="173"/>
      <c r="Q27" s="173"/>
      <c r="R27" s="170" t="s">
        <v>256</v>
      </c>
      <c r="S27" s="135"/>
    </row>
    <row r="28" spans="1:19">
      <c r="C28" s="181" t="s">
        <v>149</v>
      </c>
      <c r="D28" s="139">
        <v>2</v>
      </c>
      <c r="E28" s="160">
        <v>207</v>
      </c>
      <c r="F28" s="177">
        <v>20712</v>
      </c>
      <c r="G28" s="177">
        <v>85217</v>
      </c>
      <c r="H28" s="177">
        <v>25767</v>
      </c>
      <c r="I28" s="178">
        <v>52150</v>
      </c>
      <c r="J28" s="177">
        <v>23753</v>
      </c>
      <c r="K28" s="178">
        <v>52150</v>
      </c>
      <c r="L28" s="180"/>
      <c r="M28" s="125" t="s">
        <v>263</v>
      </c>
      <c r="N28" s="132"/>
      <c r="O28" s="172"/>
      <c r="P28" s="173"/>
      <c r="Q28" s="173"/>
      <c r="R28" s="123"/>
      <c r="S28" s="135"/>
    </row>
    <row r="29" spans="1:19">
      <c r="C29" s="181" t="s">
        <v>178</v>
      </c>
      <c r="D29" s="139">
        <v>2</v>
      </c>
      <c r="E29" s="160">
        <v>207</v>
      </c>
      <c r="F29" s="177">
        <v>20698</v>
      </c>
      <c r="G29" s="177">
        <v>199870</v>
      </c>
      <c r="H29" s="177">
        <v>22508</v>
      </c>
      <c r="I29" s="178">
        <v>192818</v>
      </c>
      <c r="J29" s="177">
        <v>18037</v>
      </c>
      <c r="K29" s="177">
        <v>181860</v>
      </c>
      <c r="L29" s="167"/>
      <c r="M29" s="129" t="s">
        <v>309</v>
      </c>
      <c r="N29" s="132"/>
      <c r="O29" s="171"/>
      <c r="P29" s="173"/>
      <c r="Q29" s="173"/>
      <c r="R29" s="170" t="s">
        <v>256</v>
      </c>
      <c r="S29" s="135"/>
    </row>
    <row r="30" spans="1:19">
      <c r="C30" s="181" t="s">
        <v>150</v>
      </c>
      <c r="D30" s="144">
        <v>2</v>
      </c>
      <c r="E30" s="160">
        <v>207</v>
      </c>
      <c r="F30" s="177">
        <v>41054</v>
      </c>
      <c r="G30" s="177">
        <v>7669839</v>
      </c>
      <c r="H30" s="177">
        <v>38641</v>
      </c>
      <c r="I30" s="178">
        <v>5955620</v>
      </c>
      <c r="J30" s="177">
        <v>32952</v>
      </c>
      <c r="K30" s="177">
        <v>5040612</v>
      </c>
      <c r="L30" s="167"/>
      <c r="M30" s="125" t="s">
        <v>263</v>
      </c>
      <c r="N30" s="132"/>
      <c r="O30" s="171"/>
      <c r="P30" s="173"/>
      <c r="Q30" s="173"/>
      <c r="R30" s="170" t="s">
        <v>256</v>
      </c>
      <c r="S30" s="135"/>
    </row>
    <row r="31" spans="1:19">
      <c r="C31" s="181" t="s">
        <v>138</v>
      </c>
      <c r="D31" s="139">
        <v>2</v>
      </c>
      <c r="E31" s="160">
        <v>207</v>
      </c>
      <c r="F31" s="177">
        <v>25464</v>
      </c>
      <c r="G31" s="177">
        <v>145016</v>
      </c>
      <c r="H31" s="177">
        <v>24634</v>
      </c>
      <c r="I31" s="178">
        <v>145016</v>
      </c>
      <c r="J31" s="177">
        <v>21938</v>
      </c>
      <c r="K31" s="177">
        <v>96594</v>
      </c>
      <c r="L31" s="167" t="s">
        <v>103</v>
      </c>
      <c r="M31" s="129" t="s">
        <v>271</v>
      </c>
      <c r="N31" s="132"/>
      <c r="O31" s="171"/>
      <c r="P31" s="173"/>
      <c r="Q31" s="173">
        <v>1</v>
      </c>
      <c r="R31" s="170" t="s">
        <v>256</v>
      </c>
      <c r="S31" s="125"/>
    </row>
    <row r="32" spans="1:19">
      <c r="C32" s="182" t="s">
        <v>183</v>
      </c>
      <c r="D32" s="144">
        <v>2</v>
      </c>
      <c r="E32" s="160">
        <v>207</v>
      </c>
      <c r="F32" s="177">
        <v>33416</v>
      </c>
      <c r="G32" s="177">
        <v>199961</v>
      </c>
      <c r="H32" s="177">
        <v>32639</v>
      </c>
      <c r="I32" s="178">
        <v>166640</v>
      </c>
      <c r="J32" s="177">
        <v>27776</v>
      </c>
      <c r="K32" s="177">
        <v>96786</v>
      </c>
      <c r="L32" s="167" t="s">
        <v>231</v>
      </c>
      <c r="M32" s="125" t="s">
        <v>232</v>
      </c>
      <c r="N32" s="132"/>
      <c r="O32" s="171"/>
      <c r="P32" s="173"/>
      <c r="Q32" s="173">
        <v>0</v>
      </c>
      <c r="R32" s="170" t="s">
        <v>256</v>
      </c>
      <c r="S32" s="135"/>
    </row>
    <row r="33" spans="3:19">
      <c r="C33" s="181" t="s">
        <v>151</v>
      </c>
      <c r="D33" s="139">
        <v>2</v>
      </c>
      <c r="E33" s="160">
        <v>207</v>
      </c>
      <c r="F33" s="177">
        <v>73566</v>
      </c>
      <c r="G33" s="177">
        <v>1666982</v>
      </c>
      <c r="H33" s="177">
        <v>64839</v>
      </c>
      <c r="I33" s="178">
        <v>1666982</v>
      </c>
      <c r="J33" s="177">
        <v>60474</v>
      </c>
      <c r="K33" s="177">
        <v>1584295</v>
      </c>
      <c r="L33" s="167" t="s">
        <v>101</v>
      </c>
      <c r="M33" s="129" t="s">
        <v>275</v>
      </c>
      <c r="N33" s="132"/>
      <c r="O33" s="171"/>
      <c r="P33" s="173"/>
      <c r="Q33" s="173">
        <v>1</v>
      </c>
      <c r="R33" s="170" t="s">
        <v>256</v>
      </c>
      <c r="S33" s="135"/>
    </row>
    <row r="34" spans="3:19">
      <c r="C34" s="181" t="s">
        <v>152</v>
      </c>
      <c r="D34" s="139">
        <v>2</v>
      </c>
      <c r="E34" s="160">
        <v>207</v>
      </c>
      <c r="F34" s="177">
        <v>73822</v>
      </c>
      <c r="G34" s="177">
        <v>339162</v>
      </c>
      <c r="H34" s="177">
        <v>71722</v>
      </c>
      <c r="I34" s="178">
        <v>339162</v>
      </c>
      <c r="J34" s="177">
        <v>63893</v>
      </c>
      <c r="K34" s="177">
        <v>324965</v>
      </c>
      <c r="L34" s="167"/>
      <c r="M34" s="129"/>
      <c r="N34" s="132"/>
      <c r="O34" s="171"/>
      <c r="P34" s="173"/>
      <c r="Q34" s="173"/>
      <c r="R34" s="170" t="s">
        <v>256</v>
      </c>
      <c r="S34" s="135"/>
    </row>
    <row r="35" spans="3:19">
      <c r="C35" s="181" t="s">
        <v>185</v>
      </c>
      <c r="D35" s="144">
        <v>2</v>
      </c>
      <c r="E35" s="160">
        <v>207</v>
      </c>
      <c r="F35" s="177">
        <v>67641</v>
      </c>
      <c r="G35" s="177">
        <v>16607572</v>
      </c>
      <c r="H35" s="177">
        <v>64279</v>
      </c>
      <c r="I35" s="178">
        <v>13836395</v>
      </c>
      <c r="J35" s="177">
        <v>56846</v>
      </c>
      <c r="K35" s="177">
        <v>11395183</v>
      </c>
      <c r="L35" s="167"/>
      <c r="M35" s="125" t="s">
        <v>305</v>
      </c>
      <c r="N35" s="132"/>
      <c r="O35" s="171"/>
      <c r="P35" s="173"/>
      <c r="Q35" s="173"/>
      <c r="R35" s="170" t="s">
        <v>256</v>
      </c>
      <c r="S35" s="135"/>
    </row>
    <row r="36" spans="3:19">
      <c r="C36" s="181" t="s">
        <v>186</v>
      </c>
      <c r="D36" s="144">
        <v>2</v>
      </c>
      <c r="E36" s="160">
        <v>207</v>
      </c>
      <c r="F36" s="177">
        <v>46756</v>
      </c>
      <c r="G36" s="177">
        <v>885246</v>
      </c>
      <c r="H36" s="177">
        <v>44732</v>
      </c>
      <c r="I36" s="178">
        <v>885246</v>
      </c>
      <c r="J36" s="177">
        <v>37117</v>
      </c>
      <c r="K36" s="177">
        <v>871396</v>
      </c>
      <c r="L36" s="167"/>
      <c r="M36" s="125"/>
      <c r="N36" s="132"/>
      <c r="O36" s="171"/>
      <c r="P36" s="173"/>
      <c r="Q36" s="173"/>
      <c r="R36" s="170" t="s">
        <v>256</v>
      </c>
      <c r="S36" s="135"/>
    </row>
    <row r="37" spans="3:19">
      <c r="C37" s="181" t="s">
        <v>154</v>
      </c>
      <c r="D37" s="123">
        <v>2</v>
      </c>
      <c r="E37" s="160">
        <v>207</v>
      </c>
      <c r="F37" s="177">
        <v>21275</v>
      </c>
      <c r="G37" s="177">
        <v>250748</v>
      </c>
      <c r="H37" s="177">
        <v>20785</v>
      </c>
      <c r="I37" s="178">
        <v>229559</v>
      </c>
      <c r="J37" s="177">
        <v>19777</v>
      </c>
      <c r="K37" s="177">
        <v>129473</v>
      </c>
      <c r="L37" s="167"/>
      <c r="M37" s="125" t="s">
        <v>263</v>
      </c>
      <c r="N37" s="132"/>
      <c r="O37" s="171"/>
      <c r="P37" s="173"/>
      <c r="Q37" s="173"/>
      <c r="R37" s="170" t="s">
        <v>256</v>
      </c>
      <c r="S37" s="135"/>
    </row>
    <row r="38" spans="3:19">
      <c r="C38" s="181" t="s">
        <v>187</v>
      </c>
      <c r="D38" s="139">
        <v>2</v>
      </c>
      <c r="E38" s="160">
        <v>207</v>
      </c>
      <c r="F38" s="177">
        <v>30136</v>
      </c>
      <c r="G38" s="177">
        <v>1359913</v>
      </c>
      <c r="H38" s="177">
        <v>27947</v>
      </c>
      <c r="I38" s="178">
        <v>1357301</v>
      </c>
      <c r="J38" s="177">
        <v>21823</v>
      </c>
      <c r="K38" s="177">
        <v>1233322</v>
      </c>
      <c r="L38" s="167"/>
      <c r="M38" s="125" t="s">
        <v>228</v>
      </c>
      <c r="N38" s="132"/>
      <c r="O38" s="171"/>
      <c r="P38" s="173" t="s">
        <v>120</v>
      </c>
      <c r="Q38" s="173">
        <v>0</v>
      </c>
      <c r="R38" s="170" t="s">
        <v>256</v>
      </c>
      <c r="S38" s="135" t="s">
        <v>229</v>
      </c>
    </row>
    <row r="39" spans="3:19">
      <c r="C39" s="182" t="s">
        <v>155</v>
      </c>
      <c r="D39" s="123">
        <v>2</v>
      </c>
      <c r="E39" s="160">
        <v>207</v>
      </c>
      <c r="F39" s="177">
        <v>62842</v>
      </c>
      <c r="G39" s="177">
        <v>1823253</v>
      </c>
      <c r="H39" s="177">
        <v>57694</v>
      </c>
      <c r="I39" s="178">
        <v>1732300</v>
      </c>
      <c r="J39" s="177">
        <v>51059</v>
      </c>
      <c r="K39" s="177">
        <v>1228371</v>
      </c>
      <c r="L39" s="167"/>
      <c r="M39" s="125"/>
      <c r="N39" s="132"/>
      <c r="O39" s="171"/>
      <c r="P39" s="173"/>
      <c r="Q39" s="173"/>
      <c r="R39" s="170" t="s">
        <v>256</v>
      </c>
      <c r="S39" s="135"/>
    </row>
    <row r="40" spans="3:19">
      <c r="C40" s="181" t="s">
        <v>157</v>
      </c>
      <c r="D40" s="139">
        <v>2</v>
      </c>
      <c r="E40" s="160">
        <v>207</v>
      </c>
      <c r="F40" s="177">
        <v>46137</v>
      </c>
      <c r="G40" s="177">
        <v>1757268</v>
      </c>
      <c r="H40" s="177">
        <v>42895</v>
      </c>
      <c r="I40" s="178">
        <v>1757062</v>
      </c>
      <c r="J40" s="177">
        <v>40236</v>
      </c>
      <c r="K40" s="177">
        <v>1226761</v>
      </c>
      <c r="L40" s="167"/>
      <c r="M40" s="125"/>
      <c r="N40" s="132"/>
      <c r="O40" s="171"/>
      <c r="P40" s="173"/>
      <c r="Q40" s="173"/>
      <c r="R40" s="170" t="s">
        <v>256</v>
      </c>
      <c r="S40" s="135"/>
    </row>
    <row r="41" spans="3:19">
      <c r="C41" s="181" t="s">
        <v>158</v>
      </c>
      <c r="D41" s="139">
        <v>2</v>
      </c>
      <c r="E41" s="160">
        <v>207</v>
      </c>
      <c r="F41" s="177">
        <v>54517</v>
      </c>
      <c r="G41" s="177">
        <v>3346035</v>
      </c>
      <c r="H41" s="177">
        <v>50064</v>
      </c>
      <c r="I41" s="178">
        <v>3039886</v>
      </c>
      <c r="J41" s="177">
        <v>41260</v>
      </c>
      <c r="K41" s="177">
        <v>2827184</v>
      </c>
      <c r="L41" s="167"/>
      <c r="M41" s="129"/>
      <c r="N41" s="132"/>
      <c r="O41" s="171"/>
      <c r="P41" s="173"/>
      <c r="Q41" s="173"/>
      <c r="R41" s="170" t="s">
        <v>256</v>
      </c>
      <c r="S41" s="135"/>
    </row>
    <row r="42" spans="3:19">
      <c r="C42" s="182" t="s">
        <v>159</v>
      </c>
      <c r="D42" s="123">
        <v>2</v>
      </c>
      <c r="E42" s="160">
        <v>207</v>
      </c>
      <c r="F42" s="177">
        <v>50409</v>
      </c>
      <c r="G42" s="177">
        <v>556831</v>
      </c>
      <c r="H42" s="177">
        <v>51020</v>
      </c>
      <c r="I42" s="178">
        <v>499892</v>
      </c>
      <c r="J42" s="177">
        <v>44524</v>
      </c>
      <c r="K42" s="177">
        <v>498980</v>
      </c>
      <c r="L42" s="167" t="s">
        <v>101</v>
      </c>
      <c r="M42" s="125" t="s">
        <v>265</v>
      </c>
      <c r="N42" s="132"/>
      <c r="O42" s="171"/>
      <c r="P42" s="173"/>
      <c r="Q42" s="173">
        <v>1</v>
      </c>
      <c r="R42" s="170" t="s">
        <v>256</v>
      </c>
      <c r="S42" s="135"/>
    </row>
    <row r="43" spans="3:19">
      <c r="C43" s="181" t="s">
        <v>308</v>
      </c>
      <c r="D43" s="144">
        <v>2</v>
      </c>
      <c r="E43" s="142">
        <v>207</v>
      </c>
      <c r="F43" s="177">
        <v>51042</v>
      </c>
      <c r="G43" s="177">
        <v>5380941</v>
      </c>
      <c r="H43" s="177">
        <v>47696</v>
      </c>
      <c r="I43" s="178">
        <v>5380941</v>
      </c>
      <c r="J43" s="177"/>
      <c r="K43" s="177"/>
      <c r="L43" s="167" t="s">
        <v>249</v>
      </c>
      <c r="M43" s="129" t="s">
        <v>274</v>
      </c>
      <c r="N43" s="132"/>
      <c r="O43" s="171"/>
      <c r="P43" s="173"/>
      <c r="Q43" s="173">
        <v>2</v>
      </c>
      <c r="R43" s="170" t="s">
        <v>256</v>
      </c>
      <c r="S43" s="135" t="s">
        <v>251</v>
      </c>
    </row>
    <row r="44" spans="3:19">
      <c r="C44" s="181" t="s">
        <v>190</v>
      </c>
      <c r="D44" s="139">
        <v>2</v>
      </c>
      <c r="E44" s="160">
        <v>207</v>
      </c>
      <c r="F44" s="177">
        <v>20758</v>
      </c>
      <c r="G44" s="177">
        <v>56720</v>
      </c>
      <c r="H44" s="177">
        <v>19562</v>
      </c>
      <c r="I44" s="178">
        <v>56720</v>
      </c>
      <c r="J44" s="177">
        <v>17453</v>
      </c>
      <c r="K44" s="177">
        <v>52063</v>
      </c>
      <c r="L44" s="167" t="s">
        <v>231</v>
      </c>
      <c r="M44" s="125" t="s">
        <v>307</v>
      </c>
      <c r="N44" s="132"/>
      <c r="O44" s="171"/>
      <c r="P44" s="173"/>
      <c r="Q44" s="173">
        <v>2</v>
      </c>
      <c r="R44" s="170" t="s">
        <v>256</v>
      </c>
      <c r="S44" s="135"/>
    </row>
    <row r="45" spans="3:19">
      <c r="C45" s="181" t="s">
        <v>160</v>
      </c>
      <c r="D45" s="144">
        <v>2</v>
      </c>
      <c r="E45" s="160">
        <v>207</v>
      </c>
      <c r="F45" s="177">
        <v>54638</v>
      </c>
      <c r="G45" s="177">
        <v>93948</v>
      </c>
      <c r="H45" s="177">
        <v>53301</v>
      </c>
      <c r="I45" s="178">
        <v>87220</v>
      </c>
      <c r="J45" s="177">
        <v>43853</v>
      </c>
      <c r="K45" s="177">
        <v>84043</v>
      </c>
      <c r="L45" s="167"/>
      <c r="M45" s="125" t="s">
        <v>306</v>
      </c>
      <c r="N45" s="132"/>
      <c r="O45" s="171"/>
      <c r="P45" s="173"/>
      <c r="Q45" s="173"/>
      <c r="R45" s="170" t="s">
        <v>256</v>
      </c>
      <c r="S45" s="135"/>
    </row>
    <row r="46" spans="3:19">
      <c r="C46" s="181" t="s">
        <v>161</v>
      </c>
      <c r="D46" s="139">
        <v>2</v>
      </c>
      <c r="E46" s="160">
        <v>207</v>
      </c>
      <c r="F46" s="177">
        <v>30011</v>
      </c>
      <c r="G46" s="177">
        <v>48640</v>
      </c>
      <c r="H46" s="177">
        <v>26272</v>
      </c>
      <c r="I46" s="178">
        <v>48640</v>
      </c>
      <c r="J46" s="177">
        <v>24786</v>
      </c>
      <c r="K46" s="177">
        <v>27424</v>
      </c>
      <c r="L46" s="167"/>
      <c r="M46" s="129" t="s">
        <v>263</v>
      </c>
      <c r="N46" s="132"/>
      <c r="O46" s="171"/>
      <c r="P46" s="173"/>
      <c r="Q46" s="173"/>
      <c r="R46" s="170" t="s">
        <v>256</v>
      </c>
      <c r="S46" s="135"/>
    </row>
    <row r="47" spans="3:19">
      <c r="C47" s="181" t="s">
        <v>162</v>
      </c>
      <c r="D47" s="123">
        <v>2</v>
      </c>
      <c r="E47" s="160">
        <v>207</v>
      </c>
      <c r="F47" s="177">
        <v>35405</v>
      </c>
      <c r="G47" s="177">
        <v>559291</v>
      </c>
      <c r="H47" s="177">
        <v>37251</v>
      </c>
      <c r="I47" s="178">
        <v>511175</v>
      </c>
      <c r="J47" s="177">
        <v>31836</v>
      </c>
      <c r="K47" s="177">
        <v>505082</v>
      </c>
      <c r="L47" s="167"/>
      <c r="M47" s="125" t="s">
        <v>232</v>
      </c>
      <c r="N47" s="132"/>
      <c r="O47" s="171"/>
      <c r="P47" s="173"/>
      <c r="Q47" s="173"/>
      <c r="R47" s="170" t="s">
        <v>256</v>
      </c>
      <c r="S47" s="135"/>
    </row>
    <row r="48" spans="3:19">
      <c r="C48" s="181" t="s">
        <v>281</v>
      </c>
      <c r="D48" s="144">
        <v>2</v>
      </c>
      <c r="E48" s="160">
        <v>207</v>
      </c>
      <c r="F48" s="177">
        <v>25904</v>
      </c>
      <c r="G48" s="177">
        <v>708735</v>
      </c>
      <c r="H48" s="177">
        <v>22438</v>
      </c>
      <c r="I48" s="178">
        <v>708373</v>
      </c>
      <c r="J48" s="177">
        <v>19297</v>
      </c>
      <c r="K48" s="177">
        <v>634636</v>
      </c>
      <c r="L48" s="167"/>
      <c r="M48" s="125" t="s">
        <v>305</v>
      </c>
      <c r="N48" s="132"/>
      <c r="O48" s="171"/>
      <c r="P48" s="173"/>
      <c r="Q48" s="173"/>
      <c r="R48" s="170" t="s">
        <v>256</v>
      </c>
      <c r="S48" s="135"/>
    </row>
    <row r="49" spans="3:24">
      <c r="C49" s="181" t="s">
        <v>196</v>
      </c>
      <c r="D49" s="144">
        <v>2</v>
      </c>
      <c r="E49" s="160">
        <v>207</v>
      </c>
      <c r="F49" s="177">
        <v>47024</v>
      </c>
      <c r="G49" s="177">
        <v>10140507</v>
      </c>
      <c r="H49" s="177">
        <v>47406</v>
      </c>
      <c r="I49" s="178">
        <v>9332059</v>
      </c>
      <c r="J49" s="177">
        <v>41772</v>
      </c>
      <c r="K49" s="177">
        <v>7886860</v>
      </c>
      <c r="L49" s="167"/>
      <c r="M49" s="125"/>
      <c r="N49" s="132"/>
      <c r="O49" s="171"/>
      <c r="P49" s="173"/>
      <c r="Q49" s="173"/>
      <c r="R49" s="170" t="s">
        <v>256</v>
      </c>
      <c r="S49" s="135"/>
    </row>
    <row r="50" spans="3:24">
      <c r="C50" s="181" t="s">
        <v>164</v>
      </c>
      <c r="D50" s="123">
        <v>2</v>
      </c>
      <c r="E50" s="160">
        <v>207</v>
      </c>
      <c r="F50" s="177">
        <v>28143</v>
      </c>
      <c r="G50" s="177">
        <v>428844</v>
      </c>
      <c r="H50" s="177">
        <v>26431</v>
      </c>
      <c r="I50" s="178">
        <v>428844</v>
      </c>
      <c r="J50" s="177">
        <v>23843</v>
      </c>
      <c r="K50" s="177">
        <v>428844</v>
      </c>
      <c r="L50" s="167"/>
      <c r="M50" s="129"/>
      <c r="N50" s="132"/>
      <c r="O50" s="171"/>
      <c r="P50" s="173"/>
      <c r="Q50" s="173"/>
      <c r="R50" s="170" t="s">
        <v>256</v>
      </c>
      <c r="S50" s="135"/>
    </row>
    <row r="51" spans="3:24">
      <c r="C51" s="181" t="s">
        <v>198</v>
      </c>
      <c r="D51" s="139">
        <v>2</v>
      </c>
      <c r="E51" s="160">
        <v>207</v>
      </c>
      <c r="F51" s="177">
        <v>33594</v>
      </c>
      <c r="G51" s="177">
        <v>351160</v>
      </c>
      <c r="H51" s="177">
        <v>32157</v>
      </c>
      <c r="I51" s="178">
        <v>316440</v>
      </c>
      <c r="J51" s="177">
        <v>28618</v>
      </c>
      <c r="K51" s="177">
        <v>316440</v>
      </c>
      <c r="L51" s="167"/>
      <c r="M51" s="125"/>
      <c r="N51" s="132"/>
      <c r="O51" s="171"/>
      <c r="P51" s="173"/>
      <c r="Q51" s="173"/>
      <c r="R51" s="170" t="s">
        <v>256</v>
      </c>
      <c r="S51" s="135"/>
    </row>
    <row r="52" spans="3:24">
      <c r="C52" s="181" t="s">
        <v>304</v>
      </c>
      <c r="D52" s="144">
        <v>2</v>
      </c>
      <c r="E52" s="142">
        <v>207</v>
      </c>
      <c r="F52" s="177">
        <v>46771</v>
      </c>
      <c r="G52" s="177">
        <v>1624517</v>
      </c>
      <c r="H52" s="177">
        <v>42703</v>
      </c>
      <c r="I52" s="178">
        <v>1479923</v>
      </c>
      <c r="J52" s="177"/>
      <c r="K52" s="178"/>
      <c r="L52" s="180"/>
      <c r="M52" s="125" t="s">
        <v>263</v>
      </c>
      <c r="N52" s="132"/>
      <c r="O52" s="172"/>
      <c r="P52" s="173"/>
      <c r="Q52" s="173"/>
      <c r="R52" s="123"/>
      <c r="S52" s="135"/>
    </row>
    <row r="53" spans="3:24">
      <c r="C53" s="181" t="s">
        <v>165</v>
      </c>
      <c r="D53" s="139">
        <v>2</v>
      </c>
      <c r="E53" s="160">
        <v>207</v>
      </c>
      <c r="F53" s="177">
        <v>34149</v>
      </c>
      <c r="G53" s="177">
        <v>246708</v>
      </c>
      <c r="H53" s="177">
        <v>31972</v>
      </c>
      <c r="I53" s="178">
        <v>244351</v>
      </c>
      <c r="J53" s="177">
        <v>29245</v>
      </c>
      <c r="K53" s="177">
        <v>224824</v>
      </c>
      <c r="L53" s="167"/>
      <c r="M53" s="129" t="s">
        <v>303</v>
      </c>
      <c r="N53" s="132"/>
      <c r="O53" s="171"/>
      <c r="P53" s="173"/>
      <c r="Q53" s="173"/>
      <c r="R53" s="170" t="s">
        <v>256</v>
      </c>
      <c r="S53" s="135"/>
    </row>
    <row r="54" spans="3:24">
      <c r="C54" s="181" t="s">
        <v>166</v>
      </c>
      <c r="D54" s="123">
        <v>2</v>
      </c>
      <c r="E54" s="160">
        <v>207</v>
      </c>
      <c r="F54" s="177">
        <v>64696</v>
      </c>
      <c r="G54" s="177">
        <v>721312</v>
      </c>
      <c r="H54" s="177">
        <v>56058</v>
      </c>
      <c r="I54" s="178">
        <v>721312</v>
      </c>
      <c r="J54" s="177">
        <v>49373</v>
      </c>
      <c r="K54" s="177">
        <v>661982</v>
      </c>
      <c r="L54" s="167"/>
      <c r="M54" s="125" t="s">
        <v>302</v>
      </c>
      <c r="N54" s="132"/>
      <c r="O54" s="171"/>
      <c r="P54" s="173"/>
      <c r="Q54" s="173"/>
      <c r="R54" s="170" t="s">
        <v>256</v>
      </c>
      <c r="S54" s="135"/>
    </row>
    <row r="55" spans="3:24">
      <c r="C55" s="181" t="s">
        <v>167</v>
      </c>
      <c r="D55" s="144">
        <v>2</v>
      </c>
      <c r="E55" s="160">
        <v>207</v>
      </c>
      <c r="F55" s="177">
        <v>37224</v>
      </c>
      <c r="G55" s="177">
        <v>195593</v>
      </c>
      <c r="H55" s="177">
        <v>33572</v>
      </c>
      <c r="I55" s="178">
        <v>194202</v>
      </c>
      <c r="J55" s="177">
        <v>28729</v>
      </c>
      <c r="K55" s="177">
        <v>164677</v>
      </c>
      <c r="L55" s="167" t="s">
        <v>230</v>
      </c>
      <c r="M55" s="125" t="s">
        <v>275</v>
      </c>
      <c r="N55" s="132"/>
      <c r="O55" s="171"/>
      <c r="P55" s="173"/>
      <c r="Q55" s="173"/>
      <c r="R55" s="170" t="s">
        <v>256</v>
      </c>
      <c r="S55" s="135"/>
    </row>
    <row r="56" spans="3:24">
      <c r="C56" s="181" t="s">
        <v>168</v>
      </c>
      <c r="D56" s="144">
        <v>2</v>
      </c>
      <c r="E56" s="160">
        <v>207</v>
      </c>
      <c r="F56" s="177">
        <v>29561</v>
      </c>
      <c r="G56" s="177">
        <v>65525</v>
      </c>
      <c r="H56" s="177">
        <v>24385</v>
      </c>
      <c r="I56" s="178">
        <v>51649</v>
      </c>
      <c r="J56" s="177">
        <v>21140</v>
      </c>
      <c r="K56" s="177">
        <v>29895</v>
      </c>
      <c r="L56" s="167"/>
      <c r="M56" s="125"/>
      <c r="N56" s="132"/>
      <c r="O56" s="171"/>
      <c r="P56" s="173"/>
      <c r="Q56" s="173"/>
      <c r="R56" s="170" t="s">
        <v>256</v>
      </c>
      <c r="S56" s="135"/>
    </row>
    <row r="57" spans="3:24">
      <c r="C57" s="181" t="s">
        <v>200</v>
      </c>
      <c r="D57" s="144">
        <v>2</v>
      </c>
      <c r="E57" s="142">
        <v>207</v>
      </c>
      <c r="F57" s="177">
        <v>63759</v>
      </c>
      <c r="G57" s="177">
        <v>1544283</v>
      </c>
      <c r="H57" s="177">
        <v>58064</v>
      </c>
      <c r="I57" s="178">
        <v>1544283</v>
      </c>
      <c r="J57" s="177">
        <v>45446</v>
      </c>
      <c r="K57" s="177">
        <v>1543992</v>
      </c>
      <c r="L57" s="167"/>
      <c r="M57" s="125"/>
      <c r="N57" s="132"/>
      <c r="O57" s="172"/>
      <c r="P57" s="173"/>
      <c r="Q57" s="173"/>
      <c r="R57" s="123" t="s">
        <v>256</v>
      </c>
      <c r="S57" s="135"/>
      <c r="X57" t="s">
        <v>109</v>
      </c>
    </row>
    <row r="58" spans="3:24">
      <c r="C58" s="181" t="s">
        <v>301</v>
      </c>
      <c r="D58" s="144">
        <v>2</v>
      </c>
      <c r="E58" s="142">
        <v>207</v>
      </c>
      <c r="F58" s="177">
        <v>39138</v>
      </c>
      <c r="G58" s="177">
        <v>1113692</v>
      </c>
      <c r="H58" s="177">
        <v>41011</v>
      </c>
      <c r="I58" s="178">
        <v>968640</v>
      </c>
      <c r="J58" s="177"/>
      <c r="K58" s="178"/>
      <c r="L58" s="180"/>
      <c r="M58" s="125" t="s">
        <v>263</v>
      </c>
      <c r="N58" s="132"/>
      <c r="O58" s="172"/>
      <c r="P58" s="173"/>
      <c r="Q58" s="173"/>
      <c r="R58" s="123"/>
      <c r="S58" s="135"/>
      <c r="X58" t="s">
        <v>111</v>
      </c>
    </row>
    <row r="59" spans="3:24">
      <c r="C59" s="181" t="s">
        <v>300</v>
      </c>
      <c r="D59" s="144">
        <v>2</v>
      </c>
      <c r="E59" s="142">
        <v>207</v>
      </c>
      <c r="F59" s="177">
        <v>172310</v>
      </c>
      <c r="G59" s="177">
        <v>23788127</v>
      </c>
      <c r="H59" s="177">
        <v>105713</v>
      </c>
      <c r="I59" s="178">
        <v>23772885</v>
      </c>
      <c r="J59" s="177"/>
      <c r="K59" s="178"/>
      <c r="L59" s="180"/>
      <c r="M59" s="125" t="s">
        <v>263</v>
      </c>
      <c r="N59" s="132"/>
      <c r="O59" s="172"/>
      <c r="P59" s="173"/>
      <c r="Q59" s="173"/>
      <c r="R59" s="123"/>
      <c r="S59" s="135"/>
    </row>
    <row r="60" spans="3:24">
      <c r="C60" s="182" t="s">
        <v>169</v>
      </c>
      <c r="D60" s="123">
        <v>2</v>
      </c>
      <c r="E60" s="160">
        <v>207</v>
      </c>
      <c r="F60" s="177">
        <v>42815</v>
      </c>
      <c r="G60" s="177">
        <v>1440764</v>
      </c>
      <c r="H60" s="177">
        <v>41562</v>
      </c>
      <c r="I60" s="178">
        <v>1398448</v>
      </c>
      <c r="J60" s="177">
        <v>36456</v>
      </c>
      <c r="K60" s="177">
        <v>963612</v>
      </c>
      <c r="L60" s="167" t="s">
        <v>231</v>
      </c>
      <c r="M60" s="125" t="s">
        <v>232</v>
      </c>
      <c r="N60" s="132"/>
      <c r="O60" s="171"/>
      <c r="P60" s="173" t="s">
        <v>119</v>
      </c>
      <c r="Q60" s="173">
        <v>1</v>
      </c>
      <c r="R60" s="170" t="s">
        <v>256</v>
      </c>
      <c r="S60" s="135" t="s">
        <v>241</v>
      </c>
      <c r="X60" t="s">
        <v>93</v>
      </c>
    </row>
    <row r="61" spans="3:24">
      <c r="C61" s="181" t="s">
        <v>170</v>
      </c>
      <c r="D61" s="139">
        <v>2</v>
      </c>
      <c r="E61" s="160">
        <v>207</v>
      </c>
      <c r="F61" s="177">
        <v>47667</v>
      </c>
      <c r="G61" s="177">
        <v>411670</v>
      </c>
      <c r="H61" s="177">
        <v>46460</v>
      </c>
      <c r="I61" s="178">
        <v>277561</v>
      </c>
      <c r="J61" s="177">
        <v>42881</v>
      </c>
      <c r="K61" s="177">
        <v>270354</v>
      </c>
      <c r="L61" s="167"/>
      <c r="M61" s="129"/>
      <c r="N61" s="132"/>
      <c r="O61" s="171"/>
      <c r="P61" s="173"/>
      <c r="Q61" s="173"/>
      <c r="R61" s="170" t="s">
        <v>256</v>
      </c>
      <c r="S61" s="135"/>
    </row>
    <row r="62" spans="3:24">
      <c r="C62" s="181" t="s">
        <v>203</v>
      </c>
      <c r="D62" s="144">
        <v>2</v>
      </c>
      <c r="E62" s="142">
        <v>207</v>
      </c>
      <c r="F62" s="177">
        <v>85896</v>
      </c>
      <c r="G62" s="177">
        <v>3255457</v>
      </c>
      <c r="H62" s="177">
        <v>74909</v>
      </c>
      <c r="I62" s="178">
        <v>2777124</v>
      </c>
      <c r="J62" s="177">
        <v>52588</v>
      </c>
      <c r="K62" s="177">
        <v>2743817</v>
      </c>
      <c r="L62" s="167"/>
      <c r="M62" s="125"/>
      <c r="N62" s="132"/>
      <c r="O62" s="172"/>
      <c r="P62" s="173"/>
      <c r="Q62" s="173"/>
      <c r="R62" s="123" t="s">
        <v>256</v>
      </c>
      <c r="S62" s="135"/>
    </row>
    <row r="63" spans="3:24">
      <c r="C63" s="181" t="s">
        <v>171</v>
      </c>
      <c r="D63" s="139">
        <v>2</v>
      </c>
      <c r="E63" s="160">
        <v>207</v>
      </c>
      <c r="F63" s="177">
        <v>30159</v>
      </c>
      <c r="G63" s="177">
        <v>1291581</v>
      </c>
      <c r="H63" s="177">
        <v>26852</v>
      </c>
      <c r="I63" s="178">
        <v>1288681</v>
      </c>
      <c r="J63" s="177">
        <v>21780</v>
      </c>
      <c r="K63" s="177">
        <v>1279644</v>
      </c>
      <c r="L63" s="167"/>
      <c r="M63" s="125"/>
      <c r="N63" s="132"/>
      <c r="O63" s="171"/>
      <c r="P63" s="173"/>
      <c r="Q63" s="173"/>
      <c r="R63" s="170" t="s">
        <v>256</v>
      </c>
      <c r="S63" s="135"/>
    </row>
    <row r="64" spans="3:24">
      <c r="C64" s="181" t="s">
        <v>172</v>
      </c>
      <c r="D64" s="139">
        <v>2</v>
      </c>
      <c r="E64" s="160">
        <v>207</v>
      </c>
      <c r="F64" s="177">
        <v>28553</v>
      </c>
      <c r="G64" s="177">
        <v>201697</v>
      </c>
      <c r="H64" s="177">
        <v>27829</v>
      </c>
      <c r="I64" s="178">
        <v>162689</v>
      </c>
      <c r="J64" s="177">
        <v>25383</v>
      </c>
      <c r="K64" s="177">
        <v>157535</v>
      </c>
      <c r="L64" s="167"/>
      <c r="M64" s="129" t="s">
        <v>263</v>
      </c>
      <c r="N64" s="132"/>
      <c r="O64" s="171"/>
      <c r="P64" s="173"/>
      <c r="Q64" s="173"/>
      <c r="R64" s="170" t="s">
        <v>256</v>
      </c>
      <c r="S64" s="135"/>
    </row>
    <row r="65" spans="3:19">
      <c r="C65" s="181" t="s">
        <v>206</v>
      </c>
      <c r="D65" s="139">
        <v>2</v>
      </c>
      <c r="E65" s="160">
        <v>207</v>
      </c>
      <c r="F65" s="177">
        <v>52609</v>
      </c>
      <c r="G65" s="177">
        <v>2376745</v>
      </c>
      <c r="H65" s="177">
        <v>48021</v>
      </c>
      <c r="I65" s="178">
        <v>2376745</v>
      </c>
      <c r="J65" s="177">
        <v>44903</v>
      </c>
      <c r="K65" s="177">
        <v>1786106</v>
      </c>
      <c r="L65" s="167"/>
      <c r="M65" s="125" t="s">
        <v>283</v>
      </c>
      <c r="N65" s="132"/>
      <c r="O65" s="172"/>
      <c r="P65" s="173"/>
      <c r="Q65" s="173"/>
      <c r="R65" s="123" t="s">
        <v>256</v>
      </c>
      <c r="S65" s="135"/>
    </row>
    <row r="66" spans="3:19">
      <c r="C66" s="181" t="s">
        <v>299</v>
      </c>
      <c r="D66" s="144">
        <v>2</v>
      </c>
      <c r="E66" s="142">
        <v>207</v>
      </c>
      <c r="F66" s="177">
        <v>64949</v>
      </c>
      <c r="G66" s="177">
        <v>2998561</v>
      </c>
      <c r="H66" s="177">
        <v>61978</v>
      </c>
      <c r="I66" s="178">
        <v>2998561</v>
      </c>
      <c r="J66" s="177"/>
      <c r="K66" s="178"/>
      <c r="L66" s="180"/>
      <c r="M66" s="125" t="s">
        <v>263</v>
      </c>
      <c r="N66" s="132"/>
      <c r="O66" s="172"/>
      <c r="P66" s="173"/>
      <c r="Q66" s="173"/>
      <c r="R66" s="123"/>
      <c r="S66" s="135"/>
    </row>
    <row r="67" spans="3:19">
      <c r="C67" s="181" t="s">
        <v>207</v>
      </c>
      <c r="D67" s="144">
        <v>2</v>
      </c>
      <c r="E67" s="160">
        <v>207</v>
      </c>
      <c r="F67" s="177">
        <v>36866</v>
      </c>
      <c r="G67" s="177">
        <v>90107</v>
      </c>
      <c r="H67" s="177">
        <v>35704</v>
      </c>
      <c r="I67" s="178">
        <v>87431</v>
      </c>
      <c r="J67" s="177">
        <v>35890</v>
      </c>
      <c r="K67" s="177">
        <v>69535</v>
      </c>
      <c r="L67" s="167" t="s">
        <v>231</v>
      </c>
      <c r="M67" s="125" t="s">
        <v>232</v>
      </c>
      <c r="N67" s="132"/>
      <c r="O67" s="172"/>
      <c r="P67" s="173"/>
      <c r="Q67" s="173">
        <v>0</v>
      </c>
      <c r="R67" s="123" t="s">
        <v>256</v>
      </c>
      <c r="S67" s="135"/>
    </row>
    <row r="68" spans="3:19">
      <c r="C68" s="181" t="s">
        <v>298</v>
      </c>
      <c r="D68" s="144">
        <v>2</v>
      </c>
      <c r="E68" s="142">
        <v>207</v>
      </c>
      <c r="F68" s="177">
        <v>67689</v>
      </c>
      <c r="G68" s="177">
        <v>4628847</v>
      </c>
      <c r="H68" s="177">
        <v>64813</v>
      </c>
      <c r="I68" s="178">
        <v>4628847</v>
      </c>
      <c r="J68" s="177"/>
      <c r="K68" s="178"/>
      <c r="L68" s="180"/>
      <c r="M68" s="125" t="s">
        <v>263</v>
      </c>
      <c r="N68" s="132"/>
      <c r="O68" s="172"/>
      <c r="P68" s="173"/>
      <c r="Q68" s="173"/>
      <c r="R68" s="123"/>
      <c r="S68" s="135"/>
    </row>
    <row r="69" spans="3:19">
      <c r="C69" s="181" t="s">
        <v>173</v>
      </c>
      <c r="D69" s="139">
        <v>2</v>
      </c>
      <c r="E69" s="160">
        <v>207</v>
      </c>
      <c r="F69" s="177">
        <v>20576</v>
      </c>
      <c r="G69" s="177">
        <v>270387</v>
      </c>
      <c r="H69" s="177">
        <v>24829</v>
      </c>
      <c r="I69" s="178">
        <v>207793</v>
      </c>
      <c r="J69" s="177">
        <v>23362</v>
      </c>
      <c r="K69" s="177">
        <v>162018</v>
      </c>
      <c r="L69" s="167" t="s">
        <v>218</v>
      </c>
      <c r="M69" s="129" t="s">
        <v>276</v>
      </c>
      <c r="N69" s="132"/>
      <c r="O69" s="171"/>
      <c r="P69" s="173"/>
      <c r="Q69" s="173"/>
      <c r="R69" s="170" t="s">
        <v>256</v>
      </c>
      <c r="S69" s="135"/>
    </row>
    <row r="70" spans="3:19">
      <c r="C70" s="181" t="s">
        <v>208</v>
      </c>
      <c r="D70" s="139">
        <v>2</v>
      </c>
      <c r="E70" s="160">
        <v>207</v>
      </c>
      <c r="F70" s="177">
        <v>24705</v>
      </c>
      <c r="G70" s="177">
        <v>1559507</v>
      </c>
      <c r="H70" s="177">
        <v>31883</v>
      </c>
      <c r="I70" s="178">
        <v>1515431</v>
      </c>
      <c r="J70" s="177">
        <v>27182</v>
      </c>
      <c r="K70" s="177">
        <v>1079916</v>
      </c>
      <c r="L70" s="167"/>
      <c r="M70" s="125" t="s">
        <v>292</v>
      </c>
      <c r="N70" s="132"/>
      <c r="O70" s="172"/>
      <c r="P70" s="173"/>
      <c r="Q70" s="173"/>
      <c r="R70" s="123" t="s">
        <v>257</v>
      </c>
      <c r="S70" s="135"/>
    </row>
    <row r="71" spans="3:19">
      <c r="C71" s="181" t="s">
        <v>209</v>
      </c>
      <c r="D71" s="144">
        <v>2</v>
      </c>
      <c r="E71" s="160">
        <v>207</v>
      </c>
      <c r="F71" s="177">
        <v>25321</v>
      </c>
      <c r="G71" s="177">
        <v>650691</v>
      </c>
      <c r="H71" s="177">
        <v>22313</v>
      </c>
      <c r="I71" s="178">
        <v>637432</v>
      </c>
      <c r="J71" s="177">
        <v>21151</v>
      </c>
      <c r="K71" s="177">
        <v>603740</v>
      </c>
      <c r="L71" s="167" t="s">
        <v>101</v>
      </c>
      <c r="M71" s="125" t="s">
        <v>278</v>
      </c>
      <c r="N71" s="132"/>
      <c r="O71" s="172"/>
      <c r="P71" s="173"/>
      <c r="Q71" s="173">
        <v>0</v>
      </c>
      <c r="R71" s="123" t="s">
        <v>256</v>
      </c>
      <c r="S71" s="135"/>
    </row>
    <row r="72" spans="3:19">
      <c r="C72" s="181" t="s">
        <v>174</v>
      </c>
      <c r="D72" s="139">
        <v>2</v>
      </c>
      <c r="E72" s="160">
        <v>207</v>
      </c>
      <c r="F72" s="177">
        <v>59975</v>
      </c>
      <c r="G72" s="177">
        <v>3240138</v>
      </c>
      <c r="H72" s="177">
        <v>55064</v>
      </c>
      <c r="I72" s="178">
        <v>3237307</v>
      </c>
      <c r="J72" s="177">
        <v>48150</v>
      </c>
      <c r="K72" s="177">
        <v>2778605</v>
      </c>
      <c r="L72" s="167"/>
      <c r="M72" s="129"/>
      <c r="N72" s="132"/>
      <c r="O72" s="171"/>
      <c r="P72" s="173"/>
      <c r="Q72" s="173"/>
      <c r="R72" s="170" t="s">
        <v>256</v>
      </c>
      <c r="S72" s="135"/>
    </row>
    <row r="73" spans="3:19">
      <c r="C73" s="181" t="s">
        <v>211</v>
      </c>
      <c r="D73" s="144">
        <v>2</v>
      </c>
      <c r="E73" s="142">
        <v>207</v>
      </c>
      <c r="F73" s="177">
        <v>70829</v>
      </c>
      <c r="G73" s="177">
        <v>836985</v>
      </c>
      <c r="H73" s="177">
        <v>66880</v>
      </c>
      <c r="I73" s="178">
        <v>822094</v>
      </c>
      <c r="J73" s="177">
        <v>58201</v>
      </c>
      <c r="K73" s="178">
        <v>712556</v>
      </c>
      <c r="L73" s="179"/>
      <c r="M73" s="125" t="s">
        <v>232</v>
      </c>
      <c r="N73" s="132"/>
      <c r="O73" s="172"/>
      <c r="P73" s="173"/>
      <c r="Q73" s="173"/>
      <c r="R73" s="123" t="s">
        <v>256</v>
      </c>
      <c r="S73" s="135"/>
    </row>
    <row r="74" spans="3:19">
      <c r="C74" s="181" t="s">
        <v>240</v>
      </c>
      <c r="D74" s="144">
        <v>1</v>
      </c>
      <c r="E74" s="142">
        <v>207</v>
      </c>
      <c r="F74" s="177">
        <v>2834</v>
      </c>
      <c r="G74" s="177">
        <v>2790</v>
      </c>
      <c r="H74" s="177">
        <v>2895</v>
      </c>
      <c r="I74" s="178">
        <v>2554</v>
      </c>
      <c r="J74" s="177"/>
      <c r="K74" s="178"/>
      <c r="L74" s="179"/>
      <c r="M74" s="125" t="s">
        <v>263</v>
      </c>
      <c r="N74" s="132"/>
      <c r="O74" s="172"/>
      <c r="P74" s="173"/>
      <c r="Q74" s="173"/>
      <c r="R74" s="123"/>
      <c r="S74" s="135"/>
    </row>
    <row r="75" spans="3:19">
      <c r="C75" s="182" t="s">
        <v>175</v>
      </c>
      <c r="D75" s="139">
        <v>1</v>
      </c>
      <c r="E75" s="160">
        <v>207</v>
      </c>
      <c r="F75" s="177">
        <v>33616</v>
      </c>
      <c r="G75" s="177">
        <v>1340032</v>
      </c>
      <c r="H75" s="177">
        <v>30879</v>
      </c>
      <c r="I75" s="178">
        <v>1317794</v>
      </c>
      <c r="J75" s="177">
        <v>36894</v>
      </c>
      <c r="K75" s="177">
        <v>518215</v>
      </c>
      <c r="L75" s="167"/>
      <c r="M75" s="129"/>
      <c r="N75" s="132"/>
      <c r="O75" s="171"/>
      <c r="P75" s="173"/>
      <c r="Q75" s="173"/>
      <c r="R75" s="170" t="s">
        <v>256</v>
      </c>
      <c r="S75" s="135"/>
    </row>
    <row r="76" spans="3:19">
      <c r="C76" s="183" t="s">
        <v>313</v>
      </c>
      <c r="D76" s="144">
        <v>1</v>
      </c>
      <c r="E76" s="160">
        <v>207</v>
      </c>
      <c r="F76" s="177">
        <v>29478</v>
      </c>
      <c r="G76" s="177">
        <v>577409</v>
      </c>
      <c r="H76" s="177">
        <v>28307</v>
      </c>
      <c r="I76" s="178">
        <v>552805</v>
      </c>
      <c r="J76" s="177">
        <v>28103</v>
      </c>
      <c r="K76" s="177">
        <v>518690</v>
      </c>
      <c r="L76" s="167"/>
      <c r="M76" s="125"/>
      <c r="N76" s="132"/>
      <c r="O76" s="171"/>
      <c r="P76" s="173"/>
      <c r="Q76" s="173"/>
      <c r="R76" s="170" t="s">
        <v>256</v>
      </c>
      <c r="S76" s="135"/>
    </row>
    <row r="77" spans="3:19">
      <c r="C77" s="183" t="s">
        <v>314</v>
      </c>
      <c r="D77" s="144">
        <v>1</v>
      </c>
      <c r="E77" s="142">
        <v>207</v>
      </c>
      <c r="F77" s="177">
        <v>72584</v>
      </c>
      <c r="G77" s="177">
        <v>160298</v>
      </c>
      <c r="H77" s="177"/>
      <c r="I77" s="178"/>
      <c r="J77" s="177"/>
      <c r="K77" s="177"/>
      <c r="L77" s="179"/>
      <c r="M77" s="125"/>
      <c r="N77" s="132"/>
      <c r="O77" s="172"/>
      <c r="P77" s="173"/>
      <c r="Q77" s="173"/>
      <c r="R77" s="123"/>
      <c r="S77" s="135"/>
    </row>
    <row r="78" spans="3:19">
      <c r="C78" s="181" t="s">
        <v>277</v>
      </c>
      <c r="D78" s="144">
        <v>1</v>
      </c>
      <c r="E78" s="160">
        <v>207</v>
      </c>
      <c r="F78" s="177">
        <v>9262</v>
      </c>
      <c r="G78" s="177">
        <v>150</v>
      </c>
      <c r="H78" s="177">
        <v>7951</v>
      </c>
      <c r="I78" s="178">
        <v>150</v>
      </c>
      <c r="J78" s="177">
        <v>4988</v>
      </c>
      <c r="K78" s="178">
        <v>150</v>
      </c>
      <c r="L78" s="179"/>
      <c r="M78" s="125" t="s">
        <v>259</v>
      </c>
      <c r="N78" s="132"/>
      <c r="O78" s="172"/>
      <c r="P78" s="173"/>
      <c r="Q78" s="173"/>
      <c r="R78" s="123" t="s">
        <v>257</v>
      </c>
      <c r="S78" s="135"/>
    </row>
    <row r="79" spans="3:19">
      <c r="C79" s="181" t="s">
        <v>296</v>
      </c>
      <c r="D79" s="144">
        <v>1</v>
      </c>
      <c r="E79" s="142">
        <v>207</v>
      </c>
      <c r="F79" s="177">
        <v>8195</v>
      </c>
      <c r="G79" s="177">
        <v>108447</v>
      </c>
      <c r="H79" s="177">
        <v>7327</v>
      </c>
      <c r="I79" s="178">
        <v>102356</v>
      </c>
      <c r="J79" s="177"/>
      <c r="K79" s="178"/>
      <c r="L79" s="179"/>
      <c r="M79" s="125"/>
      <c r="N79" s="132"/>
      <c r="O79" s="172"/>
      <c r="P79" s="173"/>
      <c r="Q79" s="173"/>
      <c r="R79" s="123"/>
      <c r="S79" s="135"/>
    </row>
    <row r="80" spans="3:19">
      <c r="C80" s="181" t="s">
        <v>315</v>
      </c>
      <c r="D80" s="144">
        <v>1</v>
      </c>
      <c r="E80" s="142">
        <v>207</v>
      </c>
      <c r="F80" s="177">
        <v>80421</v>
      </c>
      <c r="G80" s="177">
        <v>3314641</v>
      </c>
      <c r="H80" s="177"/>
      <c r="I80" s="178"/>
      <c r="J80" s="177"/>
      <c r="K80" s="177"/>
      <c r="L80" s="179"/>
      <c r="M80" s="125"/>
      <c r="N80" s="132"/>
      <c r="O80" s="172"/>
      <c r="P80" s="173"/>
      <c r="Q80" s="173"/>
      <c r="R80" s="123"/>
      <c r="S80" s="135"/>
    </row>
    <row r="81" spans="2:19">
      <c r="C81" s="181" t="s">
        <v>295</v>
      </c>
      <c r="D81" s="144">
        <v>1</v>
      </c>
      <c r="E81" s="142">
        <v>207</v>
      </c>
      <c r="F81" s="177">
        <v>31693</v>
      </c>
      <c r="G81" s="177">
        <v>324818</v>
      </c>
      <c r="H81" s="177">
        <v>28721</v>
      </c>
      <c r="I81" s="178">
        <v>324818</v>
      </c>
      <c r="J81" s="177"/>
      <c r="K81" s="178"/>
      <c r="L81" s="179"/>
      <c r="M81" s="125"/>
      <c r="N81" s="132"/>
      <c r="O81" s="172"/>
      <c r="P81" s="173"/>
      <c r="Q81" s="173"/>
      <c r="R81" s="123"/>
      <c r="S81" s="135"/>
    </row>
    <row r="82" spans="2:19">
      <c r="C82" s="181" t="s">
        <v>294</v>
      </c>
      <c r="D82" s="144">
        <v>1</v>
      </c>
      <c r="E82" s="142">
        <v>207</v>
      </c>
      <c r="F82" s="177">
        <v>3726</v>
      </c>
      <c r="G82" s="177">
        <v>10743</v>
      </c>
      <c r="H82" s="177">
        <v>2621</v>
      </c>
      <c r="I82" s="178">
        <v>10731</v>
      </c>
      <c r="J82" s="177"/>
      <c r="K82" s="178"/>
      <c r="L82" s="179"/>
      <c r="M82" s="125"/>
      <c r="N82" s="132"/>
      <c r="O82" s="172"/>
      <c r="P82" s="173"/>
      <c r="Q82" s="173"/>
      <c r="R82" s="123"/>
      <c r="S82" s="135"/>
    </row>
    <row r="83" spans="2:19">
      <c r="C83" s="181" t="s">
        <v>78</v>
      </c>
      <c r="D83" s="144">
        <v>1</v>
      </c>
      <c r="E83" s="160">
        <v>207</v>
      </c>
      <c r="F83" s="177">
        <v>29612</v>
      </c>
      <c r="G83" s="177">
        <v>4732887</v>
      </c>
      <c r="H83" s="177">
        <v>29036</v>
      </c>
      <c r="I83" s="178">
        <v>4732565</v>
      </c>
      <c r="J83" s="177">
        <v>26587</v>
      </c>
      <c r="K83" s="177">
        <v>4700783</v>
      </c>
      <c r="L83" s="167"/>
      <c r="M83" s="129"/>
      <c r="N83" s="132"/>
      <c r="O83" s="171"/>
      <c r="P83" s="173"/>
      <c r="Q83" s="173"/>
      <c r="R83" s="170" t="s">
        <v>256</v>
      </c>
      <c r="S83" s="135"/>
    </row>
    <row r="84" spans="2:19">
      <c r="C84" s="181" t="s">
        <v>280</v>
      </c>
      <c r="D84" s="144">
        <v>1</v>
      </c>
      <c r="E84" s="142">
        <v>207</v>
      </c>
      <c r="F84" s="177">
        <v>29210</v>
      </c>
      <c r="G84" s="177">
        <v>453825</v>
      </c>
      <c r="H84" s="177">
        <v>27681</v>
      </c>
      <c r="I84" s="178">
        <v>453809</v>
      </c>
      <c r="J84" s="177">
        <v>21612</v>
      </c>
      <c r="K84" s="177">
        <v>445333</v>
      </c>
      <c r="L84" s="179"/>
      <c r="M84" s="125"/>
      <c r="N84" s="132"/>
      <c r="O84" s="172"/>
      <c r="P84" s="173"/>
      <c r="Q84" s="173"/>
      <c r="R84" s="123"/>
      <c r="S84" s="135"/>
    </row>
    <row r="85" spans="2:19">
      <c r="C85" s="182" t="s">
        <v>192</v>
      </c>
      <c r="D85" s="139">
        <v>1</v>
      </c>
      <c r="E85" s="160">
        <v>207</v>
      </c>
      <c r="F85" s="177">
        <v>28717</v>
      </c>
      <c r="G85" s="177">
        <v>659149</v>
      </c>
      <c r="H85" s="177">
        <v>27947</v>
      </c>
      <c r="I85" s="178">
        <v>637939</v>
      </c>
      <c r="J85" s="177">
        <v>27733</v>
      </c>
      <c r="K85" s="177">
        <v>614151</v>
      </c>
      <c r="L85" s="167"/>
      <c r="M85" s="125"/>
      <c r="N85" s="132"/>
      <c r="O85" s="171"/>
      <c r="P85" s="173"/>
      <c r="Q85" s="173"/>
      <c r="R85" s="170" t="s">
        <v>256</v>
      </c>
      <c r="S85" s="135"/>
    </row>
    <row r="86" spans="2:19">
      <c r="C86" s="182" t="s">
        <v>193</v>
      </c>
      <c r="D86" s="144">
        <v>1</v>
      </c>
      <c r="E86" s="160">
        <v>207</v>
      </c>
      <c r="F86" s="177">
        <v>41538</v>
      </c>
      <c r="G86" s="177">
        <v>2677072</v>
      </c>
      <c r="H86" s="177">
        <v>38235</v>
      </c>
      <c r="I86" s="178">
        <v>2665748</v>
      </c>
      <c r="J86" s="177">
        <v>31692</v>
      </c>
      <c r="K86" s="177">
        <v>2106793</v>
      </c>
      <c r="L86" s="167"/>
      <c r="M86" s="125"/>
      <c r="N86" s="132"/>
      <c r="O86" s="171"/>
      <c r="P86" s="173"/>
      <c r="Q86" s="173"/>
      <c r="R86" s="170" t="s">
        <v>256</v>
      </c>
      <c r="S86" s="135"/>
    </row>
    <row r="87" spans="2:19">
      <c r="C87" s="181" t="s">
        <v>195</v>
      </c>
      <c r="D87" s="139">
        <v>1</v>
      </c>
      <c r="E87" s="160">
        <v>207</v>
      </c>
      <c r="F87" s="177">
        <v>25992</v>
      </c>
      <c r="G87" s="177">
        <v>363446</v>
      </c>
      <c r="H87" s="177">
        <v>26361</v>
      </c>
      <c r="I87" s="178">
        <v>344111</v>
      </c>
      <c r="J87" s="177">
        <v>24873</v>
      </c>
      <c r="K87" s="177">
        <v>341441</v>
      </c>
      <c r="L87" s="167"/>
      <c r="M87" s="125"/>
      <c r="N87" s="132"/>
      <c r="O87" s="171"/>
      <c r="P87" s="173"/>
      <c r="Q87" s="173"/>
      <c r="R87" s="170" t="s">
        <v>256</v>
      </c>
      <c r="S87" s="135"/>
    </row>
    <row r="88" spans="2:19">
      <c r="B88" s="50"/>
      <c r="C88" s="181" t="s">
        <v>197</v>
      </c>
      <c r="D88" s="144">
        <v>1</v>
      </c>
      <c r="E88" s="160">
        <v>207</v>
      </c>
      <c r="F88" s="177">
        <v>18817</v>
      </c>
      <c r="G88" s="177">
        <v>334278</v>
      </c>
      <c r="H88" s="177">
        <v>20952</v>
      </c>
      <c r="I88" s="178">
        <v>331560</v>
      </c>
      <c r="J88" s="177">
        <v>20135</v>
      </c>
      <c r="K88" s="177">
        <v>311213</v>
      </c>
      <c r="L88" s="167"/>
      <c r="M88" s="125"/>
      <c r="N88" s="132"/>
      <c r="O88" s="171"/>
      <c r="P88" s="173"/>
      <c r="Q88" s="173"/>
      <c r="R88" s="170" t="s">
        <v>256</v>
      </c>
      <c r="S88" s="135"/>
    </row>
    <row r="89" spans="2:19">
      <c r="C89" s="181" t="s">
        <v>293</v>
      </c>
      <c r="D89" s="144">
        <v>1</v>
      </c>
      <c r="E89" s="142">
        <v>207</v>
      </c>
      <c r="F89" s="177">
        <v>46016</v>
      </c>
      <c r="G89" s="177">
        <v>1441968</v>
      </c>
      <c r="H89" s="177">
        <v>44132</v>
      </c>
      <c r="I89" s="178">
        <v>1441968</v>
      </c>
      <c r="J89" s="177"/>
      <c r="K89" s="178"/>
      <c r="L89" s="180"/>
      <c r="M89" s="125"/>
      <c r="N89" s="132"/>
      <c r="O89" s="172"/>
      <c r="P89" s="173"/>
      <c r="Q89" s="173"/>
      <c r="R89" s="123"/>
      <c r="S89" s="135"/>
    </row>
    <row r="90" spans="2:19">
      <c r="C90" s="181" t="s">
        <v>282</v>
      </c>
      <c r="D90" s="144">
        <v>1</v>
      </c>
      <c r="E90" s="142">
        <v>207</v>
      </c>
      <c r="F90" s="177">
        <v>7267</v>
      </c>
      <c r="G90" s="177">
        <v>15011</v>
      </c>
      <c r="H90" s="177">
        <v>6023</v>
      </c>
      <c r="I90" s="178">
        <v>2647</v>
      </c>
      <c r="J90" s="177">
        <v>4029</v>
      </c>
      <c r="K90" s="178">
        <v>2647</v>
      </c>
      <c r="L90" s="179"/>
      <c r="M90" s="125"/>
      <c r="N90" s="132"/>
      <c r="O90" s="172"/>
      <c r="P90" s="173"/>
      <c r="Q90" s="173"/>
      <c r="R90" s="123"/>
      <c r="S90" s="135"/>
    </row>
    <row r="91" spans="2:19">
      <c r="C91" s="181" t="s">
        <v>236</v>
      </c>
      <c r="D91" s="144">
        <v>1</v>
      </c>
      <c r="E91" s="142">
        <v>207</v>
      </c>
      <c r="F91" s="177">
        <v>4215</v>
      </c>
      <c r="G91" s="177">
        <v>83155</v>
      </c>
      <c r="H91" s="177">
        <v>4366</v>
      </c>
      <c r="I91" s="178">
        <v>83136</v>
      </c>
      <c r="J91" s="177"/>
      <c r="K91" s="178"/>
      <c r="L91" s="179"/>
      <c r="M91" s="125" t="s">
        <v>228</v>
      </c>
      <c r="N91" s="132"/>
      <c r="O91" s="172"/>
      <c r="P91" s="173"/>
      <c r="Q91" s="173"/>
      <c r="R91" s="123"/>
      <c r="S91" s="135"/>
    </row>
    <row r="92" spans="2:19">
      <c r="C92" s="181" t="s">
        <v>201</v>
      </c>
      <c r="D92" s="139">
        <v>1</v>
      </c>
      <c r="E92" s="160">
        <v>207</v>
      </c>
      <c r="F92" s="177">
        <v>26097</v>
      </c>
      <c r="G92" s="177">
        <v>689559</v>
      </c>
      <c r="H92" s="177">
        <v>24590</v>
      </c>
      <c r="I92" s="178">
        <v>634916</v>
      </c>
      <c r="J92" s="177">
        <v>25018</v>
      </c>
      <c r="K92" s="177">
        <v>539144</v>
      </c>
      <c r="L92" s="167"/>
      <c r="M92" s="125"/>
      <c r="N92" s="132"/>
      <c r="O92" s="172"/>
      <c r="P92" s="173"/>
      <c r="Q92" s="173"/>
      <c r="R92" s="123" t="s">
        <v>256</v>
      </c>
      <c r="S92" s="135"/>
    </row>
    <row r="93" spans="2:19">
      <c r="C93" s="181" t="s">
        <v>204</v>
      </c>
      <c r="D93" s="144">
        <v>1</v>
      </c>
      <c r="E93" s="160">
        <v>207</v>
      </c>
      <c r="F93" s="177">
        <v>31028</v>
      </c>
      <c r="G93" s="177">
        <v>30340</v>
      </c>
      <c r="H93" s="177">
        <v>29820</v>
      </c>
      <c r="I93" s="178">
        <v>30340</v>
      </c>
      <c r="J93" s="177">
        <v>26287</v>
      </c>
      <c r="K93" s="177">
        <v>29733</v>
      </c>
      <c r="L93" s="167"/>
      <c r="M93" s="125"/>
      <c r="N93" s="132"/>
      <c r="O93" s="172"/>
      <c r="P93" s="173"/>
      <c r="Q93" s="173"/>
      <c r="R93" s="123" t="s">
        <v>256</v>
      </c>
      <c r="S93" s="135"/>
    </row>
    <row r="94" spans="2:19">
      <c r="C94" s="181" t="s">
        <v>3</v>
      </c>
      <c r="D94" s="139">
        <v>1</v>
      </c>
      <c r="E94" s="160">
        <v>207</v>
      </c>
      <c r="F94" s="177">
        <v>35474</v>
      </c>
      <c r="G94" s="177">
        <v>1813849</v>
      </c>
      <c r="H94" s="177">
        <v>35982</v>
      </c>
      <c r="I94" s="178">
        <v>1782963</v>
      </c>
      <c r="J94" s="177">
        <v>34859</v>
      </c>
      <c r="K94" s="177">
        <v>1743748</v>
      </c>
      <c r="L94" s="167"/>
      <c r="M94" s="125"/>
      <c r="N94" s="132"/>
      <c r="O94" s="172"/>
      <c r="P94" s="173"/>
      <c r="Q94" s="173"/>
      <c r="R94" s="123" t="s">
        <v>256</v>
      </c>
      <c r="S94" s="135"/>
    </row>
    <row r="95" spans="2:19">
      <c r="C95" s="181" t="s">
        <v>284</v>
      </c>
      <c r="D95" s="144">
        <v>1</v>
      </c>
      <c r="E95" s="160">
        <v>207</v>
      </c>
      <c r="F95" s="177">
        <v>7895</v>
      </c>
      <c r="G95" s="177">
        <v>7860</v>
      </c>
      <c r="H95" s="177">
        <v>6345</v>
      </c>
      <c r="I95" s="178">
        <v>7556</v>
      </c>
      <c r="J95" s="177">
        <v>3008</v>
      </c>
      <c r="K95" s="177">
        <v>1232</v>
      </c>
      <c r="L95" s="167"/>
      <c r="M95" s="125" t="s">
        <v>292</v>
      </c>
      <c r="N95" s="132"/>
      <c r="O95" s="172"/>
      <c r="P95" s="173"/>
      <c r="Q95" s="173"/>
      <c r="R95" s="123" t="s">
        <v>257</v>
      </c>
      <c r="S95" s="135"/>
    </row>
    <row r="96" spans="2:19">
      <c r="C96" s="181" t="s">
        <v>316</v>
      </c>
      <c r="D96" s="144">
        <v>1</v>
      </c>
      <c r="E96" s="142">
        <v>207</v>
      </c>
      <c r="F96" s="177">
        <v>63340</v>
      </c>
      <c r="G96" s="177">
        <v>7782108</v>
      </c>
      <c r="H96" s="177"/>
      <c r="I96" s="178"/>
      <c r="J96" s="177"/>
      <c r="K96" s="177"/>
      <c r="L96" s="179"/>
      <c r="M96" s="125"/>
      <c r="N96" s="132"/>
      <c r="O96" s="172"/>
      <c r="P96" s="173"/>
      <c r="Q96" s="173"/>
      <c r="R96" s="123"/>
      <c r="S96" s="135"/>
    </row>
    <row r="97" spans="1:19">
      <c r="C97" s="181" t="s">
        <v>76</v>
      </c>
      <c r="D97" s="139">
        <v>1</v>
      </c>
      <c r="E97" s="160">
        <v>207</v>
      </c>
      <c r="F97" s="177">
        <v>46772</v>
      </c>
      <c r="G97" s="177">
        <v>1947160</v>
      </c>
      <c r="H97" s="177">
        <v>45210</v>
      </c>
      <c r="I97" s="178">
        <v>1947160</v>
      </c>
      <c r="J97" s="177">
        <v>42218</v>
      </c>
      <c r="K97" s="177">
        <v>1932577</v>
      </c>
      <c r="L97" s="167"/>
      <c r="M97" s="125"/>
      <c r="N97" s="132"/>
      <c r="O97" s="172"/>
      <c r="P97" s="173"/>
      <c r="Q97" s="173"/>
      <c r="R97" s="123" t="s">
        <v>256</v>
      </c>
      <c r="S97" s="135"/>
    </row>
    <row r="98" spans="1:19">
      <c r="C98" s="181" t="s">
        <v>285</v>
      </c>
      <c r="D98" s="139">
        <v>1</v>
      </c>
      <c r="E98" s="160">
        <v>207</v>
      </c>
      <c r="F98" s="177">
        <v>13821</v>
      </c>
      <c r="G98" s="177">
        <v>29204</v>
      </c>
      <c r="H98" s="177">
        <v>12771</v>
      </c>
      <c r="I98" s="178">
        <v>966</v>
      </c>
      <c r="J98" s="177">
        <v>6160</v>
      </c>
      <c r="K98" s="177">
        <v>761</v>
      </c>
      <c r="L98" s="167"/>
      <c r="M98" s="125" t="s">
        <v>272</v>
      </c>
      <c r="N98" s="132"/>
      <c r="O98" s="171"/>
      <c r="P98" s="173" t="s">
        <v>221</v>
      </c>
      <c r="Q98" s="173"/>
      <c r="R98" s="170" t="s">
        <v>257</v>
      </c>
      <c r="S98" s="125" t="s">
        <v>286</v>
      </c>
    </row>
    <row r="99" spans="1:19">
      <c r="C99" s="6"/>
      <c r="D99" s="10"/>
      <c r="E99" s="110"/>
      <c r="F99" s="115"/>
      <c r="G99" s="115"/>
      <c r="H99" s="116"/>
      <c r="I99" s="117"/>
      <c r="J99" s="115"/>
      <c r="K99" s="115"/>
      <c r="L99" s="6"/>
      <c r="M99" s="4"/>
      <c r="N99" s="111"/>
      <c r="O99" s="94"/>
      <c r="P99" s="112"/>
      <c r="Q99" s="112"/>
      <c r="R99" s="10"/>
      <c r="S99" s="6"/>
    </row>
    <row r="100" spans="1:19">
      <c r="C100" s="6"/>
      <c r="D100" s="10"/>
      <c r="E100" s="110"/>
      <c r="F100" s="115"/>
      <c r="G100" s="115"/>
      <c r="H100" s="116"/>
      <c r="I100" s="117"/>
      <c r="J100" s="115"/>
      <c r="K100" s="115"/>
      <c r="L100" s="6"/>
      <c r="M100" s="4"/>
      <c r="N100" s="111"/>
      <c r="O100" s="94"/>
      <c r="P100" s="112"/>
      <c r="Q100" s="112"/>
      <c r="R100" s="10"/>
      <c r="S100" s="6"/>
    </row>
    <row r="101" spans="1:19">
      <c r="A101" s="18" t="s">
        <v>15</v>
      </c>
      <c r="C101" s="6"/>
      <c r="D101" s="10"/>
      <c r="E101" s="110"/>
      <c r="F101" s="115"/>
      <c r="G101" s="115"/>
      <c r="H101" s="116"/>
      <c r="I101" s="117"/>
      <c r="J101" s="115"/>
      <c r="K101" s="115"/>
      <c r="L101" s="6"/>
      <c r="M101" s="4"/>
      <c r="N101" s="111"/>
      <c r="O101" s="94"/>
      <c r="P101" s="112"/>
      <c r="Q101" s="112"/>
      <c r="R101" s="10"/>
      <c r="S101" s="6"/>
    </row>
    <row r="102" spans="1:19">
      <c r="C102" s="6"/>
      <c r="D102" s="10"/>
      <c r="E102" s="110"/>
      <c r="F102" s="115"/>
      <c r="G102" s="115"/>
      <c r="H102" s="116"/>
      <c r="I102" s="117"/>
      <c r="J102" s="115"/>
      <c r="K102" s="115"/>
      <c r="L102" s="6"/>
      <c r="M102" s="4"/>
      <c r="N102" s="111"/>
      <c r="O102" s="94"/>
      <c r="P102" s="112"/>
      <c r="Q102" s="112"/>
      <c r="R102" s="10"/>
      <c r="S102" s="6"/>
    </row>
    <row r="103" spans="1:19">
      <c r="C103" s="6"/>
      <c r="D103" s="10"/>
      <c r="E103" s="110"/>
      <c r="F103" s="115"/>
      <c r="G103" s="115"/>
      <c r="H103" s="116"/>
      <c r="I103" s="117"/>
      <c r="J103" s="115"/>
      <c r="K103" s="115"/>
      <c r="L103" s="6"/>
      <c r="M103" s="4"/>
      <c r="N103" s="111"/>
      <c r="O103" s="94"/>
      <c r="P103" s="112"/>
      <c r="Q103" s="112"/>
      <c r="R103" s="10"/>
      <c r="S103" s="6"/>
    </row>
    <row r="104" spans="1:19">
      <c r="A104" s="18" t="s">
        <v>75</v>
      </c>
      <c r="C104" s="6"/>
      <c r="D104" s="10"/>
      <c r="E104" s="110"/>
      <c r="F104" s="115"/>
      <c r="G104" s="115"/>
      <c r="H104" s="116"/>
      <c r="I104" s="117"/>
      <c r="J104" s="115"/>
      <c r="K104" s="115"/>
      <c r="L104" s="6"/>
      <c r="M104" s="4"/>
      <c r="N104" s="111"/>
      <c r="O104" s="94"/>
      <c r="P104" s="112"/>
      <c r="Q104" s="112"/>
      <c r="R104" s="10"/>
      <c r="S104" s="6"/>
    </row>
    <row r="105" spans="1:19">
      <c r="C105" s="6"/>
      <c r="D105" s="10"/>
      <c r="E105" s="110"/>
      <c r="F105" s="115"/>
      <c r="G105" s="115"/>
      <c r="H105" s="116"/>
      <c r="I105" s="117"/>
      <c r="J105" s="115"/>
      <c r="K105" s="115"/>
      <c r="L105" s="6"/>
      <c r="M105" s="4"/>
      <c r="N105" s="111"/>
      <c r="O105" s="94"/>
      <c r="P105" s="112"/>
      <c r="Q105" s="112"/>
      <c r="R105" s="10"/>
      <c r="S105" s="6"/>
    </row>
    <row r="106" spans="1:19">
      <c r="C106" s="6"/>
      <c r="D106" s="10"/>
      <c r="E106" s="110"/>
      <c r="F106" s="115"/>
      <c r="G106" s="115"/>
      <c r="H106" s="116"/>
      <c r="I106" s="117"/>
      <c r="J106" s="115"/>
      <c r="K106" s="115"/>
      <c r="L106" s="6"/>
      <c r="M106" s="4"/>
      <c r="N106" s="111"/>
      <c r="O106" s="94"/>
      <c r="P106" s="112"/>
      <c r="Q106" s="112"/>
      <c r="R106" s="10"/>
      <c r="S106" s="6"/>
    </row>
    <row r="107" spans="1:19">
      <c r="C107" s="6"/>
      <c r="D107" s="10"/>
      <c r="E107" s="110"/>
      <c r="F107" s="115"/>
      <c r="G107" s="115"/>
      <c r="H107" s="116"/>
      <c r="I107" s="117"/>
      <c r="J107" s="115"/>
      <c r="K107" s="115"/>
      <c r="L107" s="6"/>
      <c r="M107" s="4"/>
      <c r="N107" s="111"/>
      <c r="O107" s="94"/>
      <c r="P107" s="112"/>
      <c r="Q107" s="112"/>
      <c r="R107" s="10"/>
      <c r="S107" s="6"/>
    </row>
    <row r="108" spans="1:19">
      <c r="C108" s="6"/>
      <c r="D108" s="10"/>
      <c r="E108" s="110"/>
      <c r="F108" s="115"/>
      <c r="G108" s="115"/>
      <c r="H108" s="116"/>
      <c r="I108" s="117"/>
      <c r="J108" s="115"/>
      <c r="K108" s="115"/>
      <c r="L108" s="6"/>
      <c r="M108" s="4"/>
      <c r="N108" s="111"/>
      <c r="O108" s="94"/>
      <c r="P108" s="112"/>
      <c r="Q108" s="112"/>
      <c r="R108" s="10"/>
      <c r="S108" s="6"/>
    </row>
    <row r="109" spans="1:19">
      <c r="C109" s="51"/>
      <c r="D109" s="10"/>
      <c r="E109" s="10"/>
      <c r="H109" s="106"/>
      <c r="I109" s="107"/>
      <c r="J109" s="108"/>
      <c r="K109" s="108"/>
      <c r="L109" s="17" t="s">
        <v>14</v>
      </c>
      <c r="M109" s="32">
        <f>COUNTIF(Tableau1342345623423578911234527924721011234791123491213114141517491241412161718121417121920211222232425232456[Points],"")</f>
        <v>97</v>
      </c>
      <c r="N109" s="47">
        <f>SUM(Tableau1342345623423578911234527924721011234791123491213114141517491241412161718121417121920211222232425232456[Points])</f>
        <v>0</v>
      </c>
      <c r="O109" s="16" t="s">
        <v>12</v>
      </c>
      <c r="P109" s="93"/>
      <c r="Q109" s="93"/>
    </row>
    <row r="110" spans="1:19">
      <c r="C110" s="6"/>
      <c r="D110" s="10"/>
      <c r="E110" s="10"/>
      <c r="H110" s="10"/>
      <c r="I110" s="10"/>
      <c r="J110" s="10"/>
      <c r="K110" s="10"/>
      <c r="L110" s="15" t="s">
        <v>11</v>
      </c>
      <c r="M110" s="32">
        <f>$B4-$M$109</f>
        <v>0</v>
      </c>
      <c r="N110" s="47" t="e">
        <f>N109/M110</f>
        <v>#DIV/0!</v>
      </c>
      <c r="O110" s="99" t="s">
        <v>13</v>
      </c>
      <c r="P110" s="100"/>
      <c r="Q110" s="100"/>
      <c r="R110" s="101"/>
      <c r="S110" s="101"/>
    </row>
    <row r="111" spans="1:19">
      <c r="C111" s="6"/>
      <c r="D111" s="10"/>
      <c r="E111" s="10"/>
      <c r="H111" s="10"/>
      <c r="I111" s="10"/>
      <c r="J111" s="10"/>
      <c r="K111" s="10"/>
      <c r="L111" s="15"/>
      <c r="M111" s="31"/>
      <c r="O111" s="16"/>
      <c r="P111" s="93"/>
      <c r="Q111" s="93"/>
      <c r="R111" s="28"/>
      <c r="S111" s="28"/>
    </row>
    <row r="112" spans="1:19">
      <c r="C112" s="7" t="s">
        <v>4</v>
      </c>
      <c r="D112" s="2">
        <v>2</v>
      </c>
      <c r="E112" s="10"/>
      <c r="H112" s="10"/>
      <c r="L112" s="6"/>
      <c r="M112" s="6"/>
      <c r="R112" s="28"/>
      <c r="S112" s="28"/>
    </row>
    <row r="113" spans="3:19">
      <c r="C113" s="59" t="s">
        <v>106</v>
      </c>
      <c r="D113" s="64">
        <v>2</v>
      </c>
      <c r="E113" s="67">
        <v>207</v>
      </c>
      <c r="H113" s="53"/>
      <c r="I113" s="63"/>
      <c r="J113" s="105"/>
      <c r="K113" s="105"/>
      <c r="L113" s="6"/>
      <c r="M113" s="6"/>
      <c r="Q113" s="94"/>
      <c r="R113" s="95"/>
      <c r="S113" s="95"/>
    </row>
    <row r="114" spans="3:19">
      <c r="C114" s="6"/>
      <c r="D114" s="10"/>
      <c r="E114" s="10"/>
      <c r="H114" s="10"/>
      <c r="R114" s="28"/>
      <c r="S114" s="28"/>
    </row>
    <row r="115" spans="3:19">
      <c r="L115"/>
      <c r="R115" s="28"/>
      <c r="S115" s="28"/>
    </row>
    <row r="116" spans="3:19">
      <c r="C116" s="7" t="s">
        <v>97</v>
      </c>
      <c r="D116" s="27">
        <v>3</v>
      </c>
      <c r="E116"/>
      <c r="R116" s="6"/>
      <c r="S116" s="6"/>
    </row>
    <row r="117" spans="3:19">
      <c r="C117" s="59" t="s">
        <v>84</v>
      </c>
      <c r="D117" s="54">
        <v>2</v>
      </c>
      <c r="R117" s="28"/>
      <c r="S117" s="28"/>
    </row>
    <row r="118" spans="3:19">
      <c r="C118" s="60" t="s">
        <v>86</v>
      </c>
      <c r="D118" s="55">
        <v>1</v>
      </c>
      <c r="R118" s="28"/>
      <c r="S118" s="28"/>
    </row>
    <row r="119" spans="3:19">
      <c r="C119" s="59" t="s">
        <v>87</v>
      </c>
      <c r="D119" s="54">
        <v>1</v>
      </c>
      <c r="R119" s="28"/>
      <c r="S119" s="28"/>
    </row>
    <row r="120" spans="3:19">
      <c r="C120" s="59" t="s">
        <v>88</v>
      </c>
      <c r="D120" s="54">
        <v>1</v>
      </c>
      <c r="L120"/>
      <c r="P120"/>
      <c r="Q120"/>
      <c r="R120"/>
      <c r="S120"/>
    </row>
    <row r="121" spans="3:19">
      <c r="C121" s="61" t="s">
        <v>89</v>
      </c>
      <c r="D121" s="56">
        <v>1</v>
      </c>
      <c r="L121"/>
      <c r="P121"/>
      <c r="Q121"/>
      <c r="R121"/>
      <c r="S121"/>
    </row>
    <row r="122" spans="3:19">
      <c r="C122" s="59" t="s">
        <v>91</v>
      </c>
      <c r="D122" s="57">
        <v>1</v>
      </c>
      <c r="L122"/>
      <c r="P122"/>
      <c r="Q122"/>
      <c r="R122"/>
      <c r="S122"/>
    </row>
    <row r="123" spans="3:19">
      <c r="C123" s="61" t="s">
        <v>92</v>
      </c>
      <c r="D123" s="56">
        <v>1</v>
      </c>
      <c r="F123" s="81"/>
      <c r="G123" s="82"/>
      <c r="L123"/>
      <c r="P123"/>
      <c r="Q123"/>
      <c r="R123"/>
      <c r="S123"/>
    </row>
    <row r="124" spans="3:19">
      <c r="C124" s="61" t="s">
        <v>94</v>
      </c>
      <c r="D124" s="56">
        <v>1</v>
      </c>
      <c r="F124" s="81"/>
      <c r="G124" s="82"/>
      <c r="L124"/>
      <c r="P124"/>
      <c r="Q124"/>
      <c r="R124"/>
      <c r="S124"/>
    </row>
    <row r="125" spans="3:19">
      <c r="C125" s="60" t="s">
        <v>90</v>
      </c>
      <c r="D125" s="56">
        <v>1</v>
      </c>
      <c r="E125" s="66">
        <v>207</v>
      </c>
      <c r="F125" s="81"/>
      <c r="G125" s="82"/>
      <c r="H125" s="68"/>
      <c r="I125" s="58"/>
      <c r="J125" s="105"/>
      <c r="K125" s="105"/>
      <c r="L125"/>
      <c r="P125"/>
      <c r="Q125"/>
      <c r="R125"/>
      <c r="S125"/>
    </row>
    <row r="126" spans="3:19">
      <c r="C126" s="61" t="s">
        <v>93</v>
      </c>
      <c r="D126" s="57">
        <v>1</v>
      </c>
      <c r="E126" s="67">
        <v>207</v>
      </c>
      <c r="F126" s="81"/>
      <c r="G126" s="82"/>
      <c r="H126" s="68"/>
      <c r="I126" s="58"/>
      <c r="J126" s="105"/>
      <c r="K126" s="105"/>
      <c r="L126"/>
      <c r="P126"/>
      <c r="Q126"/>
      <c r="R126"/>
      <c r="S126"/>
    </row>
    <row r="127" spans="3:19">
      <c r="C127" s="71" t="s">
        <v>95</v>
      </c>
      <c r="D127" s="72">
        <v>1</v>
      </c>
      <c r="E127" s="73">
        <v>207</v>
      </c>
      <c r="F127" s="81"/>
      <c r="G127" s="82"/>
      <c r="H127" s="77"/>
      <c r="I127" s="78"/>
      <c r="J127" s="105"/>
      <c r="K127" s="105"/>
      <c r="L127"/>
      <c r="P127"/>
      <c r="Q127"/>
      <c r="R127"/>
      <c r="S127"/>
    </row>
    <row r="128" spans="3:19">
      <c r="C128" s="60" t="s">
        <v>83</v>
      </c>
      <c r="D128" s="65">
        <v>3</v>
      </c>
      <c r="E128" s="66">
        <v>207</v>
      </c>
      <c r="F128" s="81"/>
      <c r="G128" s="82"/>
      <c r="H128" s="53"/>
      <c r="I128" s="63"/>
      <c r="J128" s="105"/>
      <c r="K128" s="105"/>
      <c r="L128"/>
      <c r="P128"/>
      <c r="Q128"/>
      <c r="R128"/>
      <c r="S128"/>
    </row>
    <row r="129" spans="3:19">
      <c r="C129" s="59" t="s">
        <v>105</v>
      </c>
      <c r="D129" s="57">
        <v>2</v>
      </c>
      <c r="E129" s="67">
        <v>207</v>
      </c>
      <c r="F129" s="81"/>
      <c r="G129" s="82"/>
      <c r="H129" s="68"/>
      <c r="I129" s="58"/>
      <c r="J129" s="105"/>
      <c r="K129" s="105"/>
      <c r="L129"/>
      <c r="P129"/>
      <c r="Q129"/>
      <c r="R129"/>
      <c r="S129"/>
    </row>
    <row r="130" spans="3:19">
      <c r="F130" s="81"/>
      <c r="G130" s="82"/>
      <c r="L130"/>
      <c r="P130"/>
      <c r="Q130"/>
      <c r="R130"/>
      <c r="S130"/>
    </row>
    <row r="131" spans="3:19">
      <c r="F131" s="81"/>
      <c r="G131" s="82"/>
      <c r="L131"/>
      <c r="P131"/>
      <c r="Q131"/>
      <c r="R131"/>
      <c r="S131"/>
    </row>
    <row r="132" spans="3:19">
      <c r="F132" s="83"/>
      <c r="G132" s="84"/>
      <c r="L132"/>
      <c r="P132"/>
      <c r="Q132"/>
      <c r="R132"/>
      <c r="S132"/>
    </row>
    <row r="133" spans="3:19">
      <c r="F133" s="81"/>
      <c r="G133" s="82"/>
      <c r="L133"/>
      <c r="P133"/>
      <c r="Q133"/>
      <c r="R133"/>
      <c r="S133"/>
    </row>
    <row r="134" spans="3:19">
      <c r="F134" s="81"/>
      <c r="G134" s="82"/>
      <c r="L134"/>
      <c r="P134"/>
      <c r="Q134"/>
      <c r="R134"/>
      <c r="S134"/>
    </row>
    <row r="135" spans="3:19">
      <c r="F135" s="81"/>
      <c r="G135" s="82"/>
      <c r="L135"/>
      <c r="P135"/>
      <c r="Q135"/>
      <c r="R135"/>
      <c r="S135"/>
    </row>
    <row r="136" spans="3:19">
      <c r="F136" s="81"/>
      <c r="G136" s="82"/>
      <c r="L136"/>
      <c r="P136"/>
      <c r="Q136"/>
      <c r="R136"/>
      <c r="S136"/>
    </row>
    <row r="137" spans="3:19">
      <c r="F137" s="81"/>
      <c r="G137" s="82"/>
      <c r="L137"/>
      <c r="P137"/>
      <c r="Q137"/>
      <c r="R137"/>
      <c r="S137"/>
    </row>
    <row r="138" spans="3:19">
      <c r="F138" s="81"/>
      <c r="G138" s="82"/>
      <c r="L138"/>
      <c r="P138"/>
      <c r="Q138"/>
      <c r="R138"/>
      <c r="S138"/>
    </row>
    <row r="139" spans="3:19">
      <c r="F139" s="83"/>
      <c r="G139" s="84"/>
      <c r="L139"/>
      <c r="P139"/>
      <c r="Q139"/>
      <c r="R139"/>
      <c r="S139"/>
    </row>
    <row r="140" spans="3:19">
      <c r="F140" s="83"/>
      <c r="G140" s="84"/>
      <c r="L140"/>
      <c r="P140"/>
      <c r="Q140"/>
      <c r="R140"/>
      <c r="S140"/>
    </row>
    <row r="141" spans="3:19">
      <c r="L141"/>
      <c r="P141"/>
      <c r="Q141"/>
      <c r="R141"/>
      <c r="S141"/>
    </row>
    <row r="142" spans="3:19">
      <c r="L142"/>
      <c r="P142"/>
      <c r="Q142"/>
      <c r="R142"/>
      <c r="S142"/>
    </row>
    <row r="143" spans="3:19">
      <c r="L143"/>
      <c r="P143"/>
      <c r="Q143"/>
      <c r="R143"/>
      <c r="S143"/>
    </row>
    <row r="144" spans="3:19">
      <c r="L144"/>
      <c r="P144"/>
      <c r="Q144"/>
      <c r="R144"/>
      <c r="S144"/>
    </row>
    <row r="145" spans="12:19">
      <c r="L145"/>
      <c r="P145"/>
      <c r="Q145"/>
      <c r="R145"/>
      <c r="S145"/>
    </row>
    <row r="146" spans="12:19">
      <c r="L146"/>
      <c r="P146"/>
      <c r="Q146"/>
      <c r="R146"/>
      <c r="S146"/>
    </row>
    <row r="147" spans="12:19">
      <c r="L147"/>
      <c r="P147"/>
      <c r="Q147"/>
      <c r="R147"/>
      <c r="S147"/>
    </row>
    <row r="148" spans="12:19">
      <c r="L148"/>
      <c r="P148"/>
      <c r="Q148"/>
      <c r="R148"/>
      <c r="S148"/>
    </row>
    <row r="149" spans="12:19">
      <c r="L149"/>
      <c r="P149"/>
      <c r="Q149"/>
      <c r="R149"/>
      <c r="S149"/>
    </row>
    <row r="150" spans="12:19">
      <c r="L150"/>
      <c r="P150"/>
      <c r="Q150"/>
      <c r="R150"/>
      <c r="S150"/>
    </row>
    <row r="151" spans="12:19">
      <c r="L151"/>
      <c r="P151"/>
      <c r="Q151"/>
      <c r="R151"/>
      <c r="S151"/>
    </row>
    <row r="152" spans="12:19">
      <c r="L152"/>
      <c r="P152"/>
      <c r="Q152"/>
      <c r="R152"/>
      <c r="S152"/>
    </row>
    <row r="153" spans="12:19">
      <c r="L153"/>
      <c r="P153"/>
      <c r="Q153"/>
      <c r="R153"/>
      <c r="S153"/>
    </row>
    <row r="154" spans="12:19">
      <c r="L154"/>
      <c r="P154"/>
      <c r="Q154"/>
      <c r="R154"/>
      <c r="S154"/>
    </row>
    <row r="155" spans="12:19">
      <c r="L155"/>
      <c r="P155"/>
      <c r="Q155"/>
      <c r="R155"/>
      <c r="S155"/>
    </row>
    <row r="156" spans="12:19">
      <c r="L156"/>
      <c r="P156"/>
      <c r="Q156"/>
      <c r="R156"/>
      <c r="S156"/>
    </row>
    <row r="157" spans="12:19">
      <c r="L157"/>
      <c r="P157"/>
      <c r="Q157"/>
      <c r="R157"/>
      <c r="S157"/>
    </row>
    <row r="158" spans="12:19">
      <c r="L158"/>
      <c r="P158"/>
      <c r="Q158"/>
      <c r="R158"/>
      <c r="S158"/>
    </row>
    <row r="159" spans="12:19">
      <c r="L159"/>
      <c r="P159"/>
      <c r="Q159"/>
      <c r="R159"/>
      <c r="S159"/>
    </row>
    <row r="160" spans="12:19">
      <c r="L160"/>
      <c r="P160"/>
      <c r="Q160"/>
      <c r="R160"/>
      <c r="S160"/>
    </row>
    <row r="161" spans="12:19">
      <c r="L161"/>
      <c r="P161"/>
      <c r="Q161"/>
      <c r="R161"/>
      <c r="S161"/>
    </row>
    <row r="162" spans="12:19">
      <c r="L162"/>
      <c r="P162"/>
      <c r="Q162"/>
      <c r="R162"/>
      <c r="S162"/>
    </row>
    <row r="163" spans="12:19">
      <c r="L163"/>
      <c r="P163"/>
      <c r="Q163"/>
      <c r="R163"/>
      <c r="S163"/>
    </row>
    <row r="164" spans="12:19">
      <c r="L164"/>
      <c r="P164"/>
      <c r="Q164"/>
      <c r="R164"/>
      <c r="S164"/>
    </row>
    <row r="165" spans="12:19">
      <c r="L165"/>
      <c r="P165"/>
      <c r="Q165"/>
      <c r="R165"/>
      <c r="S165"/>
    </row>
    <row r="166" spans="12:19">
      <c r="R166" s="28"/>
      <c r="S166" s="28"/>
    </row>
    <row r="167" spans="12:19">
      <c r="R167" s="28"/>
      <c r="S167" s="28"/>
    </row>
    <row r="168" spans="12:19">
      <c r="R168" s="28"/>
      <c r="S168" s="28"/>
    </row>
    <row r="169" spans="12:19">
      <c r="R169" s="28"/>
      <c r="S169" s="28"/>
    </row>
    <row r="170" spans="12:19">
      <c r="R170" s="28"/>
      <c r="S170" s="28"/>
    </row>
    <row r="171" spans="12:19">
      <c r="R171" s="28"/>
      <c r="S171" s="28"/>
    </row>
    <row r="172" spans="12:19">
      <c r="R172" s="28"/>
      <c r="S172" s="28"/>
    </row>
    <row r="173" spans="12:19">
      <c r="R173" s="28"/>
      <c r="S173" s="28"/>
    </row>
    <row r="174" spans="12:19">
      <c r="R174" s="28"/>
      <c r="S174" s="28"/>
    </row>
    <row r="175" spans="12:19">
      <c r="R175" s="28"/>
      <c r="S175" s="28"/>
    </row>
    <row r="176" spans="12:19">
      <c r="R176" s="28"/>
      <c r="S176" s="28"/>
    </row>
    <row r="177" spans="18:19">
      <c r="R177" s="28"/>
      <c r="S177" s="28"/>
    </row>
    <row r="178" spans="18:19">
      <c r="R178" s="28"/>
      <c r="S178" s="28"/>
    </row>
    <row r="179" spans="18:19">
      <c r="R179" s="28"/>
      <c r="S179" s="28"/>
    </row>
    <row r="180" spans="18:19">
      <c r="R180" s="28"/>
      <c r="S180" s="28"/>
    </row>
    <row r="181" spans="18:19">
      <c r="R181" s="28"/>
      <c r="S181" s="28"/>
    </row>
    <row r="182" spans="18:19">
      <c r="R182" s="28"/>
      <c r="S182" s="28"/>
    </row>
    <row r="183" spans="18:19">
      <c r="R183" s="28"/>
      <c r="S183" s="28"/>
    </row>
    <row r="184" spans="18:19">
      <c r="R184" s="28"/>
      <c r="S184" s="28"/>
    </row>
    <row r="185" spans="18:19">
      <c r="R185" s="28"/>
      <c r="S185" s="28"/>
    </row>
    <row r="186" spans="18:19">
      <c r="R186" s="28"/>
      <c r="S186" s="28"/>
    </row>
    <row r="187" spans="18:19">
      <c r="R187" s="28"/>
      <c r="S187" s="28"/>
    </row>
    <row r="188" spans="18:19">
      <c r="R188" s="28"/>
      <c r="S188" s="28"/>
    </row>
    <row r="189" spans="18:19">
      <c r="R189" s="28"/>
      <c r="S189" s="28"/>
    </row>
    <row r="190" spans="18:19">
      <c r="R190" s="28"/>
      <c r="S190" s="28"/>
    </row>
    <row r="191" spans="18:19">
      <c r="R191" s="28"/>
      <c r="S191" s="28"/>
    </row>
    <row r="192" spans="18:19">
      <c r="R192" s="28"/>
      <c r="S192" s="28"/>
    </row>
    <row r="193" spans="18:19">
      <c r="R193" s="28"/>
      <c r="S193" s="28"/>
    </row>
    <row r="194" spans="18:19">
      <c r="R194" s="28"/>
      <c r="S194" s="28"/>
    </row>
    <row r="195" spans="18:19">
      <c r="R195" s="28"/>
      <c r="S195" s="28"/>
    </row>
    <row r="196" spans="18:19">
      <c r="R196" s="28"/>
      <c r="S196" s="28"/>
    </row>
    <row r="197" spans="18:19">
      <c r="R197" s="28"/>
      <c r="S197" s="28"/>
    </row>
    <row r="198" spans="18:19">
      <c r="R198" s="28"/>
      <c r="S198" s="28"/>
    </row>
    <row r="199" spans="18:19">
      <c r="R199" s="28"/>
      <c r="S199" s="28"/>
    </row>
    <row r="200" spans="18:19">
      <c r="R200" s="28"/>
      <c r="S200" s="28"/>
    </row>
    <row r="201" spans="18:19">
      <c r="R201" s="28"/>
      <c r="S201" s="28"/>
    </row>
    <row r="202" spans="18:19">
      <c r="R202" s="28"/>
      <c r="S202" s="28"/>
    </row>
    <row r="203" spans="18:19">
      <c r="R203" s="28"/>
      <c r="S203" s="28"/>
    </row>
    <row r="204" spans="18:19">
      <c r="R204" s="28"/>
      <c r="S204" s="28"/>
    </row>
    <row r="205" spans="18:19">
      <c r="R205" s="28"/>
      <c r="S205" s="28"/>
    </row>
    <row r="206" spans="18:19">
      <c r="R206" s="28"/>
      <c r="S206" s="28"/>
    </row>
    <row r="207" spans="18:19">
      <c r="R207" s="28"/>
      <c r="S207" s="28"/>
    </row>
    <row r="208" spans="18:19">
      <c r="R208" s="28"/>
      <c r="S208" s="28"/>
    </row>
    <row r="209" spans="18:19">
      <c r="R209" s="28"/>
      <c r="S209" s="28"/>
    </row>
    <row r="210" spans="18:19">
      <c r="R210" s="28"/>
      <c r="S210" s="28"/>
    </row>
    <row r="211" spans="18:19">
      <c r="R211" s="28"/>
      <c r="S211" s="28"/>
    </row>
    <row r="212" spans="18:19">
      <c r="R212" s="28"/>
      <c r="S212" s="28"/>
    </row>
    <row r="213" spans="18:19">
      <c r="R213" s="28"/>
      <c r="S213" s="28"/>
    </row>
    <row r="214" spans="18:19">
      <c r="R214" s="28"/>
      <c r="S214" s="28"/>
    </row>
    <row r="215" spans="18:19">
      <c r="R215" s="28"/>
      <c r="S215" s="28"/>
    </row>
    <row r="216" spans="18:19">
      <c r="R216" s="28"/>
      <c r="S216" s="28"/>
    </row>
    <row r="217" spans="18:19">
      <c r="R217" s="28"/>
      <c r="S217" s="28"/>
    </row>
    <row r="218" spans="18:19">
      <c r="R218" s="28"/>
      <c r="S218" s="28"/>
    </row>
    <row r="219" spans="18:19">
      <c r="R219" s="28"/>
      <c r="S219" s="28"/>
    </row>
    <row r="220" spans="18:19">
      <c r="R220" s="28"/>
      <c r="S220" s="28"/>
    </row>
    <row r="221" spans="18:19">
      <c r="R221" s="28"/>
      <c r="S221" s="28"/>
    </row>
    <row r="222" spans="18:19">
      <c r="R222" s="28"/>
      <c r="S222" s="28"/>
    </row>
    <row r="223" spans="18:19">
      <c r="R223" s="28"/>
      <c r="S223" s="28"/>
    </row>
    <row r="224" spans="18:19">
      <c r="R224" s="28"/>
      <c r="S224" s="28"/>
    </row>
    <row r="225" spans="18:19">
      <c r="R225" s="28"/>
      <c r="S225" s="28"/>
    </row>
    <row r="226" spans="18:19">
      <c r="R226" s="28"/>
      <c r="S226" s="28"/>
    </row>
    <row r="227" spans="18:19">
      <c r="R227" s="28"/>
      <c r="S227" s="28"/>
    </row>
    <row r="228" spans="18:19">
      <c r="R228" s="28"/>
      <c r="S228" s="28"/>
    </row>
    <row r="229" spans="18:19">
      <c r="R229" s="28"/>
      <c r="S229" s="28"/>
    </row>
    <row r="230" spans="18:19">
      <c r="R230" s="28"/>
      <c r="S230" s="28"/>
    </row>
    <row r="231" spans="18:19">
      <c r="R231" s="28"/>
      <c r="S231" s="28"/>
    </row>
    <row r="232" spans="18:19">
      <c r="R232" s="28"/>
      <c r="S232" s="28"/>
    </row>
    <row r="233" spans="18:19">
      <c r="R233" s="28"/>
      <c r="S233" s="28"/>
    </row>
    <row r="234" spans="18:19">
      <c r="R234" s="28"/>
      <c r="S234" s="28"/>
    </row>
    <row r="235" spans="18:19">
      <c r="R235" s="28"/>
      <c r="S235" s="28"/>
    </row>
    <row r="236" spans="18:19">
      <c r="R236" s="28"/>
      <c r="S236" s="28"/>
    </row>
    <row r="237" spans="18:19">
      <c r="R237" s="28"/>
      <c r="S237" s="28"/>
    </row>
    <row r="238" spans="18:19">
      <c r="R238" s="28"/>
      <c r="S238" s="28"/>
    </row>
    <row r="239" spans="18:19">
      <c r="R239" s="28"/>
      <c r="S239" s="28"/>
    </row>
    <row r="240" spans="18:19">
      <c r="R240" s="28"/>
      <c r="S240" s="28"/>
    </row>
    <row r="241" spans="18:19">
      <c r="R241" s="28"/>
      <c r="S241" s="28"/>
    </row>
    <row r="242" spans="18:19">
      <c r="R242" s="28"/>
      <c r="S242" s="28"/>
    </row>
    <row r="243" spans="18:19">
      <c r="R243" s="28"/>
      <c r="S243" s="28"/>
    </row>
    <row r="244" spans="18:19">
      <c r="R244" s="28"/>
      <c r="S244" s="28"/>
    </row>
    <row r="245" spans="18:19">
      <c r="R245" s="28"/>
      <c r="S245" s="28"/>
    </row>
    <row r="246" spans="18:19">
      <c r="R246" s="28"/>
      <c r="S246" s="28"/>
    </row>
    <row r="247" spans="18:19">
      <c r="R247" s="28"/>
      <c r="S247" s="28"/>
    </row>
    <row r="248" spans="18:19">
      <c r="R248" s="28"/>
      <c r="S248" s="28"/>
    </row>
    <row r="249" spans="18:19">
      <c r="R249" s="28"/>
      <c r="S249" s="28"/>
    </row>
    <row r="250" spans="18:19">
      <c r="R250" s="28"/>
      <c r="S250" s="28"/>
    </row>
    <row r="251" spans="18:19">
      <c r="R251" s="28"/>
      <c r="S251" s="28"/>
    </row>
    <row r="252" spans="18:19">
      <c r="R252" s="28"/>
      <c r="S252" s="28"/>
    </row>
    <row r="253" spans="18:19">
      <c r="R253" s="28"/>
      <c r="S253" s="28"/>
    </row>
    <row r="254" spans="18:19">
      <c r="R254" s="28"/>
      <c r="S254" s="28"/>
    </row>
    <row r="255" spans="18:19">
      <c r="R255" s="28"/>
      <c r="S255" s="28"/>
    </row>
    <row r="256" spans="18:19">
      <c r="R256" s="28"/>
      <c r="S256" s="28"/>
    </row>
    <row r="257" spans="18:19">
      <c r="R257" s="28"/>
      <c r="S257" s="28"/>
    </row>
    <row r="258" spans="18:19">
      <c r="R258" s="28"/>
      <c r="S258" s="28"/>
    </row>
    <row r="259" spans="18:19">
      <c r="R259" s="28"/>
      <c r="S259" s="28"/>
    </row>
    <row r="260" spans="18:19">
      <c r="R260" s="28"/>
      <c r="S260" s="28"/>
    </row>
    <row r="261" spans="18:19">
      <c r="R261" s="28"/>
      <c r="S261" s="28"/>
    </row>
    <row r="262" spans="18:19">
      <c r="R262" s="28"/>
      <c r="S262" s="28"/>
    </row>
    <row r="263" spans="18:19">
      <c r="R263" s="28"/>
      <c r="S263" s="28"/>
    </row>
    <row r="264" spans="18:19">
      <c r="R264" s="28"/>
      <c r="S264" s="28"/>
    </row>
    <row r="265" spans="18:19">
      <c r="R265" s="28"/>
      <c r="S265" s="28"/>
    </row>
    <row r="266" spans="18:19">
      <c r="R266" s="28"/>
      <c r="S266" s="28"/>
    </row>
    <row r="267" spans="18:19">
      <c r="R267" s="28"/>
      <c r="S267" s="28"/>
    </row>
    <row r="268" spans="18:19">
      <c r="R268" s="28"/>
      <c r="S268" s="28"/>
    </row>
    <row r="269" spans="18:19">
      <c r="R269" s="28"/>
      <c r="S269" s="28"/>
    </row>
    <row r="270" spans="18:19">
      <c r="R270" s="28"/>
      <c r="S270" s="28"/>
    </row>
    <row r="271" spans="18:19">
      <c r="R271" s="28"/>
      <c r="S271" s="28"/>
    </row>
    <row r="272" spans="18:19">
      <c r="R272" s="28"/>
      <c r="S272" s="28"/>
    </row>
    <row r="273" spans="18:19">
      <c r="R273" s="28"/>
      <c r="S273" s="28"/>
    </row>
    <row r="274" spans="18:19">
      <c r="R274" s="28"/>
      <c r="S274" s="28"/>
    </row>
    <row r="275" spans="18:19">
      <c r="R275" s="28"/>
      <c r="S275" s="28"/>
    </row>
    <row r="276" spans="18:19">
      <c r="R276" s="28"/>
      <c r="S276" s="28"/>
    </row>
    <row r="277" spans="18:19">
      <c r="R277" s="28"/>
      <c r="S277" s="28"/>
    </row>
    <row r="278" spans="18:19">
      <c r="R278" s="28"/>
      <c r="S278" s="28"/>
    </row>
    <row r="279" spans="18:19">
      <c r="R279" s="28"/>
      <c r="S279" s="28"/>
    </row>
    <row r="280" spans="18:19">
      <c r="R280" s="28"/>
      <c r="S280" s="28"/>
    </row>
    <row r="281" spans="18:19">
      <c r="R281" s="28"/>
      <c r="S281" s="28"/>
    </row>
    <row r="282" spans="18:19">
      <c r="R282" s="28"/>
      <c r="S282" s="28"/>
    </row>
    <row r="283" spans="18:19">
      <c r="R283" s="28"/>
      <c r="S283" s="28"/>
    </row>
    <row r="284" spans="18:19">
      <c r="R284" s="28"/>
      <c r="S284" s="28"/>
    </row>
    <row r="285" spans="18:19">
      <c r="R285" s="28"/>
      <c r="S285" s="28"/>
    </row>
    <row r="286" spans="18:19">
      <c r="R286" s="28"/>
      <c r="S286" s="28"/>
    </row>
    <row r="287" spans="18:19">
      <c r="R287" s="28"/>
      <c r="S287" s="28"/>
    </row>
    <row r="288" spans="18:19">
      <c r="R288" s="28"/>
      <c r="S288" s="28"/>
    </row>
    <row r="289" spans="18:19">
      <c r="R289" s="28"/>
      <c r="S289" s="28"/>
    </row>
    <row r="290" spans="18:19">
      <c r="R290" s="28"/>
      <c r="S290" s="28"/>
    </row>
    <row r="291" spans="18:19">
      <c r="R291" s="28"/>
      <c r="S291" s="28"/>
    </row>
    <row r="292" spans="18:19">
      <c r="R292" s="28"/>
      <c r="S292" s="28"/>
    </row>
    <row r="293" spans="18:19">
      <c r="R293" s="28"/>
      <c r="S293" s="28"/>
    </row>
    <row r="294" spans="18:19">
      <c r="R294" s="28"/>
      <c r="S294" s="28"/>
    </row>
    <row r="295" spans="18:19">
      <c r="R295" s="28"/>
      <c r="S295" s="28"/>
    </row>
    <row r="296" spans="18:19">
      <c r="R296" s="28"/>
      <c r="S296" s="28"/>
    </row>
    <row r="297" spans="18:19">
      <c r="R297" s="28"/>
      <c r="S297" s="28"/>
    </row>
    <row r="298" spans="18:19">
      <c r="R298" s="28"/>
      <c r="S298" s="28"/>
    </row>
    <row r="299" spans="18:19">
      <c r="R299" s="28"/>
      <c r="S299" s="28"/>
    </row>
    <row r="300" spans="18:19">
      <c r="R300" s="28"/>
      <c r="S300" s="28"/>
    </row>
    <row r="301" spans="18:19">
      <c r="R301" s="28"/>
      <c r="S301" s="28"/>
    </row>
    <row r="302" spans="18:19">
      <c r="R302" s="28"/>
      <c r="S302" s="28"/>
    </row>
    <row r="303" spans="18:19">
      <c r="R303" s="28"/>
      <c r="S303" s="28"/>
    </row>
    <row r="304" spans="18:19">
      <c r="R304" s="28"/>
      <c r="S304" s="28"/>
    </row>
    <row r="305" spans="18:19">
      <c r="R305" s="28"/>
      <c r="S305" s="28"/>
    </row>
    <row r="306" spans="18:19">
      <c r="R306" s="28"/>
      <c r="S306" s="28"/>
    </row>
    <row r="307" spans="18:19">
      <c r="R307" s="28"/>
      <c r="S307" s="28"/>
    </row>
    <row r="308" spans="18:19">
      <c r="R308" s="28"/>
      <c r="S308" s="28"/>
    </row>
    <row r="309" spans="18:19">
      <c r="R309" s="28"/>
      <c r="S309" s="28"/>
    </row>
    <row r="310" spans="18:19">
      <c r="R310" s="28"/>
      <c r="S310" s="28"/>
    </row>
    <row r="311" spans="18:19">
      <c r="R311" s="28"/>
      <c r="S311" s="28"/>
    </row>
    <row r="312" spans="18:19">
      <c r="R312" s="28"/>
      <c r="S312" s="28"/>
    </row>
    <row r="313" spans="18:19">
      <c r="R313" s="28"/>
      <c r="S313" s="28"/>
    </row>
    <row r="314" spans="18:19">
      <c r="R314" s="28"/>
      <c r="S314" s="28"/>
    </row>
    <row r="315" spans="18:19">
      <c r="R315" s="28"/>
      <c r="S315" s="28"/>
    </row>
    <row r="316" spans="18:19">
      <c r="R316" s="28"/>
      <c r="S316" s="28"/>
    </row>
    <row r="317" spans="18:19">
      <c r="R317" s="28"/>
      <c r="S317" s="28"/>
    </row>
    <row r="318" spans="18:19">
      <c r="R318" s="28"/>
      <c r="S318" s="28"/>
    </row>
    <row r="319" spans="18:19">
      <c r="R319" s="28"/>
      <c r="S319" s="28"/>
    </row>
    <row r="320" spans="18:19">
      <c r="R320" s="28"/>
      <c r="S320" s="28"/>
    </row>
    <row r="321" spans="18:19">
      <c r="R321" s="28"/>
      <c r="S321" s="28"/>
    </row>
    <row r="322" spans="18:19">
      <c r="R322" s="28"/>
      <c r="S322" s="28"/>
    </row>
    <row r="323" spans="18:19">
      <c r="R323" s="28"/>
      <c r="S323" s="28"/>
    </row>
    <row r="324" spans="18:19">
      <c r="R324" s="28"/>
      <c r="S324" s="28"/>
    </row>
    <row r="325" spans="18:19">
      <c r="R325" s="28"/>
      <c r="S325" s="28"/>
    </row>
    <row r="326" spans="18:19">
      <c r="R326" s="28"/>
      <c r="S326" s="28"/>
    </row>
    <row r="327" spans="18:19">
      <c r="R327" s="28"/>
      <c r="S327" s="28"/>
    </row>
    <row r="328" spans="18:19">
      <c r="R328" s="28"/>
      <c r="S328" s="28"/>
    </row>
    <row r="329" spans="18:19">
      <c r="R329" s="28"/>
      <c r="S329" s="28"/>
    </row>
    <row r="330" spans="18:19">
      <c r="R330" s="28"/>
      <c r="S330" s="28"/>
    </row>
    <row r="331" spans="18:19">
      <c r="R331" s="28"/>
      <c r="S331" s="28"/>
    </row>
    <row r="332" spans="18:19">
      <c r="R332" s="28"/>
      <c r="S332" s="28"/>
    </row>
    <row r="333" spans="18:19">
      <c r="R333" s="28"/>
      <c r="S333" s="28"/>
    </row>
    <row r="334" spans="18:19">
      <c r="R334" s="28"/>
      <c r="S334" s="28"/>
    </row>
    <row r="335" spans="18:19">
      <c r="R335" s="28"/>
      <c r="S335" s="28"/>
    </row>
    <row r="336" spans="18:19">
      <c r="R336" s="28"/>
      <c r="S336" s="28"/>
    </row>
    <row r="337" spans="18:19">
      <c r="R337" s="28"/>
      <c r="S337" s="28"/>
    </row>
    <row r="338" spans="18:19">
      <c r="R338" s="28"/>
      <c r="S338" s="28"/>
    </row>
    <row r="339" spans="18:19">
      <c r="R339" s="28"/>
      <c r="S339" s="28"/>
    </row>
    <row r="340" spans="18:19">
      <c r="R340" s="28"/>
      <c r="S340" s="28"/>
    </row>
    <row r="341" spans="18:19">
      <c r="R341" s="28"/>
      <c r="S341" s="28"/>
    </row>
    <row r="342" spans="18:19">
      <c r="R342" s="28"/>
      <c r="S342" s="28"/>
    </row>
    <row r="343" spans="18:19">
      <c r="R343" s="28"/>
      <c r="S343" s="28"/>
    </row>
    <row r="344" spans="18:19">
      <c r="R344" s="28"/>
      <c r="S344" s="28"/>
    </row>
    <row r="345" spans="18:19">
      <c r="R345" s="28"/>
      <c r="S345" s="28"/>
    </row>
    <row r="346" spans="18:19">
      <c r="R346" s="28"/>
      <c r="S346" s="28"/>
    </row>
    <row r="347" spans="18:19">
      <c r="R347" s="28"/>
      <c r="S347" s="28"/>
    </row>
    <row r="348" spans="18:19">
      <c r="R348" s="28"/>
      <c r="S348" s="28"/>
    </row>
    <row r="349" spans="18:19">
      <c r="R349" s="28"/>
      <c r="S349" s="28"/>
    </row>
    <row r="350" spans="18:19">
      <c r="R350" s="28"/>
      <c r="S350" s="28"/>
    </row>
    <row r="351" spans="18:19">
      <c r="R351" s="28"/>
      <c r="S351" s="28"/>
    </row>
    <row r="352" spans="18:19">
      <c r="R352" s="28"/>
      <c r="S352" s="28"/>
    </row>
    <row r="353" spans="18:19">
      <c r="R353" s="28"/>
      <c r="S353" s="28"/>
    </row>
    <row r="354" spans="18:19">
      <c r="R354" s="28"/>
      <c r="S354" s="28"/>
    </row>
    <row r="355" spans="18:19">
      <c r="R355" s="28"/>
      <c r="S355" s="28"/>
    </row>
    <row r="356" spans="18:19">
      <c r="R356" s="28"/>
      <c r="S356" s="28"/>
    </row>
    <row r="357" spans="18:19">
      <c r="R357" s="28"/>
      <c r="S357" s="28"/>
    </row>
    <row r="358" spans="18:19">
      <c r="R358" s="28"/>
      <c r="S358" s="28"/>
    </row>
    <row r="359" spans="18:19">
      <c r="R359" s="28"/>
      <c r="S359" s="28"/>
    </row>
    <row r="360" spans="18:19">
      <c r="R360" s="28"/>
      <c r="S360" s="28"/>
    </row>
    <row r="361" spans="18:19">
      <c r="R361" s="28"/>
      <c r="S361" s="28"/>
    </row>
    <row r="362" spans="18:19">
      <c r="R362" s="28"/>
      <c r="S362" s="28"/>
    </row>
    <row r="363" spans="18:19">
      <c r="R363" s="28"/>
      <c r="S363" s="28"/>
    </row>
    <row r="364" spans="18:19">
      <c r="R364" s="28"/>
      <c r="S364" s="28"/>
    </row>
    <row r="365" spans="18:19">
      <c r="R365" s="28"/>
      <c r="S365" s="28"/>
    </row>
    <row r="366" spans="18:19">
      <c r="R366" s="28"/>
      <c r="S366" s="28"/>
    </row>
    <row r="367" spans="18:19">
      <c r="R367" s="28"/>
      <c r="S367" s="28"/>
    </row>
    <row r="368" spans="18:19">
      <c r="R368" s="28"/>
      <c r="S368" s="28"/>
    </row>
    <row r="369" spans="18:19">
      <c r="R369" s="28"/>
      <c r="S369" s="28"/>
    </row>
    <row r="370" spans="18:19">
      <c r="R370" s="28"/>
      <c r="S370" s="28"/>
    </row>
    <row r="371" spans="18:19">
      <c r="R371" s="28"/>
      <c r="S371" s="28"/>
    </row>
    <row r="372" spans="18:19">
      <c r="R372" s="28"/>
      <c r="S372" s="28"/>
    </row>
    <row r="373" spans="18:19">
      <c r="R373" s="28"/>
      <c r="S373" s="28"/>
    </row>
    <row r="374" spans="18:19">
      <c r="R374" s="28"/>
      <c r="S374" s="28"/>
    </row>
    <row r="375" spans="18:19">
      <c r="R375" s="28"/>
      <c r="S375" s="28"/>
    </row>
    <row r="376" spans="18:19">
      <c r="R376" s="28"/>
      <c r="S376" s="28"/>
    </row>
    <row r="377" spans="18:19">
      <c r="R377" s="28"/>
      <c r="S377" s="28"/>
    </row>
    <row r="378" spans="18:19">
      <c r="R378" s="28"/>
      <c r="S378" s="28"/>
    </row>
    <row r="379" spans="18:19">
      <c r="R379" s="28"/>
      <c r="S379" s="28"/>
    </row>
    <row r="380" spans="18:19">
      <c r="R380" s="28"/>
      <c r="S380" s="28"/>
    </row>
    <row r="381" spans="18:19">
      <c r="R381" s="28"/>
      <c r="S381" s="28"/>
    </row>
    <row r="382" spans="18:19">
      <c r="R382" s="28"/>
      <c r="S382" s="28"/>
    </row>
    <row r="383" spans="18:19">
      <c r="R383" s="28"/>
      <c r="S383" s="28"/>
    </row>
    <row r="384" spans="18:19">
      <c r="R384" s="28"/>
      <c r="S384" s="28"/>
    </row>
    <row r="385" spans="18:19">
      <c r="R385" s="28"/>
      <c r="S385" s="28"/>
    </row>
    <row r="386" spans="18:19">
      <c r="R386" s="28"/>
      <c r="S386" s="28"/>
    </row>
    <row r="387" spans="18:19">
      <c r="R387" s="28"/>
      <c r="S387" s="28"/>
    </row>
    <row r="388" spans="18:19">
      <c r="R388" s="28"/>
      <c r="S388" s="28"/>
    </row>
    <row r="389" spans="18:19">
      <c r="R389" s="28"/>
      <c r="S389" s="28"/>
    </row>
    <row r="390" spans="18:19">
      <c r="R390" s="28"/>
      <c r="S390" s="28"/>
    </row>
    <row r="391" spans="18:19">
      <c r="R391" s="28"/>
      <c r="S391" s="28"/>
    </row>
    <row r="392" spans="18:19">
      <c r="R392" s="28"/>
      <c r="S392" s="28"/>
    </row>
    <row r="393" spans="18:19">
      <c r="R393" s="28"/>
      <c r="S393" s="28"/>
    </row>
    <row r="394" spans="18:19">
      <c r="R394" s="28"/>
      <c r="S394" s="28"/>
    </row>
    <row r="395" spans="18:19">
      <c r="R395" s="28"/>
      <c r="S395" s="28"/>
    </row>
    <row r="396" spans="18:19">
      <c r="R396" s="28"/>
      <c r="S396" s="28"/>
    </row>
    <row r="397" spans="18:19">
      <c r="R397" s="28"/>
      <c r="S397" s="28"/>
    </row>
    <row r="398" spans="18:19">
      <c r="R398" s="28"/>
      <c r="S398" s="28"/>
    </row>
    <row r="399" spans="18:19">
      <c r="R399" s="28"/>
      <c r="S399" s="28"/>
    </row>
    <row r="400" spans="18:19">
      <c r="R400" s="28"/>
      <c r="S400" s="28"/>
    </row>
    <row r="401" spans="18:19">
      <c r="R401" s="28"/>
      <c r="S401" s="28"/>
    </row>
    <row r="402" spans="18:19">
      <c r="R402" s="28"/>
      <c r="S402" s="28"/>
    </row>
    <row r="403" spans="18:19">
      <c r="R403" s="28"/>
      <c r="S403" s="28"/>
    </row>
    <row r="404" spans="18:19">
      <c r="R404" s="28"/>
      <c r="S404" s="28"/>
    </row>
    <row r="405" spans="18:19">
      <c r="R405" s="28"/>
      <c r="S405" s="28"/>
    </row>
    <row r="406" spans="18:19">
      <c r="R406" s="28"/>
      <c r="S406" s="28"/>
    </row>
    <row r="407" spans="18:19">
      <c r="R407" s="28"/>
      <c r="S407" s="28"/>
    </row>
    <row r="408" spans="18:19">
      <c r="R408" s="28"/>
      <c r="S408" s="28"/>
    </row>
    <row r="409" spans="18:19">
      <c r="R409" s="28"/>
      <c r="S409" s="28"/>
    </row>
    <row r="410" spans="18:19">
      <c r="R410" s="28"/>
      <c r="S410" s="28"/>
    </row>
    <row r="411" spans="18:19">
      <c r="R411" s="28"/>
      <c r="S411" s="28"/>
    </row>
    <row r="412" spans="18:19">
      <c r="R412" s="28"/>
      <c r="S412" s="28"/>
    </row>
    <row r="413" spans="18:19">
      <c r="R413" s="28"/>
      <c r="S413" s="28"/>
    </row>
    <row r="414" spans="18:19">
      <c r="R414" s="28"/>
      <c r="S414" s="28"/>
    </row>
    <row r="415" spans="18:19">
      <c r="R415" s="28"/>
      <c r="S415" s="28"/>
    </row>
    <row r="416" spans="18:19">
      <c r="R416" s="28"/>
      <c r="S416" s="28"/>
    </row>
    <row r="417" spans="18:19">
      <c r="R417" s="28"/>
      <c r="S417" s="28"/>
    </row>
    <row r="418" spans="18:19">
      <c r="R418" s="28"/>
      <c r="S418" s="28"/>
    </row>
    <row r="419" spans="18:19">
      <c r="R419" s="28"/>
      <c r="S419" s="28"/>
    </row>
    <row r="420" spans="18:19">
      <c r="R420" s="28"/>
      <c r="S420" s="28"/>
    </row>
    <row r="421" spans="18:19">
      <c r="R421" s="28"/>
      <c r="S421" s="28"/>
    </row>
    <row r="422" spans="18:19">
      <c r="R422" s="28"/>
      <c r="S422" s="28"/>
    </row>
    <row r="423" spans="18:19">
      <c r="R423" s="28"/>
      <c r="S423" s="28"/>
    </row>
    <row r="424" spans="18:19">
      <c r="R424" s="28"/>
      <c r="S424" s="28"/>
    </row>
    <row r="425" spans="18:19">
      <c r="R425" s="28"/>
      <c r="S425" s="28"/>
    </row>
    <row r="426" spans="18:19">
      <c r="R426" s="28"/>
      <c r="S426" s="28"/>
    </row>
    <row r="427" spans="18:19">
      <c r="R427" s="28"/>
      <c r="S427" s="28"/>
    </row>
    <row r="428" spans="18:19">
      <c r="R428" s="28"/>
      <c r="S428" s="28"/>
    </row>
    <row r="429" spans="18:19">
      <c r="R429" s="28"/>
      <c r="S429" s="28"/>
    </row>
    <row r="430" spans="18:19">
      <c r="R430" s="28"/>
      <c r="S430" s="28"/>
    </row>
    <row r="431" spans="18:19">
      <c r="R431" s="28"/>
      <c r="S431" s="28"/>
    </row>
    <row r="432" spans="18:19">
      <c r="R432" s="28"/>
      <c r="S432" s="28"/>
    </row>
    <row r="433" spans="18:19">
      <c r="R433" s="28"/>
      <c r="S433" s="28"/>
    </row>
    <row r="434" spans="18:19">
      <c r="R434" s="28"/>
      <c r="S434" s="28"/>
    </row>
    <row r="435" spans="18:19">
      <c r="R435" s="28"/>
      <c r="S435" s="28"/>
    </row>
    <row r="436" spans="18:19">
      <c r="R436" s="28"/>
      <c r="S436" s="28"/>
    </row>
    <row r="437" spans="18:19">
      <c r="R437" s="28"/>
      <c r="S437" s="28"/>
    </row>
    <row r="438" spans="18:19">
      <c r="R438" s="28"/>
      <c r="S438" s="28"/>
    </row>
    <row r="439" spans="18:19">
      <c r="R439" s="28"/>
      <c r="S439" s="28"/>
    </row>
    <row r="440" spans="18:19">
      <c r="R440" s="28"/>
      <c r="S440" s="28"/>
    </row>
    <row r="441" spans="18:19">
      <c r="R441" s="28"/>
      <c r="S441" s="28"/>
    </row>
    <row r="442" spans="18:19">
      <c r="R442" s="28"/>
      <c r="S442" s="28"/>
    </row>
    <row r="443" spans="18:19">
      <c r="R443" s="28"/>
      <c r="S443" s="28"/>
    </row>
    <row r="444" spans="18:19">
      <c r="R444" s="28"/>
      <c r="S444" s="28"/>
    </row>
    <row r="445" spans="18:19">
      <c r="R445" s="28"/>
      <c r="S445" s="28"/>
    </row>
    <row r="446" spans="18:19">
      <c r="R446" s="28"/>
      <c r="S446" s="28"/>
    </row>
    <row r="447" spans="18:19">
      <c r="R447" s="28"/>
      <c r="S447" s="28"/>
    </row>
    <row r="448" spans="18:19">
      <c r="R448" s="28"/>
      <c r="S448" s="28"/>
    </row>
    <row r="449" spans="18:19">
      <c r="R449" s="28"/>
      <c r="S449" s="28"/>
    </row>
    <row r="450" spans="18:19">
      <c r="R450" s="28"/>
      <c r="S450" s="28"/>
    </row>
    <row r="451" spans="18:19">
      <c r="R451" s="28"/>
      <c r="S451" s="28"/>
    </row>
    <row r="452" spans="18:19">
      <c r="R452" s="28"/>
      <c r="S452" s="28"/>
    </row>
    <row r="453" spans="18:19">
      <c r="R453" s="28"/>
      <c r="S453" s="28"/>
    </row>
    <row r="454" spans="18:19">
      <c r="R454" s="28"/>
      <c r="S454" s="28"/>
    </row>
    <row r="455" spans="18:19">
      <c r="R455" s="28"/>
      <c r="S455" s="28"/>
    </row>
    <row r="456" spans="18:19">
      <c r="R456" s="28"/>
      <c r="S456" s="28"/>
    </row>
    <row r="457" spans="18:19">
      <c r="R457" s="28"/>
      <c r="S457" s="28"/>
    </row>
    <row r="458" spans="18:19">
      <c r="R458" s="28"/>
      <c r="S458" s="28"/>
    </row>
    <row r="459" spans="18:19">
      <c r="R459" s="28"/>
      <c r="S459" s="28"/>
    </row>
    <row r="460" spans="18:19">
      <c r="R460" s="28"/>
      <c r="S460" s="28"/>
    </row>
    <row r="461" spans="18:19">
      <c r="R461" s="28"/>
      <c r="S461" s="28"/>
    </row>
    <row r="462" spans="18:19">
      <c r="R462" s="28"/>
      <c r="S462" s="28"/>
    </row>
    <row r="463" spans="18:19">
      <c r="R463" s="28"/>
      <c r="S463" s="28"/>
    </row>
    <row r="464" spans="18:19">
      <c r="R464" s="28"/>
      <c r="S464" s="28"/>
    </row>
    <row r="465" spans="18:19">
      <c r="R465" s="28"/>
      <c r="S465" s="28"/>
    </row>
    <row r="466" spans="18:19">
      <c r="R466" s="28"/>
      <c r="S466" s="28"/>
    </row>
    <row r="467" spans="18:19">
      <c r="R467" s="28"/>
      <c r="S467" s="28"/>
    </row>
    <row r="468" spans="18:19">
      <c r="R468" s="28"/>
      <c r="S468" s="28"/>
    </row>
    <row r="469" spans="18:19">
      <c r="R469" s="28"/>
      <c r="S469" s="28"/>
    </row>
    <row r="470" spans="18:19">
      <c r="R470" s="28"/>
      <c r="S470" s="28"/>
    </row>
    <row r="471" spans="18:19">
      <c r="R471" s="28"/>
      <c r="S471" s="28"/>
    </row>
    <row r="472" spans="18:19">
      <c r="R472" s="28"/>
      <c r="S472" s="28"/>
    </row>
    <row r="473" spans="18:19">
      <c r="R473" s="28"/>
      <c r="S473" s="28"/>
    </row>
    <row r="474" spans="18:19">
      <c r="R474" s="28"/>
      <c r="S474" s="28"/>
    </row>
    <row r="475" spans="18:19">
      <c r="R475" s="28"/>
      <c r="S475" s="28"/>
    </row>
    <row r="476" spans="18:19">
      <c r="R476" s="28"/>
      <c r="S476" s="28"/>
    </row>
    <row r="477" spans="18:19">
      <c r="R477" s="28"/>
      <c r="S477" s="28"/>
    </row>
    <row r="478" spans="18:19">
      <c r="R478" s="28"/>
      <c r="S478" s="28"/>
    </row>
    <row r="479" spans="18:19">
      <c r="R479" s="28"/>
      <c r="S479" s="28"/>
    </row>
    <row r="480" spans="18:19">
      <c r="R480" s="28"/>
      <c r="S480" s="28"/>
    </row>
    <row r="481" spans="18:19">
      <c r="R481" s="28"/>
      <c r="S481" s="28"/>
    </row>
    <row r="482" spans="18:19">
      <c r="R482" s="28"/>
      <c r="S482" s="28"/>
    </row>
    <row r="483" spans="18:19">
      <c r="R483" s="28"/>
      <c r="S483" s="28"/>
    </row>
    <row r="484" spans="18:19">
      <c r="R484" s="28"/>
      <c r="S484" s="28"/>
    </row>
    <row r="485" spans="18:19">
      <c r="R485" s="28"/>
      <c r="S485" s="28"/>
    </row>
    <row r="486" spans="18:19">
      <c r="R486" s="28"/>
      <c r="S486" s="28"/>
    </row>
    <row r="487" spans="18:19">
      <c r="R487" s="28"/>
      <c r="S487" s="28"/>
    </row>
    <row r="488" spans="18:19">
      <c r="R488" s="28"/>
      <c r="S488" s="28"/>
    </row>
    <row r="489" spans="18:19">
      <c r="R489" s="28"/>
      <c r="S489" s="28"/>
    </row>
    <row r="490" spans="18:19">
      <c r="R490" s="28"/>
      <c r="S490" s="28"/>
    </row>
    <row r="491" spans="18:19">
      <c r="R491" s="28"/>
      <c r="S491" s="28"/>
    </row>
    <row r="492" spans="18:19">
      <c r="R492" s="28"/>
      <c r="S492" s="28"/>
    </row>
    <row r="493" spans="18:19">
      <c r="R493" s="28"/>
      <c r="S493" s="28"/>
    </row>
    <row r="494" spans="18:19">
      <c r="R494" s="28"/>
      <c r="S494" s="28"/>
    </row>
    <row r="495" spans="18:19">
      <c r="R495" s="28"/>
      <c r="S495" s="28"/>
    </row>
    <row r="496" spans="18:19">
      <c r="R496" s="28"/>
      <c r="S496" s="28"/>
    </row>
    <row r="497" spans="18:19">
      <c r="R497" s="28"/>
      <c r="S497" s="28"/>
    </row>
    <row r="498" spans="18:19">
      <c r="R498" s="28"/>
      <c r="S498" s="28"/>
    </row>
    <row r="499" spans="18:19">
      <c r="R499" s="28"/>
      <c r="S499" s="28"/>
    </row>
    <row r="500" spans="18:19">
      <c r="R500" s="28"/>
      <c r="S500" s="28"/>
    </row>
    <row r="501" spans="18:19">
      <c r="R501" s="28"/>
      <c r="S501" s="28"/>
    </row>
    <row r="502" spans="18:19">
      <c r="R502" s="28"/>
      <c r="S502" s="28"/>
    </row>
    <row r="503" spans="18:19">
      <c r="R503" s="28"/>
      <c r="S503" s="28"/>
    </row>
    <row r="504" spans="18:19">
      <c r="R504" s="28"/>
      <c r="S504" s="28"/>
    </row>
    <row r="505" spans="18:19">
      <c r="R505" s="28"/>
      <c r="S505" s="28"/>
    </row>
    <row r="506" spans="18:19">
      <c r="R506" s="28"/>
      <c r="S506" s="28"/>
    </row>
    <row r="507" spans="18:19">
      <c r="R507" s="28"/>
      <c r="S507" s="28"/>
    </row>
    <row r="508" spans="18:19">
      <c r="R508" s="28"/>
      <c r="S508" s="28"/>
    </row>
    <row r="509" spans="18:19">
      <c r="R509" s="28"/>
      <c r="S509" s="28"/>
    </row>
    <row r="510" spans="18:19">
      <c r="R510" s="28"/>
      <c r="S510" s="28"/>
    </row>
    <row r="511" spans="18:19">
      <c r="R511" s="28"/>
      <c r="S511" s="28"/>
    </row>
    <row r="512" spans="18:19">
      <c r="R512" s="28"/>
      <c r="S512" s="28"/>
    </row>
    <row r="513" spans="18:19">
      <c r="R513" s="28"/>
      <c r="S513" s="28"/>
    </row>
    <row r="514" spans="18:19">
      <c r="R514" s="28"/>
      <c r="S514" s="28"/>
    </row>
    <row r="515" spans="18:19">
      <c r="R515" s="28"/>
      <c r="S515" s="28"/>
    </row>
    <row r="516" spans="18:19">
      <c r="R516" s="28"/>
      <c r="S516" s="28"/>
    </row>
    <row r="517" spans="18:19">
      <c r="R517" s="28"/>
      <c r="S517" s="28"/>
    </row>
    <row r="518" spans="18:19">
      <c r="R518" s="28"/>
      <c r="S518" s="28"/>
    </row>
    <row r="519" spans="18:19">
      <c r="R519" s="28"/>
      <c r="S519" s="28"/>
    </row>
    <row r="520" spans="18:19">
      <c r="R520" s="28"/>
      <c r="S520" s="28"/>
    </row>
    <row r="521" spans="18:19">
      <c r="R521" s="28"/>
      <c r="S521" s="28"/>
    </row>
    <row r="522" spans="18:19">
      <c r="R522" s="28"/>
      <c r="S522" s="28"/>
    </row>
    <row r="523" spans="18:19">
      <c r="R523" s="28"/>
      <c r="S523" s="28"/>
    </row>
    <row r="524" spans="18:19">
      <c r="R524" s="28"/>
      <c r="S524" s="28"/>
    </row>
    <row r="525" spans="18:19">
      <c r="R525" s="28"/>
      <c r="S525" s="28"/>
    </row>
    <row r="526" spans="18:19">
      <c r="R526" s="28"/>
      <c r="S526" s="28"/>
    </row>
    <row r="527" spans="18:19">
      <c r="R527" s="28"/>
      <c r="S527" s="28"/>
    </row>
    <row r="528" spans="18:19">
      <c r="R528" s="28"/>
      <c r="S528" s="28"/>
    </row>
    <row r="529" spans="18:19">
      <c r="R529" s="28"/>
      <c r="S529" s="28"/>
    </row>
    <row r="530" spans="18:19">
      <c r="R530" s="28"/>
      <c r="S530" s="28"/>
    </row>
    <row r="531" spans="18:19">
      <c r="R531" s="28"/>
      <c r="S531" s="28"/>
    </row>
    <row r="532" spans="18:19">
      <c r="R532" s="28"/>
      <c r="S532" s="28"/>
    </row>
    <row r="533" spans="18:19">
      <c r="R533" s="28"/>
      <c r="S533" s="28"/>
    </row>
    <row r="534" spans="18:19">
      <c r="R534" s="28"/>
      <c r="S534" s="28"/>
    </row>
    <row r="535" spans="18:19">
      <c r="R535" s="28"/>
      <c r="S535" s="28"/>
    </row>
    <row r="536" spans="18:19">
      <c r="R536" s="28"/>
      <c r="S536" s="28"/>
    </row>
    <row r="537" spans="18:19">
      <c r="R537" s="28"/>
      <c r="S537" s="28"/>
    </row>
    <row r="538" spans="18:19">
      <c r="R538" s="28"/>
      <c r="S538" s="28"/>
    </row>
    <row r="539" spans="18:19">
      <c r="R539" s="28"/>
      <c r="S539" s="28"/>
    </row>
    <row r="540" spans="18:19">
      <c r="R540" s="28"/>
      <c r="S540" s="28"/>
    </row>
    <row r="541" spans="18:19">
      <c r="R541" s="28"/>
      <c r="S541" s="28"/>
    </row>
    <row r="542" spans="18:19">
      <c r="R542" s="28"/>
      <c r="S542" s="28"/>
    </row>
    <row r="543" spans="18:19">
      <c r="R543" s="28"/>
      <c r="S543" s="28"/>
    </row>
    <row r="544" spans="18:19">
      <c r="R544" s="28"/>
      <c r="S544" s="28"/>
    </row>
    <row r="545" spans="18:19">
      <c r="R545" s="28"/>
      <c r="S545" s="28"/>
    </row>
    <row r="546" spans="18:19">
      <c r="R546" s="28"/>
      <c r="S546" s="28"/>
    </row>
    <row r="547" spans="18:19">
      <c r="R547" s="28"/>
      <c r="S547" s="28"/>
    </row>
    <row r="548" spans="18:19">
      <c r="R548" s="28"/>
      <c r="S548" s="28"/>
    </row>
    <row r="549" spans="18:19">
      <c r="R549" s="28"/>
      <c r="S549" s="28"/>
    </row>
    <row r="550" spans="18:19">
      <c r="R550" s="28"/>
      <c r="S550" s="28"/>
    </row>
    <row r="551" spans="18:19">
      <c r="R551" s="28"/>
      <c r="S551" s="28"/>
    </row>
    <row r="552" spans="18:19">
      <c r="R552" s="28"/>
      <c r="S552" s="28"/>
    </row>
    <row r="553" spans="18:19">
      <c r="R553" s="28"/>
      <c r="S553" s="28"/>
    </row>
    <row r="554" spans="18:19">
      <c r="R554" s="28"/>
      <c r="S554" s="28"/>
    </row>
    <row r="555" spans="18:19">
      <c r="R555" s="28"/>
      <c r="S555" s="28"/>
    </row>
    <row r="556" spans="18:19">
      <c r="R556" s="28"/>
      <c r="S556" s="28"/>
    </row>
    <row r="557" spans="18:19">
      <c r="R557" s="28"/>
      <c r="S557" s="28"/>
    </row>
    <row r="558" spans="18:19">
      <c r="R558" s="28"/>
      <c r="S558" s="28"/>
    </row>
    <row r="559" spans="18:19">
      <c r="R559" s="28"/>
      <c r="S559" s="28"/>
    </row>
    <row r="560" spans="18:19">
      <c r="R560" s="28"/>
      <c r="S560" s="28"/>
    </row>
    <row r="561" spans="18:19">
      <c r="R561" s="28"/>
      <c r="S561" s="28"/>
    </row>
    <row r="562" spans="18:19">
      <c r="R562" s="28"/>
      <c r="S562" s="28"/>
    </row>
    <row r="563" spans="18:19">
      <c r="R563" s="28"/>
      <c r="S563" s="28"/>
    </row>
    <row r="564" spans="18:19">
      <c r="R564" s="28"/>
      <c r="S564" s="28"/>
    </row>
    <row r="565" spans="18:19">
      <c r="R565" s="28"/>
      <c r="S565" s="28"/>
    </row>
    <row r="566" spans="18:19">
      <c r="R566" s="28"/>
      <c r="S566" s="28"/>
    </row>
    <row r="567" spans="18:19">
      <c r="R567" s="28"/>
      <c r="S567" s="28"/>
    </row>
    <row r="568" spans="18:19">
      <c r="R568" s="28"/>
      <c r="S568" s="28"/>
    </row>
    <row r="569" spans="18:19">
      <c r="R569" s="28"/>
      <c r="S569" s="28"/>
    </row>
    <row r="570" spans="18:19">
      <c r="R570" s="28"/>
      <c r="S570" s="28"/>
    </row>
    <row r="571" spans="18:19">
      <c r="R571" s="28"/>
      <c r="S571" s="28"/>
    </row>
    <row r="572" spans="18:19">
      <c r="R572" s="28"/>
      <c r="S572" s="28"/>
    </row>
    <row r="573" spans="18:19">
      <c r="R573" s="28"/>
      <c r="S573" s="28"/>
    </row>
    <row r="574" spans="18:19">
      <c r="R574" s="28"/>
      <c r="S574" s="28"/>
    </row>
    <row r="575" spans="18:19">
      <c r="R575" s="28"/>
      <c r="S575" s="28"/>
    </row>
    <row r="576" spans="18:19">
      <c r="R576" s="28"/>
      <c r="S576" s="28"/>
    </row>
    <row r="577" spans="18:19">
      <c r="R577" s="28"/>
      <c r="S577" s="28"/>
    </row>
    <row r="578" spans="18:19">
      <c r="R578" s="28"/>
      <c r="S578" s="28"/>
    </row>
    <row r="579" spans="18:19">
      <c r="R579" s="28"/>
      <c r="S579" s="28"/>
    </row>
    <row r="580" spans="18:19">
      <c r="R580" s="28"/>
      <c r="S580" s="28"/>
    </row>
    <row r="581" spans="18:19">
      <c r="R581" s="28"/>
      <c r="S581" s="28"/>
    </row>
    <row r="582" spans="18:19">
      <c r="R582" s="28"/>
      <c r="S582" s="28"/>
    </row>
    <row r="583" spans="18:19">
      <c r="R583" s="28"/>
      <c r="S583" s="28"/>
    </row>
    <row r="584" spans="18:19">
      <c r="R584" s="28"/>
      <c r="S584" s="28"/>
    </row>
    <row r="585" spans="18:19">
      <c r="R585" s="28"/>
      <c r="S585" s="28"/>
    </row>
    <row r="586" spans="18:19">
      <c r="R586" s="28"/>
      <c r="S586" s="28"/>
    </row>
    <row r="587" spans="18:19">
      <c r="R587" s="28"/>
      <c r="S587" s="28"/>
    </row>
    <row r="588" spans="18:19">
      <c r="R588" s="28"/>
      <c r="S588" s="28"/>
    </row>
    <row r="589" spans="18:19">
      <c r="R589" s="28"/>
      <c r="S589" s="28"/>
    </row>
    <row r="590" spans="18:19">
      <c r="R590" s="28"/>
      <c r="S590" s="28"/>
    </row>
    <row r="591" spans="18:19">
      <c r="R591" s="28"/>
      <c r="S591" s="28"/>
    </row>
    <row r="592" spans="18:19">
      <c r="R592" s="28"/>
      <c r="S592" s="28"/>
    </row>
    <row r="593" spans="18:19">
      <c r="R593" s="28"/>
      <c r="S593" s="28"/>
    </row>
    <row r="594" spans="18:19">
      <c r="R594" s="28"/>
      <c r="S594" s="28"/>
    </row>
    <row r="595" spans="18:19">
      <c r="R595" s="28"/>
      <c r="S595" s="28"/>
    </row>
    <row r="596" spans="18:19">
      <c r="R596" s="28"/>
      <c r="S596" s="28"/>
    </row>
    <row r="597" spans="18:19">
      <c r="R597" s="28"/>
      <c r="S597" s="28"/>
    </row>
    <row r="598" spans="18:19">
      <c r="R598" s="28"/>
      <c r="S598" s="28"/>
    </row>
    <row r="599" spans="18:19">
      <c r="R599" s="28"/>
      <c r="S599" s="28"/>
    </row>
    <row r="600" spans="18:19">
      <c r="R600" s="28"/>
      <c r="S600" s="28"/>
    </row>
    <row r="601" spans="18:19">
      <c r="R601" s="28"/>
      <c r="S601" s="28"/>
    </row>
    <row r="602" spans="18:19">
      <c r="R602" s="28"/>
      <c r="S602" s="28"/>
    </row>
    <row r="603" spans="18:19">
      <c r="R603" s="28"/>
      <c r="S603" s="28"/>
    </row>
    <row r="604" spans="18:19">
      <c r="R604" s="28"/>
      <c r="S604" s="28"/>
    </row>
    <row r="605" spans="18:19">
      <c r="R605" s="28"/>
      <c r="S605" s="28"/>
    </row>
    <row r="606" spans="18:19">
      <c r="R606" s="28"/>
      <c r="S606" s="28"/>
    </row>
    <row r="607" spans="18:19">
      <c r="R607" s="28"/>
      <c r="S607" s="28"/>
    </row>
    <row r="608" spans="18:19">
      <c r="R608" s="28"/>
      <c r="S608" s="28"/>
    </row>
    <row r="609" spans="18:19">
      <c r="R609" s="28"/>
      <c r="S609" s="28"/>
    </row>
    <row r="610" spans="18:19">
      <c r="R610" s="28"/>
      <c r="S610" s="28"/>
    </row>
    <row r="611" spans="18:19">
      <c r="R611" s="28"/>
      <c r="S611" s="28"/>
    </row>
    <row r="612" spans="18:19">
      <c r="R612" s="28"/>
      <c r="S612" s="28"/>
    </row>
    <row r="613" spans="18:19">
      <c r="R613" s="28"/>
      <c r="S613" s="28"/>
    </row>
    <row r="614" spans="18:19">
      <c r="R614" s="28"/>
      <c r="S614" s="28"/>
    </row>
    <row r="615" spans="18:19">
      <c r="R615" s="28"/>
      <c r="S615" s="28"/>
    </row>
    <row r="616" spans="18:19">
      <c r="R616" s="28"/>
      <c r="S616" s="28"/>
    </row>
    <row r="617" spans="18:19">
      <c r="R617" s="28"/>
      <c r="S617" s="28"/>
    </row>
    <row r="618" spans="18:19">
      <c r="R618" s="28"/>
      <c r="S618" s="28"/>
    </row>
    <row r="619" spans="18:19">
      <c r="R619" s="28"/>
      <c r="S619" s="28"/>
    </row>
    <row r="620" spans="18:19">
      <c r="R620" s="28"/>
      <c r="S620" s="28"/>
    </row>
    <row r="621" spans="18:19">
      <c r="R621" s="28"/>
      <c r="S621" s="28"/>
    </row>
    <row r="622" spans="18:19">
      <c r="R622" s="28"/>
      <c r="S622" s="28"/>
    </row>
    <row r="623" spans="18:19">
      <c r="R623" s="28"/>
      <c r="S623" s="28"/>
    </row>
    <row r="624" spans="18:19">
      <c r="R624" s="28"/>
      <c r="S624" s="28"/>
    </row>
    <row r="625" spans="18:19">
      <c r="R625" s="28"/>
      <c r="S625" s="28"/>
    </row>
    <row r="626" spans="18:19">
      <c r="R626" s="28"/>
      <c r="S626" s="28"/>
    </row>
    <row r="627" spans="18:19">
      <c r="R627" s="28"/>
      <c r="S627" s="28"/>
    </row>
    <row r="628" spans="18:19">
      <c r="R628" s="28"/>
      <c r="S628" s="28"/>
    </row>
    <row r="629" spans="18:19">
      <c r="R629" s="28"/>
      <c r="S629" s="28"/>
    </row>
    <row r="630" spans="18:19">
      <c r="R630" s="28"/>
      <c r="S630" s="28"/>
    </row>
    <row r="631" spans="18:19">
      <c r="R631" s="28"/>
      <c r="S631" s="28"/>
    </row>
    <row r="632" spans="18:19">
      <c r="R632" s="28"/>
      <c r="S632" s="28"/>
    </row>
    <row r="633" spans="18:19">
      <c r="R633" s="28"/>
      <c r="S633" s="28"/>
    </row>
    <row r="634" spans="18:19">
      <c r="R634" s="28"/>
      <c r="S634" s="28"/>
    </row>
    <row r="635" spans="18:19">
      <c r="R635" s="28"/>
      <c r="S635" s="28"/>
    </row>
    <row r="636" spans="18:19">
      <c r="R636" s="28"/>
      <c r="S636" s="28"/>
    </row>
    <row r="637" spans="18:19">
      <c r="R637" s="28"/>
      <c r="S637" s="28"/>
    </row>
    <row r="638" spans="18:19">
      <c r="R638" s="28"/>
      <c r="S638" s="28"/>
    </row>
    <row r="639" spans="18:19">
      <c r="R639" s="28"/>
      <c r="S639" s="28"/>
    </row>
    <row r="640" spans="18:19">
      <c r="R640" s="28"/>
      <c r="S640" s="28"/>
    </row>
    <row r="641" spans="18:19">
      <c r="R641" s="28"/>
      <c r="S641" s="28"/>
    </row>
    <row r="642" spans="18:19">
      <c r="R642" s="28"/>
      <c r="S642" s="28"/>
    </row>
    <row r="643" spans="18:19">
      <c r="R643" s="28"/>
      <c r="S643" s="28"/>
    </row>
    <row r="644" spans="18:19">
      <c r="R644" s="28"/>
      <c r="S644" s="28"/>
    </row>
    <row r="645" spans="18:19">
      <c r="R645" s="28"/>
      <c r="S645" s="28"/>
    </row>
    <row r="646" spans="18:19">
      <c r="R646" s="28"/>
      <c r="S646" s="28"/>
    </row>
    <row r="647" spans="18:19">
      <c r="R647" s="28"/>
      <c r="S647" s="28"/>
    </row>
    <row r="648" spans="18:19">
      <c r="R648" s="28"/>
      <c r="S648" s="28"/>
    </row>
    <row r="649" spans="18:19">
      <c r="R649" s="28"/>
      <c r="S649" s="28"/>
    </row>
    <row r="650" spans="18:19">
      <c r="R650" s="28"/>
      <c r="S650" s="28"/>
    </row>
    <row r="651" spans="18:19">
      <c r="R651" s="28"/>
      <c r="S651" s="28"/>
    </row>
    <row r="652" spans="18:19">
      <c r="R652" s="28"/>
      <c r="S652" s="28"/>
    </row>
    <row r="653" spans="18:19">
      <c r="R653" s="28"/>
      <c r="S653" s="28"/>
    </row>
    <row r="654" spans="18:19">
      <c r="R654" s="28"/>
      <c r="S654" s="28"/>
    </row>
    <row r="655" spans="18:19">
      <c r="R655" s="28"/>
      <c r="S655" s="28"/>
    </row>
    <row r="656" spans="18:19">
      <c r="R656" s="28"/>
      <c r="S656" s="28"/>
    </row>
    <row r="657" spans="18:19">
      <c r="R657" s="28"/>
      <c r="S657" s="28"/>
    </row>
    <row r="658" spans="18:19">
      <c r="R658" s="28"/>
      <c r="S658" s="28"/>
    </row>
    <row r="659" spans="18:19">
      <c r="R659" s="28"/>
      <c r="S659" s="28"/>
    </row>
    <row r="660" spans="18:19">
      <c r="R660" s="28"/>
      <c r="S660" s="28"/>
    </row>
    <row r="661" spans="18:19">
      <c r="R661" s="28"/>
      <c r="S661" s="28"/>
    </row>
    <row r="662" spans="18:19">
      <c r="R662" s="28"/>
      <c r="S662" s="28"/>
    </row>
    <row r="663" spans="18:19">
      <c r="R663" s="28"/>
      <c r="S663" s="28"/>
    </row>
    <row r="664" spans="18:19">
      <c r="R664" s="28"/>
      <c r="S664" s="28"/>
    </row>
    <row r="665" spans="18:19">
      <c r="R665" s="28"/>
      <c r="S665" s="28"/>
    </row>
    <row r="666" spans="18:19">
      <c r="R666" s="28"/>
      <c r="S666" s="28"/>
    </row>
    <row r="667" spans="18:19">
      <c r="R667" s="28"/>
      <c r="S667" s="28"/>
    </row>
    <row r="668" spans="18:19">
      <c r="R668" s="28"/>
      <c r="S668" s="28"/>
    </row>
    <row r="669" spans="18:19">
      <c r="R669" s="28"/>
      <c r="S669" s="28"/>
    </row>
    <row r="670" spans="18:19">
      <c r="R670" s="28"/>
      <c r="S670" s="28"/>
    </row>
    <row r="671" spans="18:19">
      <c r="R671" s="28"/>
      <c r="S671" s="28"/>
    </row>
    <row r="672" spans="18:19">
      <c r="R672" s="28"/>
      <c r="S672" s="28"/>
    </row>
    <row r="673" spans="18:19">
      <c r="R673" s="28"/>
      <c r="S673" s="28"/>
    </row>
    <row r="674" spans="18:19">
      <c r="R674" s="28"/>
      <c r="S674" s="28"/>
    </row>
    <row r="675" spans="18:19">
      <c r="R675" s="28"/>
      <c r="S675" s="28"/>
    </row>
    <row r="676" spans="18:19">
      <c r="R676" s="28"/>
      <c r="S676" s="28"/>
    </row>
    <row r="677" spans="18:19">
      <c r="R677" s="28"/>
      <c r="S677" s="28"/>
    </row>
    <row r="678" spans="18:19">
      <c r="R678" s="28"/>
      <c r="S678" s="28"/>
    </row>
    <row r="679" spans="18:19">
      <c r="R679" s="28"/>
      <c r="S679" s="28"/>
    </row>
    <row r="680" spans="18:19">
      <c r="R680" s="28"/>
      <c r="S680" s="28"/>
    </row>
    <row r="681" spans="18:19">
      <c r="R681" s="28"/>
      <c r="S681" s="28"/>
    </row>
    <row r="682" spans="18:19">
      <c r="R682" s="28"/>
      <c r="S682" s="28"/>
    </row>
    <row r="683" spans="18:19">
      <c r="R683" s="28"/>
      <c r="S683" s="28"/>
    </row>
    <row r="684" spans="18:19">
      <c r="R684" s="28"/>
      <c r="S684" s="28"/>
    </row>
    <row r="685" spans="18:19">
      <c r="R685" s="28"/>
      <c r="S685" s="28"/>
    </row>
    <row r="686" spans="18:19">
      <c r="R686" s="28"/>
      <c r="S686" s="28"/>
    </row>
    <row r="687" spans="18:19">
      <c r="R687" s="28"/>
      <c r="S687" s="28"/>
    </row>
    <row r="688" spans="18:19">
      <c r="R688" s="28"/>
      <c r="S688" s="28"/>
    </row>
    <row r="689" spans="18:19">
      <c r="R689" s="28"/>
      <c r="S689" s="28"/>
    </row>
    <row r="690" spans="18:19">
      <c r="R690" s="28"/>
      <c r="S690" s="28"/>
    </row>
    <row r="691" spans="18:19">
      <c r="R691" s="28"/>
      <c r="S691" s="28"/>
    </row>
    <row r="692" spans="18:19">
      <c r="R692" s="28"/>
      <c r="S692" s="28"/>
    </row>
    <row r="693" spans="18:19">
      <c r="R693" s="28"/>
      <c r="S693" s="28"/>
    </row>
    <row r="694" spans="18:19">
      <c r="R694" s="28"/>
      <c r="S694" s="28"/>
    </row>
    <row r="695" spans="18:19">
      <c r="R695" s="28"/>
      <c r="S695" s="28"/>
    </row>
    <row r="696" spans="18:19">
      <c r="R696" s="28"/>
      <c r="S696" s="28"/>
    </row>
    <row r="697" spans="18:19">
      <c r="R697" s="28"/>
      <c r="S697" s="28"/>
    </row>
    <row r="698" spans="18:19">
      <c r="R698" s="28"/>
      <c r="S698" s="28"/>
    </row>
    <row r="699" spans="18:19">
      <c r="R699" s="28"/>
      <c r="S699" s="28"/>
    </row>
    <row r="700" spans="18:19">
      <c r="R700" s="28"/>
      <c r="S700" s="28"/>
    </row>
    <row r="701" spans="18:19">
      <c r="R701" s="28"/>
      <c r="S701" s="28"/>
    </row>
    <row r="702" spans="18:19">
      <c r="R702" s="28"/>
      <c r="S702" s="28"/>
    </row>
    <row r="703" spans="18:19">
      <c r="R703" s="28"/>
      <c r="S703" s="28"/>
    </row>
    <row r="704" spans="18:19">
      <c r="R704" s="28"/>
      <c r="S704" s="28"/>
    </row>
    <row r="705" spans="18:19">
      <c r="R705" s="28"/>
      <c r="S705" s="28"/>
    </row>
    <row r="706" spans="18:19">
      <c r="R706" s="28"/>
      <c r="S706" s="28"/>
    </row>
    <row r="707" spans="18:19">
      <c r="R707" s="28"/>
      <c r="S707" s="28"/>
    </row>
    <row r="708" spans="18:19">
      <c r="R708" s="28"/>
      <c r="S708" s="28"/>
    </row>
    <row r="709" spans="18:19">
      <c r="R709" s="28"/>
      <c r="S709" s="28"/>
    </row>
    <row r="710" spans="18:19">
      <c r="R710" s="28"/>
      <c r="S710" s="28"/>
    </row>
    <row r="711" spans="18:19">
      <c r="R711" s="28"/>
      <c r="S711" s="28"/>
    </row>
    <row r="712" spans="18:19">
      <c r="R712" s="28"/>
      <c r="S712" s="28"/>
    </row>
    <row r="713" spans="18:19">
      <c r="R713" s="28"/>
      <c r="S713" s="28"/>
    </row>
    <row r="714" spans="18:19">
      <c r="R714" s="28"/>
      <c r="S714" s="28"/>
    </row>
    <row r="715" spans="18:19">
      <c r="R715" s="28"/>
      <c r="S715" s="28"/>
    </row>
    <row r="716" spans="18:19">
      <c r="R716" s="28"/>
      <c r="S716" s="28"/>
    </row>
    <row r="717" spans="18:19">
      <c r="R717" s="28"/>
      <c r="S717" s="28"/>
    </row>
    <row r="718" spans="18:19">
      <c r="R718" s="28"/>
      <c r="S718" s="28"/>
    </row>
    <row r="719" spans="18:19">
      <c r="R719" s="28"/>
      <c r="S719" s="28"/>
    </row>
    <row r="720" spans="18:19">
      <c r="R720" s="28"/>
      <c r="S720" s="28"/>
    </row>
    <row r="721" spans="18:19">
      <c r="R721" s="28"/>
      <c r="S721" s="28"/>
    </row>
    <row r="722" spans="18:19">
      <c r="R722" s="28"/>
      <c r="S722" s="28"/>
    </row>
    <row r="723" spans="18:19">
      <c r="R723" s="28"/>
      <c r="S723" s="28"/>
    </row>
    <row r="724" spans="18:19">
      <c r="R724" s="28"/>
      <c r="S724" s="28"/>
    </row>
    <row r="725" spans="18:19">
      <c r="R725" s="28"/>
      <c r="S725" s="28"/>
    </row>
    <row r="726" spans="18:19">
      <c r="R726" s="28"/>
      <c r="S726" s="28"/>
    </row>
    <row r="727" spans="18:19">
      <c r="R727" s="28"/>
      <c r="S727" s="28"/>
    </row>
    <row r="728" spans="18:19">
      <c r="R728" s="28"/>
      <c r="S728" s="28"/>
    </row>
    <row r="729" spans="18:19">
      <c r="R729" s="28"/>
      <c r="S729" s="28"/>
    </row>
    <row r="730" spans="18:19">
      <c r="R730" s="28"/>
      <c r="S730" s="28"/>
    </row>
    <row r="731" spans="18:19">
      <c r="R731" s="28"/>
      <c r="S731" s="28"/>
    </row>
    <row r="732" spans="18:19">
      <c r="R732" s="28"/>
      <c r="S732" s="28"/>
    </row>
    <row r="733" spans="18:19">
      <c r="R733" s="28"/>
      <c r="S733" s="28"/>
    </row>
    <row r="734" spans="18:19">
      <c r="R734" s="28"/>
      <c r="S734" s="28"/>
    </row>
    <row r="735" spans="18:19">
      <c r="R735" s="28"/>
      <c r="S735" s="28"/>
    </row>
    <row r="736" spans="18:19">
      <c r="R736" s="28"/>
      <c r="S736" s="28"/>
    </row>
    <row r="737" spans="18:19">
      <c r="R737" s="28"/>
      <c r="S737" s="28"/>
    </row>
    <row r="738" spans="18:19">
      <c r="R738" s="28"/>
      <c r="S738" s="28"/>
    </row>
    <row r="739" spans="18:19">
      <c r="R739" s="28"/>
      <c r="S739" s="28"/>
    </row>
    <row r="740" spans="18:19">
      <c r="R740" s="28"/>
      <c r="S740" s="28"/>
    </row>
    <row r="741" spans="18:19">
      <c r="R741" s="28"/>
      <c r="S741" s="28"/>
    </row>
    <row r="742" spans="18:19">
      <c r="R742" s="28"/>
      <c r="S742" s="28"/>
    </row>
    <row r="743" spans="18:19">
      <c r="R743" s="28"/>
      <c r="S743" s="28"/>
    </row>
    <row r="744" spans="18:19">
      <c r="R744" s="28"/>
      <c r="S744" s="28"/>
    </row>
    <row r="745" spans="18:19">
      <c r="R745" s="28"/>
      <c r="S745" s="28"/>
    </row>
    <row r="746" spans="18:19">
      <c r="R746" s="28"/>
      <c r="S746" s="28"/>
    </row>
    <row r="747" spans="18:19">
      <c r="R747" s="28"/>
      <c r="S747" s="28"/>
    </row>
    <row r="748" spans="18:19">
      <c r="R748" s="28"/>
      <c r="S748" s="28"/>
    </row>
    <row r="749" spans="18:19">
      <c r="R749" s="28"/>
      <c r="S749" s="28"/>
    </row>
    <row r="750" spans="18:19">
      <c r="R750" s="28"/>
      <c r="S750" s="28"/>
    </row>
    <row r="751" spans="18:19">
      <c r="R751" s="28"/>
      <c r="S751" s="28"/>
    </row>
    <row r="752" spans="18:19">
      <c r="R752" s="28"/>
      <c r="S752" s="28"/>
    </row>
    <row r="753" spans="18:19">
      <c r="R753" s="28"/>
      <c r="S753" s="28"/>
    </row>
    <row r="754" spans="18:19">
      <c r="R754" s="28"/>
      <c r="S754" s="28"/>
    </row>
    <row r="755" spans="18:19">
      <c r="R755" s="28"/>
      <c r="S755" s="28"/>
    </row>
    <row r="756" spans="18:19">
      <c r="R756" s="28"/>
      <c r="S756" s="28"/>
    </row>
    <row r="757" spans="18:19">
      <c r="R757" s="28"/>
      <c r="S757" s="28"/>
    </row>
    <row r="758" spans="18:19">
      <c r="R758" s="28"/>
      <c r="S758" s="28"/>
    </row>
    <row r="759" spans="18:19">
      <c r="R759" s="28"/>
      <c r="S759" s="28"/>
    </row>
    <row r="760" spans="18:19">
      <c r="R760" s="28"/>
      <c r="S760" s="28"/>
    </row>
    <row r="761" spans="18:19">
      <c r="R761" s="28"/>
      <c r="S761" s="28"/>
    </row>
    <row r="762" spans="18:19">
      <c r="R762" s="28"/>
      <c r="S762" s="28"/>
    </row>
    <row r="763" spans="18:19">
      <c r="R763" s="28"/>
      <c r="S763" s="28"/>
    </row>
    <row r="764" spans="18:19">
      <c r="R764" s="28"/>
      <c r="S764" s="28"/>
    </row>
    <row r="765" spans="18:19">
      <c r="R765" s="28"/>
      <c r="S765" s="28"/>
    </row>
    <row r="766" spans="18:19">
      <c r="R766" s="28"/>
      <c r="S766" s="28"/>
    </row>
    <row r="767" spans="18:19">
      <c r="R767" s="28"/>
      <c r="S767" s="28"/>
    </row>
    <row r="768" spans="18:19">
      <c r="R768" s="28"/>
      <c r="S768" s="28"/>
    </row>
    <row r="769" spans="18:19">
      <c r="R769" s="28"/>
      <c r="S769" s="28"/>
    </row>
    <row r="770" spans="18:19">
      <c r="R770" s="28"/>
      <c r="S770" s="28"/>
    </row>
    <row r="771" spans="18:19">
      <c r="R771" s="28"/>
      <c r="S771" s="28"/>
    </row>
    <row r="772" spans="18:19">
      <c r="R772" s="28"/>
      <c r="S772" s="28"/>
    </row>
    <row r="773" spans="18:19">
      <c r="R773" s="28"/>
      <c r="S773" s="28"/>
    </row>
    <row r="774" spans="18:19">
      <c r="R774" s="28"/>
      <c r="S774" s="28"/>
    </row>
    <row r="775" spans="18:19">
      <c r="R775" s="28"/>
      <c r="S775" s="28"/>
    </row>
    <row r="776" spans="18:19">
      <c r="R776" s="28"/>
      <c r="S776" s="28"/>
    </row>
    <row r="777" spans="18:19">
      <c r="R777" s="28"/>
      <c r="S777" s="28"/>
    </row>
    <row r="778" spans="18:19">
      <c r="R778" s="28"/>
      <c r="S778" s="28"/>
    </row>
    <row r="779" spans="18:19">
      <c r="R779" s="28"/>
      <c r="S779" s="28"/>
    </row>
    <row r="780" spans="18:19">
      <c r="R780" s="28"/>
      <c r="S780" s="28"/>
    </row>
    <row r="781" spans="18:19">
      <c r="R781" s="28"/>
      <c r="S781" s="28"/>
    </row>
    <row r="782" spans="18:19">
      <c r="R782" s="28"/>
      <c r="S782" s="28"/>
    </row>
    <row r="783" spans="18:19">
      <c r="R783" s="28"/>
      <c r="S783" s="28"/>
    </row>
    <row r="784" spans="18:19">
      <c r="R784" s="28"/>
      <c r="S784" s="28"/>
    </row>
    <row r="785" spans="18:19">
      <c r="R785" s="28"/>
      <c r="S785" s="28"/>
    </row>
    <row r="786" spans="18:19">
      <c r="R786" s="28"/>
      <c r="S786" s="28"/>
    </row>
    <row r="787" spans="18:19">
      <c r="R787" s="28"/>
      <c r="S787" s="28"/>
    </row>
    <row r="788" spans="18:19">
      <c r="R788" s="28"/>
      <c r="S788" s="28"/>
    </row>
    <row r="789" spans="18:19">
      <c r="R789" s="28"/>
      <c r="S789" s="28"/>
    </row>
    <row r="790" spans="18:19">
      <c r="R790" s="28"/>
      <c r="S790" s="28"/>
    </row>
    <row r="791" spans="18:19">
      <c r="R791" s="28"/>
      <c r="S791" s="28"/>
    </row>
    <row r="792" spans="18:19">
      <c r="R792" s="28"/>
      <c r="S792" s="28"/>
    </row>
    <row r="793" spans="18:19">
      <c r="R793" s="28"/>
      <c r="S793" s="28"/>
    </row>
    <row r="794" spans="18:19">
      <c r="R794" s="28"/>
      <c r="S794" s="28"/>
    </row>
    <row r="795" spans="18:19">
      <c r="R795" s="28"/>
      <c r="S795" s="28"/>
    </row>
    <row r="796" spans="18:19">
      <c r="R796" s="28"/>
      <c r="S796" s="28"/>
    </row>
    <row r="797" spans="18:19">
      <c r="R797" s="28"/>
      <c r="S797" s="28"/>
    </row>
    <row r="798" spans="18:19">
      <c r="R798" s="28"/>
      <c r="S798" s="28"/>
    </row>
    <row r="799" spans="18:19">
      <c r="R799" s="28"/>
      <c r="S799" s="28"/>
    </row>
    <row r="800" spans="18:19">
      <c r="R800" s="28"/>
      <c r="S800" s="28"/>
    </row>
    <row r="801" spans="18:19">
      <c r="R801" s="28"/>
      <c r="S801" s="28"/>
    </row>
    <row r="802" spans="18:19">
      <c r="R802" s="28"/>
      <c r="S802" s="28"/>
    </row>
    <row r="803" spans="18:19">
      <c r="R803" s="28"/>
      <c r="S803" s="28"/>
    </row>
  </sheetData>
  <mergeCells count="1">
    <mergeCell ref="U1:AA1"/>
  </mergeCells>
  <conditionalFormatting sqref="E113 E125:E129 E99:E108">
    <cfRule type="cellIs" dxfId="354" priority="76" operator="notEqual">
      <formula>207</formula>
    </cfRule>
  </conditionalFormatting>
  <conditionalFormatting sqref="I113:K113 I125:K129">
    <cfRule type="expression" dxfId="353" priority="75">
      <formula>$G113&gt;#REF!</formula>
    </cfRule>
  </conditionalFormatting>
  <conditionalFormatting sqref="H113 H125:H129">
    <cfRule type="expression" dxfId="352" priority="73">
      <formula>$F113 &lt; #REF!</formula>
    </cfRule>
    <cfRule type="expression" dxfId="351" priority="74">
      <formula>$F113 &gt; #REF!</formula>
    </cfRule>
  </conditionalFormatting>
  <conditionalFormatting sqref="F123:F124 F99:G108">
    <cfRule type="expression" dxfId="350" priority="71">
      <formula>$F99 &lt; $H99</formula>
    </cfRule>
    <cfRule type="expression" dxfId="349" priority="72">
      <formula>$F99 &gt; $H99</formula>
    </cfRule>
  </conditionalFormatting>
  <conditionalFormatting sqref="F125:F128">
    <cfRule type="expression" dxfId="348" priority="69">
      <formula>$F125 &lt; $H125</formula>
    </cfRule>
    <cfRule type="expression" dxfId="347" priority="70">
      <formula>$F125 &gt; $H125</formula>
    </cfRule>
  </conditionalFormatting>
  <conditionalFormatting sqref="F129">
    <cfRule type="expression" dxfId="346" priority="67">
      <formula>$F129 &lt; $H129</formula>
    </cfRule>
    <cfRule type="expression" dxfId="345" priority="68">
      <formula>$F129 &gt; $H129</formula>
    </cfRule>
  </conditionalFormatting>
  <conditionalFormatting sqref="F130:F131">
    <cfRule type="expression" dxfId="344" priority="65">
      <formula>$F130 &lt; $H130</formula>
    </cfRule>
    <cfRule type="expression" dxfId="343" priority="66">
      <formula>$F130 &gt; $H130</formula>
    </cfRule>
  </conditionalFormatting>
  <conditionalFormatting sqref="F133:F134">
    <cfRule type="expression" dxfId="342" priority="63">
      <formula>$F133 &lt; $H133</formula>
    </cfRule>
    <cfRule type="expression" dxfId="341" priority="64">
      <formula>$F133 &gt; $H133</formula>
    </cfRule>
  </conditionalFormatting>
  <conditionalFormatting sqref="F135">
    <cfRule type="expression" dxfId="340" priority="61">
      <formula>$F135 &lt; $H135</formula>
    </cfRule>
    <cfRule type="expression" dxfId="339" priority="62">
      <formula>$F135 &gt; $H135</formula>
    </cfRule>
  </conditionalFormatting>
  <conditionalFormatting sqref="F136">
    <cfRule type="expression" dxfId="338" priority="59">
      <formula>$F136 &lt; $H136</formula>
    </cfRule>
    <cfRule type="expression" dxfId="337" priority="60">
      <formula>$F136 &gt; $H136</formula>
    </cfRule>
  </conditionalFormatting>
  <conditionalFormatting sqref="F137:F140">
    <cfRule type="expression" dxfId="336" priority="57">
      <formula>$F137 &lt; $H137</formula>
    </cfRule>
    <cfRule type="expression" dxfId="335" priority="58">
      <formula>$F137 &gt; $H137</formula>
    </cfRule>
  </conditionalFormatting>
  <conditionalFormatting sqref="G123:G124">
    <cfRule type="expression" dxfId="334" priority="56">
      <formula>$G123&gt;$I123</formula>
    </cfRule>
  </conditionalFormatting>
  <conditionalFormatting sqref="G125:G128">
    <cfRule type="expression" dxfId="333" priority="55">
      <formula>$G125&gt;$I125</formula>
    </cfRule>
  </conditionalFormatting>
  <conditionalFormatting sqref="G129">
    <cfRule type="expression" dxfId="332" priority="54">
      <formula>$G129&gt;$I129</formula>
    </cfRule>
  </conditionalFormatting>
  <conditionalFormatting sqref="G130:G131">
    <cfRule type="expression" dxfId="331" priority="53">
      <formula>$G130&gt;$I130</formula>
    </cfRule>
  </conditionalFormatting>
  <conditionalFormatting sqref="G133:G134">
    <cfRule type="expression" dxfId="330" priority="52">
      <formula>$G133&gt;$I133</formula>
    </cfRule>
  </conditionalFormatting>
  <conditionalFormatting sqref="G135">
    <cfRule type="expression" dxfId="329" priority="51">
      <formula>$G135&gt;$I135</formula>
    </cfRule>
  </conditionalFormatting>
  <conditionalFormatting sqref="G136">
    <cfRule type="expression" dxfId="328" priority="50">
      <formula>$G136&gt;$I136</formula>
    </cfRule>
  </conditionalFormatting>
  <conditionalFormatting sqref="G137:G140">
    <cfRule type="expression" dxfId="327" priority="49">
      <formula>$G137&gt;$I137</formula>
    </cfRule>
  </conditionalFormatting>
  <conditionalFormatting sqref="I99:K108">
    <cfRule type="expression" dxfId="326" priority="48">
      <formula>$G99&gt;#REF!</formula>
    </cfRule>
  </conditionalFormatting>
  <conditionalFormatting sqref="H99:H108">
    <cfRule type="expression" dxfId="325" priority="47">
      <formula>$G99&gt;#REF!</formula>
    </cfRule>
  </conditionalFormatting>
  <conditionalFormatting sqref="E26:E27 E2:E24 E29:E43 E45:E48 E50:E52 E54:E58 E97:E98 E70:E89 E91:E95 E68 E61:E66">
    <cfRule type="cellIs" dxfId="324" priority="37" operator="notEqual">
      <formula>207</formula>
    </cfRule>
  </conditionalFormatting>
  <conditionalFormatting sqref="I84 I86:I87 K86:K87 I27 K27 I2:I24 K2:K24 I30:I43 K30:K43 I45:I48 K45:K48 I89 I50:I52 K89 K50:K52 I54:I58 K54:K58 I97:I98 I70:I80 K70:K80 K97:K98 I91:I95 K91:K95 I68 I61:I66 K68 K61:K66">
    <cfRule type="expression" dxfId="323" priority="36">
      <formula>$G2&gt;#REF!</formula>
    </cfRule>
  </conditionalFormatting>
  <conditionalFormatting sqref="J86:J87 H27 J27 J2:J24 J30:J43 J45:J48 J89 J50:J52 J54:J58 J97 J70:J84 H70:H84 H97 H54:H58 H50:H52 H89 H45:H48 H30:H43 H86:H87 H2:H24 J91:J95 H91:H95 J68 J61:J66 H68 H61:H66">
    <cfRule type="expression" dxfId="322" priority="34">
      <formula>$F2 &lt; #REF!</formula>
    </cfRule>
    <cfRule type="expression" dxfId="321" priority="35">
      <formula>$F2 &gt; #REF!</formula>
    </cfRule>
  </conditionalFormatting>
  <conditionalFormatting sqref="H98 K28 K88">
    <cfRule type="expression" dxfId="320" priority="33">
      <formula>$G28&gt;#REF!</formula>
    </cfRule>
  </conditionalFormatting>
  <conditionalFormatting sqref="E96">
    <cfRule type="cellIs" dxfId="319" priority="32" operator="notEqual">
      <formula>207</formula>
    </cfRule>
  </conditionalFormatting>
  <conditionalFormatting sqref="I96">
    <cfRule type="expression" dxfId="318" priority="31">
      <formula>$G96&gt;#REF!</formula>
    </cfRule>
  </conditionalFormatting>
  <conditionalFormatting sqref="H96">
    <cfRule type="expression" dxfId="317" priority="30">
      <formula>$G96&gt;#REF!</formula>
    </cfRule>
  </conditionalFormatting>
  <conditionalFormatting sqref="I81:I83">
    <cfRule type="expression" dxfId="316" priority="28">
      <formula>$F81 &lt; #REF!</formula>
    </cfRule>
    <cfRule type="expression" dxfId="315" priority="29">
      <formula>$F81 &gt; #REF!</formula>
    </cfRule>
  </conditionalFormatting>
  <conditionalFormatting sqref="H85">
    <cfRule type="expression" dxfId="314" priority="26">
      <formula>$F85 &lt; #REF!</formula>
    </cfRule>
    <cfRule type="expression" dxfId="313" priority="27">
      <formula>$F85 &gt; #REF!</formula>
    </cfRule>
  </conditionalFormatting>
  <conditionalFormatting sqref="I85">
    <cfRule type="expression" dxfId="312" priority="24">
      <formula>$F85 &lt; #REF!</formula>
    </cfRule>
    <cfRule type="expression" dxfId="311" priority="25">
      <formula>$F85 &gt; #REF!</formula>
    </cfRule>
  </conditionalFormatting>
  <conditionalFormatting sqref="E49">
    <cfRule type="cellIs" dxfId="310" priority="23" operator="notEqual">
      <formula>207</formula>
    </cfRule>
  </conditionalFormatting>
  <conditionalFormatting sqref="I49 K49">
    <cfRule type="expression" dxfId="309" priority="22">
      <formula>$G49&gt;#REF!</formula>
    </cfRule>
  </conditionalFormatting>
  <conditionalFormatting sqref="H49 J49">
    <cfRule type="expression" dxfId="308" priority="20">
      <formula>$F49 &lt; #REF!</formula>
    </cfRule>
    <cfRule type="expression" dxfId="307" priority="21">
      <formula>$F49 &gt; #REF!</formula>
    </cfRule>
  </conditionalFormatting>
  <conditionalFormatting sqref="H88">
    <cfRule type="expression" dxfId="306" priority="18">
      <formula>$F88 &lt; #REF!</formula>
    </cfRule>
    <cfRule type="expression" dxfId="305" priority="19">
      <formula>$F88 &gt; #REF!</formula>
    </cfRule>
  </conditionalFormatting>
  <conditionalFormatting sqref="K84">
    <cfRule type="expression" dxfId="304" priority="17">
      <formula>$G84&gt;#REF!</formula>
    </cfRule>
  </conditionalFormatting>
  <conditionalFormatting sqref="J98">
    <cfRule type="expression" dxfId="303" priority="16">
      <formula>$G98&gt;#REF!</formula>
    </cfRule>
  </conditionalFormatting>
  <conditionalFormatting sqref="K96">
    <cfRule type="expression" dxfId="302" priority="15">
      <formula>$G96&gt;#REF!</formula>
    </cfRule>
  </conditionalFormatting>
  <conditionalFormatting sqref="J96">
    <cfRule type="expression" dxfId="301" priority="14">
      <formula>$G96&gt;#REF!</formula>
    </cfRule>
  </conditionalFormatting>
  <conditionalFormatting sqref="K81:K83">
    <cfRule type="expression" dxfId="300" priority="12">
      <formula>$F81 &lt; #REF!</formula>
    </cfRule>
    <cfRule type="expression" dxfId="299" priority="13">
      <formula>$F81 &gt; #REF!</formula>
    </cfRule>
  </conditionalFormatting>
  <conditionalFormatting sqref="J85">
    <cfRule type="expression" dxfId="298" priority="10">
      <formula>$F85 &lt; #REF!</formula>
    </cfRule>
    <cfRule type="expression" dxfId="297" priority="11">
      <formula>$F85 &gt; #REF!</formula>
    </cfRule>
  </conditionalFormatting>
  <conditionalFormatting sqref="K85">
    <cfRule type="expression" dxfId="296" priority="8">
      <formula>$F85 &lt; #REF!</formula>
    </cfRule>
    <cfRule type="expression" dxfId="295" priority="9">
      <formula>$F85 &gt; #REF!</formula>
    </cfRule>
  </conditionalFormatting>
  <conditionalFormatting sqref="E28">
    <cfRule type="cellIs" dxfId="294" priority="7" operator="notEqual">
      <formula>207</formula>
    </cfRule>
  </conditionalFormatting>
  <conditionalFormatting sqref="I28">
    <cfRule type="expression" dxfId="293" priority="6">
      <formula>$G28&gt;#REF!</formula>
    </cfRule>
  </conditionalFormatting>
  <conditionalFormatting sqref="J28 H28">
    <cfRule type="expression" dxfId="292" priority="4">
      <formula>$F28 &lt; #REF!</formula>
    </cfRule>
    <cfRule type="expression" dxfId="291" priority="5">
      <formula>$F28 &gt; #REF!</formula>
    </cfRule>
  </conditionalFormatting>
  <conditionalFormatting sqref="I44 K44">
    <cfRule type="expression" dxfId="290" priority="38">
      <formula>$G29&gt;#REF!</formula>
    </cfRule>
  </conditionalFormatting>
  <conditionalFormatting sqref="J44 H44">
    <cfRule type="expression" dxfId="289" priority="39">
      <formula>$F29 &lt; #REF!</formula>
    </cfRule>
    <cfRule type="expression" dxfId="288" priority="40">
      <formula>$F29 &gt; #REF!</formula>
    </cfRule>
  </conditionalFormatting>
  <conditionalFormatting sqref="I88">
    <cfRule type="expression" dxfId="287" priority="3">
      <formula>$G88&gt;#REF!</formula>
    </cfRule>
  </conditionalFormatting>
  <conditionalFormatting sqref="J88">
    <cfRule type="expression" dxfId="286" priority="1">
      <formula>$F88 &lt; #REF!</formula>
    </cfRule>
    <cfRule type="expression" dxfId="285" priority="2">
      <formula>$F88 &gt; #REF!</formula>
    </cfRule>
  </conditionalFormatting>
  <conditionalFormatting sqref="G30 G32:G98 G2:G28">
    <cfRule type="expression" dxfId="284" priority="41">
      <formula>$G2&gt;$I2</formula>
    </cfRule>
  </conditionalFormatting>
  <conditionalFormatting sqref="G29">
    <cfRule type="expression" dxfId="283" priority="42">
      <formula>$G29&gt;$I44</formula>
    </cfRule>
  </conditionalFormatting>
  <conditionalFormatting sqref="F30:G98 F2:G28">
    <cfRule type="expression" dxfId="282" priority="43">
      <formula>$F2 &lt; $H2</formula>
    </cfRule>
    <cfRule type="expression" dxfId="281" priority="44">
      <formula>$F2 &gt; $H2</formula>
    </cfRule>
  </conditionalFormatting>
  <conditionalFormatting sqref="F29:G29">
    <cfRule type="expression" dxfId="280" priority="45">
      <formula>$F29 &lt; $H44</formula>
    </cfRule>
    <cfRule type="expression" dxfId="279" priority="46">
      <formula>$F29 &gt; $H44</formula>
    </cfRule>
  </conditionalFormatting>
  <dataValidations count="1">
    <dataValidation type="list" allowBlank="1" showInputMessage="1" showErrorMessage="1" sqref="U2" xr:uid="{27BA8494-B419-42B6-8308-B6182254FBBD}">
      <formula1>$C$2:$C$127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B846-C021-4288-9850-C731628308BB}">
  <dimension ref="A1:AA803"/>
  <sheetViews>
    <sheetView zoomScale="85" zoomScaleNormal="85" workbookViewId="0">
      <pane xSplit="3" topLeftCell="G1" activePane="topRight" state="frozen"/>
      <selection activeCell="E2" sqref="E2:X79"/>
      <selection pane="topRight" activeCell="C2" sqref="C2:S98"/>
    </sheetView>
  </sheetViews>
  <sheetFormatPr defaultColWidth="8.7109375" defaultRowHeight="15"/>
  <cols>
    <col min="1" max="1" width="10.85546875" bestFit="1" customWidth="1"/>
    <col min="2" max="2" width="3.140625" bestFit="1" customWidth="1"/>
    <col min="3" max="3" width="16.7109375" customWidth="1"/>
    <col min="4" max="4" width="8.85546875" style="1" bestFit="1" customWidth="1"/>
    <col min="5" max="5" width="12.28515625" style="1" bestFit="1" customWidth="1"/>
    <col min="6" max="6" width="14.7109375" style="1" bestFit="1" customWidth="1"/>
    <col min="7" max="7" width="13.42578125" style="1" bestFit="1" customWidth="1"/>
    <col min="8" max="8" width="14.7109375" style="1" bestFit="1" customWidth="1"/>
    <col min="9" max="9" width="13.42578125" style="1" bestFit="1" customWidth="1"/>
    <col min="10" max="11" width="13.42578125" style="1" customWidth="1"/>
    <col min="12" max="12" width="17" style="14" bestFit="1" customWidth="1"/>
    <col min="13" max="13" width="16.42578125" bestFit="1" customWidth="1"/>
    <col min="14" max="14" width="12.42578125" bestFit="1" customWidth="1"/>
    <col min="15" max="15" width="10.42578125" bestFit="1" customWidth="1"/>
    <col min="16" max="16" width="14.5703125" style="6" bestFit="1" customWidth="1"/>
    <col min="17" max="17" width="19.85546875" style="6" bestFit="1" customWidth="1"/>
    <col min="18" max="18" width="6.7109375" style="24" bestFit="1" customWidth="1"/>
    <col min="19" max="19" width="15.5703125" style="24" bestFit="1" customWidth="1"/>
    <col min="21" max="21" width="14.42578125" bestFit="1" customWidth="1"/>
    <col min="22" max="23" width="9.28515625" bestFit="1" customWidth="1"/>
  </cols>
  <sheetData>
    <row r="1" spans="1:27" s="1" customFormat="1" ht="19.5">
      <c r="A1" s="5">
        <v>43207</v>
      </c>
      <c r="C1" s="11" t="s">
        <v>0</v>
      </c>
      <c r="D1" s="26" t="s">
        <v>1</v>
      </c>
      <c r="E1" s="29" t="s">
        <v>2</v>
      </c>
      <c r="F1" s="75" t="s">
        <v>18</v>
      </c>
      <c r="G1" s="76" t="s">
        <v>17</v>
      </c>
      <c r="H1" s="75" t="s">
        <v>289</v>
      </c>
      <c r="I1" s="76" t="s">
        <v>290</v>
      </c>
      <c r="J1" s="102" t="s">
        <v>287</v>
      </c>
      <c r="K1" s="102" t="s">
        <v>291</v>
      </c>
      <c r="L1" s="25" t="s">
        <v>7</v>
      </c>
      <c r="M1" s="19" t="s">
        <v>43</v>
      </c>
      <c r="N1" s="20" t="s">
        <v>9</v>
      </c>
      <c r="O1" s="87" t="s">
        <v>10</v>
      </c>
      <c r="P1" s="96" t="s">
        <v>116</v>
      </c>
      <c r="Q1" s="96" t="s">
        <v>117</v>
      </c>
      <c r="R1" s="25" t="s">
        <v>16</v>
      </c>
      <c r="S1" s="25" t="s">
        <v>245</v>
      </c>
      <c r="U1" s="241" t="s">
        <v>115</v>
      </c>
      <c r="V1" s="241"/>
      <c r="W1" s="241"/>
      <c r="X1" s="241"/>
      <c r="Y1" s="241"/>
      <c r="Z1" s="241"/>
      <c r="AA1" s="241"/>
    </row>
    <row r="2" spans="1:27">
      <c r="A2" s="3" t="s">
        <v>79</v>
      </c>
      <c r="B2" s="2">
        <f>COUNTIF(Tableau134234562342357891123452792472101123479112349121311414151749124141216171812141712192021122223242523245[Kingdom],"+207")</f>
        <v>97</v>
      </c>
      <c r="C2" s="118" t="s">
        <v>121</v>
      </c>
      <c r="D2" s="27">
        <v>5</v>
      </c>
      <c r="E2" s="69">
        <v>207</v>
      </c>
      <c r="F2" s="109">
        <v>58759</v>
      </c>
      <c r="G2" s="109">
        <v>4510483</v>
      </c>
      <c r="H2" s="109">
        <v>53693</v>
      </c>
      <c r="I2" s="109">
        <v>3970935</v>
      </c>
      <c r="J2" s="109">
        <v>37856</v>
      </c>
      <c r="K2" s="109">
        <v>2035066</v>
      </c>
      <c r="L2" s="79" t="s">
        <v>100</v>
      </c>
      <c r="M2" s="8" t="s">
        <v>258</v>
      </c>
      <c r="N2" s="13"/>
      <c r="O2" s="88"/>
      <c r="P2" s="91"/>
      <c r="Q2" s="91">
        <v>1</v>
      </c>
      <c r="R2" s="85" t="s">
        <v>256</v>
      </c>
      <c r="S2" s="22"/>
      <c r="U2" t="s">
        <v>130</v>
      </c>
      <c r="V2" t="s">
        <v>114</v>
      </c>
      <c r="W2" t="s">
        <v>113</v>
      </c>
    </row>
    <row r="3" spans="1:27">
      <c r="A3" s="3" t="s">
        <v>6</v>
      </c>
      <c r="B3" s="2">
        <f>COUNTIF(Tableau134234562342357891123452792472101123479112349121311414151749124141216171812141712192021122223242523245[Kingdom],"&lt;&gt;207")</f>
        <v>0</v>
      </c>
      <c r="C3" s="120" t="s">
        <v>122</v>
      </c>
      <c r="D3" s="27">
        <v>4</v>
      </c>
      <c r="E3" s="69">
        <v>207</v>
      </c>
      <c r="F3" s="109">
        <v>37719</v>
      </c>
      <c r="G3" s="109">
        <v>187297</v>
      </c>
      <c r="H3" s="109">
        <v>33726</v>
      </c>
      <c r="I3" s="109">
        <v>187297</v>
      </c>
      <c r="J3" s="109">
        <v>29173</v>
      </c>
      <c r="K3" s="109">
        <v>187205</v>
      </c>
      <c r="L3" s="79"/>
      <c r="M3" s="8" t="s">
        <v>259</v>
      </c>
      <c r="N3" s="13"/>
      <c r="O3" s="88"/>
      <c r="P3" s="91"/>
      <c r="Q3" s="91"/>
      <c r="R3" s="86" t="s">
        <v>257</v>
      </c>
      <c r="S3" s="21" t="s">
        <v>243</v>
      </c>
      <c r="U3" s="74">
        <v>43193</v>
      </c>
      <c r="V3">
        <f>VLOOKUP(U2,Tableau134234562342357891123452792472101123479112349121311414151749124141216171812141712192021122223242523245[[Name]:[Country]],8,)</f>
        <v>72087</v>
      </c>
      <c r="W3">
        <f>VLOOKUP(U2,Tableau134234562342357891123452792472101123479112349121311414151749124141216171812141712192021122223242523245[[Name]:[Country]],9,)</f>
        <v>10215497</v>
      </c>
    </row>
    <row r="4" spans="1:27">
      <c r="A4" s="3" t="s">
        <v>5</v>
      </c>
      <c r="B4" s="9">
        <f>ROWS(Tableau134234562342357891123452792472101123479112349121311414151749124141216171812141712192021122223242523245[Name])</f>
        <v>97</v>
      </c>
      <c r="C4" s="118" t="s">
        <v>82</v>
      </c>
      <c r="D4" s="27">
        <v>4</v>
      </c>
      <c r="E4" s="69">
        <v>207</v>
      </c>
      <c r="F4" s="109">
        <v>45804</v>
      </c>
      <c r="G4" s="109">
        <v>1045517</v>
      </c>
      <c r="H4" s="109">
        <v>40807</v>
      </c>
      <c r="I4" s="109">
        <v>1045026</v>
      </c>
      <c r="J4" s="109">
        <v>35849</v>
      </c>
      <c r="K4" s="109">
        <v>939590</v>
      </c>
      <c r="L4" s="79" t="s">
        <v>101</v>
      </c>
      <c r="M4" s="8" t="s">
        <v>260</v>
      </c>
      <c r="N4" s="13"/>
      <c r="O4" s="88"/>
      <c r="P4" s="91"/>
      <c r="Q4" s="91">
        <v>2</v>
      </c>
      <c r="R4" s="86" t="s">
        <v>256</v>
      </c>
      <c r="S4" s="21" t="s">
        <v>85</v>
      </c>
      <c r="U4" s="74">
        <v>43200</v>
      </c>
      <c r="V4">
        <f>VLOOKUP(U2,Tableau134234562342357891123452792472101123479112349121311414151749124141216171812141712192021122223242523245[[Name]:[Country]],6,)</f>
        <v>80082</v>
      </c>
      <c r="W4">
        <f>VLOOKUP(U2,Tableau134234562342357891123452792472101123479112349121311414151749124141216171812141712192021122223242523245[[Name]:[Country]],7,)</f>
        <v>10797108</v>
      </c>
    </row>
    <row r="5" spans="1:27">
      <c r="A5" s="46"/>
      <c r="C5" s="118" t="s">
        <v>123</v>
      </c>
      <c r="D5" s="27">
        <v>4</v>
      </c>
      <c r="E5" s="69">
        <v>207</v>
      </c>
      <c r="F5" s="109">
        <v>23328</v>
      </c>
      <c r="G5" s="109">
        <v>1971515</v>
      </c>
      <c r="H5" s="109">
        <v>27629</v>
      </c>
      <c r="I5" s="109">
        <v>1773835</v>
      </c>
      <c r="J5" s="109">
        <v>26181</v>
      </c>
      <c r="K5" s="109">
        <v>1509626</v>
      </c>
      <c r="L5" s="79" t="s">
        <v>235</v>
      </c>
      <c r="M5" s="8" t="s">
        <v>228</v>
      </c>
      <c r="N5" s="13"/>
      <c r="O5" s="88"/>
      <c r="P5" s="91"/>
      <c r="Q5" s="91">
        <v>1</v>
      </c>
      <c r="R5" s="86" t="s">
        <v>256</v>
      </c>
      <c r="S5" s="21" t="s">
        <v>236</v>
      </c>
      <c r="U5" s="74">
        <v>43207</v>
      </c>
      <c r="V5">
        <f>VLOOKUP(U2,Tableau134234562342357891123452792472101123479112349121311414151749124141216171812141712192021122223242523245[[Name]:[Country]],4,)</f>
        <v>98678</v>
      </c>
      <c r="W5">
        <f>VLOOKUP(U2,Tableau134234562342357891123452792472101123479112349121311414151749124141216171812141712192021122223242523245[[Name]:[Country]],5,)</f>
        <v>11702080</v>
      </c>
    </row>
    <row r="6" spans="1:27">
      <c r="C6" s="118" t="s">
        <v>124</v>
      </c>
      <c r="D6" s="27">
        <v>4</v>
      </c>
      <c r="E6" s="69">
        <v>207</v>
      </c>
      <c r="F6" s="109">
        <v>18323</v>
      </c>
      <c r="G6" s="109">
        <v>253742</v>
      </c>
      <c r="H6" s="109">
        <v>25087</v>
      </c>
      <c r="I6" s="109">
        <v>137759</v>
      </c>
      <c r="J6" s="109">
        <v>21966</v>
      </c>
      <c r="K6" s="109">
        <v>137606</v>
      </c>
      <c r="L6" s="79" t="s">
        <v>100</v>
      </c>
      <c r="M6" s="8" t="s">
        <v>261</v>
      </c>
      <c r="N6" s="13"/>
      <c r="O6" s="88"/>
      <c r="P6" s="91"/>
      <c r="Q6" s="91">
        <v>1</v>
      </c>
      <c r="R6" s="86" t="s">
        <v>256</v>
      </c>
      <c r="S6" s="21" t="s">
        <v>238</v>
      </c>
      <c r="U6" s="74"/>
    </row>
    <row r="7" spans="1:27">
      <c r="C7" s="120" t="s">
        <v>125</v>
      </c>
      <c r="D7" s="27">
        <v>4</v>
      </c>
      <c r="E7" s="69">
        <v>207</v>
      </c>
      <c r="F7" s="109">
        <v>15275</v>
      </c>
      <c r="G7" s="109">
        <v>57636</v>
      </c>
      <c r="H7" s="109">
        <v>12893</v>
      </c>
      <c r="I7" s="109">
        <v>57636</v>
      </c>
      <c r="J7" s="109">
        <v>8900</v>
      </c>
      <c r="K7" s="109">
        <v>244</v>
      </c>
      <c r="L7" s="79"/>
      <c r="M7" s="8" t="s">
        <v>262</v>
      </c>
      <c r="N7" s="13"/>
      <c r="O7" s="88"/>
      <c r="P7" s="91"/>
      <c r="Q7" s="91"/>
      <c r="R7" s="86" t="s">
        <v>257</v>
      </c>
      <c r="S7" s="21" t="s">
        <v>126</v>
      </c>
    </row>
    <row r="8" spans="1:27">
      <c r="C8" s="118" t="s">
        <v>127</v>
      </c>
      <c r="D8" s="27">
        <v>4</v>
      </c>
      <c r="E8" s="69">
        <v>207</v>
      </c>
      <c r="F8" s="109">
        <v>5712</v>
      </c>
      <c r="G8" s="109">
        <v>309</v>
      </c>
      <c r="H8" s="109">
        <v>4147</v>
      </c>
      <c r="I8" s="109">
        <v>309</v>
      </c>
      <c r="J8" s="109">
        <v>2655</v>
      </c>
      <c r="K8" s="109">
        <v>309</v>
      </c>
      <c r="L8" s="79"/>
      <c r="M8" s="8" t="s">
        <v>263</v>
      </c>
      <c r="N8" s="13"/>
      <c r="O8" s="88"/>
      <c r="P8" s="91"/>
      <c r="Q8" s="91"/>
      <c r="R8" s="86" t="s">
        <v>257</v>
      </c>
      <c r="S8" s="23" t="s">
        <v>128</v>
      </c>
    </row>
    <row r="9" spans="1:27">
      <c r="C9" s="118" t="s">
        <v>130</v>
      </c>
      <c r="D9" s="27">
        <v>4</v>
      </c>
      <c r="E9" s="69">
        <v>207</v>
      </c>
      <c r="F9" s="109">
        <v>98678</v>
      </c>
      <c r="G9" s="109">
        <v>11702080</v>
      </c>
      <c r="H9" s="109">
        <v>80082</v>
      </c>
      <c r="I9" s="109">
        <v>10797108</v>
      </c>
      <c r="J9" s="109">
        <v>72087</v>
      </c>
      <c r="K9" s="109">
        <v>10215497</v>
      </c>
      <c r="L9" s="79"/>
      <c r="M9" s="8" t="s">
        <v>8</v>
      </c>
      <c r="N9" s="13"/>
      <c r="O9" s="88"/>
      <c r="P9" s="91"/>
      <c r="Q9" s="91"/>
      <c r="R9" s="86" t="s">
        <v>256</v>
      </c>
      <c r="S9" s="21"/>
    </row>
    <row r="10" spans="1:27">
      <c r="C10" s="118" t="s">
        <v>131</v>
      </c>
      <c r="D10" s="27">
        <v>4</v>
      </c>
      <c r="E10" s="69">
        <v>207</v>
      </c>
      <c r="F10" s="109">
        <v>115451</v>
      </c>
      <c r="G10" s="109">
        <v>10230816</v>
      </c>
      <c r="H10" s="109">
        <v>88270</v>
      </c>
      <c r="I10" s="109">
        <v>9485374</v>
      </c>
      <c r="J10" s="109">
        <v>79275</v>
      </c>
      <c r="K10" s="109">
        <v>7447483</v>
      </c>
      <c r="L10" s="79" t="s">
        <v>101</v>
      </c>
      <c r="M10" s="8" t="s">
        <v>265</v>
      </c>
      <c r="N10" s="13"/>
      <c r="O10" s="88"/>
      <c r="P10" s="91"/>
      <c r="Q10" s="91">
        <v>1</v>
      </c>
      <c r="R10" s="86" t="s">
        <v>256</v>
      </c>
      <c r="S10" s="21"/>
    </row>
    <row r="11" spans="1:27">
      <c r="A11" s="12"/>
      <c r="C11" s="118" t="s">
        <v>132</v>
      </c>
      <c r="D11" s="27">
        <v>4</v>
      </c>
      <c r="E11" s="69">
        <v>207</v>
      </c>
      <c r="F11" s="109">
        <v>90138</v>
      </c>
      <c r="G11" s="109">
        <v>4316166</v>
      </c>
      <c r="H11" s="109">
        <v>83522</v>
      </c>
      <c r="I11" s="109">
        <v>3938036</v>
      </c>
      <c r="J11" s="109">
        <v>73268</v>
      </c>
      <c r="K11" s="109">
        <v>2772576</v>
      </c>
      <c r="L11" s="79" t="s">
        <v>101</v>
      </c>
      <c r="M11" s="8" t="s">
        <v>266</v>
      </c>
      <c r="N11" s="13"/>
      <c r="O11" s="88"/>
      <c r="P11" s="91" t="s">
        <v>120</v>
      </c>
      <c r="Q11" s="91">
        <v>0</v>
      </c>
      <c r="R11" s="86" t="s">
        <v>256</v>
      </c>
      <c r="S11" s="21" t="s">
        <v>224</v>
      </c>
    </row>
    <row r="12" spans="1:27">
      <c r="C12" s="118" t="s">
        <v>134</v>
      </c>
      <c r="D12" s="2">
        <v>4</v>
      </c>
      <c r="E12" s="69">
        <v>207</v>
      </c>
      <c r="F12" s="109">
        <v>76463</v>
      </c>
      <c r="G12" s="109">
        <v>3389659</v>
      </c>
      <c r="H12" s="109">
        <v>64170</v>
      </c>
      <c r="I12" s="109">
        <v>3329049</v>
      </c>
      <c r="J12" s="109">
        <v>55817</v>
      </c>
      <c r="K12" s="109">
        <v>3188795</v>
      </c>
      <c r="L12" s="79"/>
      <c r="M12" s="8" t="s">
        <v>267</v>
      </c>
      <c r="N12" s="13"/>
      <c r="O12" s="88"/>
      <c r="P12" s="91"/>
      <c r="Q12" s="91"/>
      <c r="R12" s="86" t="s">
        <v>256</v>
      </c>
      <c r="S12" s="21"/>
    </row>
    <row r="13" spans="1:27">
      <c r="C13" s="118" t="s">
        <v>268</v>
      </c>
      <c r="D13" s="52">
        <v>4</v>
      </c>
      <c r="E13" s="69">
        <v>207</v>
      </c>
      <c r="F13" s="109">
        <v>57171</v>
      </c>
      <c r="G13" s="109">
        <v>2057139</v>
      </c>
      <c r="H13" s="109">
        <v>45891</v>
      </c>
      <c r="I13" s="113">
        <v>2057031</v>
      </c>
      <c r="J13" s="109">
        <v>0</v>
      </c>
      <c r="K13" s="113">
        <v>0</v>
      </c>
      <c r="L13" s="114"/>
      <c r="M13" s="4" t="s">
        <v>259</v>
      </c>
      <c r="N13" s="13"/>
      <c r="O13" s="90"/>
      <c r="P13" s="91"/>
      <c r="Q13" s="91"/>
      <c r="R13" s="2" t="s">
        <v>256</v>
      </c>
      <c r="S13" s="21"/>
    </row>
    <row r="14" spans="1:27">
      <c r="C14" s="120" t="s">
        <v>135</v>
      </c>
      <c r="D14" s="27">
        <v>4</v>
      </c>
      <c r="E14" s="69">
        <v>207</v>
      </c>
      <c r="F14" s="109">
        <v>230138</v>
      </c>
      <c r="G14" s="109">
        <v>7974210</v>
      </c>
      <c r="H14" s="109">
        <v>177398</v>
      </c>
      <c r="I14" s="109">
        <v>5329298</v>
      </c>
      <c r="J14" s="109">
        <v>149449</v>
      </c>
      <c r="K14" s="109">
        <v>2790736</v>
      </c>
      <c r="L14" s="79" t="s">
        <v>104</v>
      </c>
      <c r="M14" s="8" t="s">
        <v>269</v>
      </c>
      <c r="N14" s="13"/>
      <c r="O14" s="88"/>
      <c r="P14" s="91" t="s">
        <v>120</v>
      </c>
      <c r="Q14" s="91">
        <v>1</v>
      </c>
      <c r="R14" s="86" t="s">
        <v>256</v>
      </c>
      <c r="S14" s="21"/>
    </row>
    <row r="15" spans="1:27">
      <c r="C15" s="120" t="s">
        <v>136</v>
      </c>
      <c r="D15" s="27">
        <v>4</v>
      </c>
      <c r="E15" s="69">
        <v>207</v>
      </c>
      <c r="F15" s="109">
        <v>23588</v>
      </c>
      <c r="G15" s="109">
        <v>295373</v>
      </c>
      <c r="H15" s="109">
        <v>21487</v>
      </c>
      <c r="I15" s="109">
        <v>135627</v>
      </c>
      <c r="J15" s="109">
        <v>24403</v>
      </c>
      <c r="K15" s="109">
        <v>110070</v>
      </c>
      <c r="L15" s="79"/>
      <c r="M15" s="8" t="s">
        <v>263</v>
      </c>
      <c r="N15" s="13"/>
      <c r="O15" s="88"/>
      <c r="P15" s="91"/>
      <c r="Q15" s="91"/>
      <c r="R15" s="86" t="s">
        <v>256</v>
      </c>
      <c r="S15" s="21"/>
    </row>
    <row r="16" spans="1:27">
      <c r="C16" s="120" t="s">
        <v>312</v>
      </c>
      <c r="D16" s="52">
        <v>4</v>
      </c>
      <c r="E16" s="48">
        <v>207</v>
      </c>
      <c r="F16" s="109">
        <v>153281</v>
      </c>
      <c r="G16" s="109">
        <v>8153</v>
      </c>
      <c r="H16" s="109"/>
      <c r="I16" s="113"/>
      <c r="J16" s="109"/>
      <c r="K16" s="109"/>
      <c r="L16" s="114"/>
      <c r="M16" s="4" t="s">
        <v>263</v>
      </c>
      <c r="N16" s="13"/>
      <c r="O16" s="90"/>
      <c r="P16" s="91"/>
      <c r="Q16" s="91"/>
      <c r="R16" s="2"/>
      <c r="S16" s="21"/>
    </row>
    <row r="17" spans="1:19">
      <c r="C17" s="120" t="s">
        <v>137</v>
      </c>
      <c r="D17" s="2">
        <v>4</v>
      </c>
      <c r="E17" s="69">
        <v>207</v>
      </c>
      <c r="F17" s="109">
        <v>219912</v>
      </c>
      <c r="G17" s="109">
        <v>13383518</v>
      </c>
      <c r="H17" s="109">
        <v>190788</v>
      </c>
      <c r="I17" s="109">
        <v>11296745</v>
      </c>
      <c r="J17" s="109">
        <v>164048</v>
      </c>
      <c r="K17" s="109">
        <v>8928961</v>
      </c>
      <c r="L17" s="79" t="s">
        <v>101</v>
      </c>
      <c r="M17" s="4" t="s">
        <v>270</v>
      </c>
      <c r="N17" s="13"/>
      <c r="O17" s="88"/>
      <c r="P17" s="91" t="s">
        <v>221</v>
      </c>
      <c r="Q17" s="91">
        <v>2</v>
      </c>
      <c r="R17" s="86" t="s">
        <v>256</v>
      </c>
      <c r="S17" s="21" t="s">
        <v>240</v>
      </c>
    </row>
    <row r="18" spans="1:19">
      <c r="C18" s="120" t="s">
        <v>140</v>
      </c>
      <c r="D18" s="27">
        <v>3</v>
      </c>
      <c r="E18" s="69">
        <v>207</v>
      </c>
      <c r="F18" s="109">
        <v>81102</v>
      </c>
      <c r="G18" s="109">
        <v>2269045</v>
      </c>
      <c r="H18" s="109">
        <v>71799</v>
      </c>
      <c r="I18" s="109">
        <v>1742933</v>
      </c>
      <c r="J18" s="109">
        <v>57959</v>
      </c>
      <c r="K18" s="109">
        <v>1331467</v>
      </c>
      <c r="L18" s="79" t="s">
        <v>101</v>
      </c>
      <c r="M18" s="8" t="s">
        <v>278</v>
      </c>
      <c r="N18" s="13"/>
      <c r="O18" s="88"/>
      <c r="P18" s="91" t="s">
        <v>118</v>
      </c>
      <c r="Q18" s="91"/>
      <c r="R18" s="86" t="s">
        <v>256</v>
      </c>
      <c r="S18" s="21"/>
    </row>
    <row r="19" spans="1:19">
      <c r="C19" s="120" t="s">
        <v>141</v>
      </c>
      <c r="D19" s="52">
        <v>3</v>
      </c>
      <c r="E19" s="69">
        <v>207</v>
      </c>
      <c r="F19" s="109">
        <v>61569</v>
      </c>
      <c r="G19" s="109">
        <v>2775133</v>
      </c>
      <c r="H19" s="109">
        <v>43483</v>
      </c>
      <c r="I19" s="109">
        <v>2711014</v>
      </c>
      <c r="J19" s="109">
        <v>36053</v>
      </c>
      <c r="K19" s="109">
        <v>1417735</v>
      </c>
      <c r="L19" s="79"/>
      <c r="M19" s="4" t="s">
        <v>272</v>
      </c>
      <c r="N19" s="13"/>
      <c r="O19" s="88"/>
      <c r="P19" s="91" t="s">
        <v>118</v>
      </c>
      <c r="Q19" s="91">
        <v>1</v>
      </c>
      <c r="R19" s="86" t="s">
        <v>256</v>
      </c>
      <c r="S19" s="21"/>
    </row>
    <row r="20" spans="1:19">
      <c r="C20" s="118" t="s">
        <v>142</v>
      </c>
      <c r="D20" s="27">
        <v>3</v>
      </c>
      <c r="E20" s="69">
        <v>207</v>
      </c>
      <c r="F20" s="109">
        <v>45494</v>
      </c>
      <c r="G20" s="109">
        <v>2312470</v>
      </c>
      <c r="H20" s="109">
        <v>38690</v>
      </c>
      <c r="I20" s="109">
        <v>2166953</v>
      </c>
      <c r="J20" s="109">
        <v>33674</v>
      </c>
      <c r="K20" s="109">
        <v>1417735</v>
      </c>
      <c r="L20" s="79" t="s">
        <v>101</v>
      </c>
      <c r="M20" s="8" t="s">
        <v>265</v>
      </c>
      <c r="N20" s="13"/>
      <c r="O20" s="88"/>
      <c r="P20" s="91"/>
      <c r="Q20" s="91">
        <v>3</v>
      </c>
      <c r="R20" s="86" t="s">
        <v>256</v>
      </c>
      <c r="S20" s="21"/>
    </row>
    <row r="21" spans="1:19">
      <c r="C21" s="118" t="s">
        <v>143</v>
      </c>
      <c r="D21" s="27">
        <v>3</v>
      </c>
      <c r="E21" s="69">
        <v>207</v>
      </c>
      <c r="F21" s="109">
        <v>47875</v>
      </c>
      <c r="G21" s="109">
        <v>824006</v>
      </c>
      <c r="H21" s="109">
        <v>36073</v>
      </c>
      <c r="I21" s="109">
        <v>595500</v>
      </c>
      <c r="J21" s="109">
        <v>34220</v>
      </c>
      <c r="K21" s="109">
        <v>303818</v>
      </c>
      <c r="L21" s="79" t="s">
        <v>242</v>
      </c>
      <c r="M21" s="8" t="s">
        <v>267</v>
      </c>
      <c r="N21" s="13"/>
      <c r="O21" s="88"/>
      <c r="P21" s="91" t="s">
        <v>118</v>
      </c>
      <c r="Q21" s="91">
        <v>1</v>
      </c>
      <c r="R21" s="86" t="s">
        <v>256</v>
      </c>
      <c r="S21" s="21" t="s">
        <v>248</v>
      </c>
    </row>
    <row r="22" spans="1:19">
      <c r="C22" s="120" t="s">
        <v>129</v>
      </c>
      <c r="D22" s="52">
        <v>3</v>
      </c>
      <c r="E22" s="69">
        <v>207</v>
      </c>
      <c r="F22" s="109">
        <v>56042</v>
      </c>
      <c r="G22" s="109">
        <v>2128292</v>
      </c>
      <c r="H22" s="109">
        <v>53415</v>
      </c>
      <c r="I22" s="109">
        <v>2128229</v>
      </c>
      <c r="J22" s="109">
        <v>50483</v>
      </c>
      <c r="K22" s="109">
        <v>1677797</v>
      </c>
      <c r="L22" s="79" t="s">
        <v>242</v>
      </c>
      <c r="M22" s="4" t="s">
        <v>264</v>
      </c>
      <c r="N22" s="13"/>
      <c r="O22" s="88"/>
      <c r="P22" s="91"/>
      <c r="Q22" s="91"/>
      <c r="R22" s="86" t="s">
        <v>256</v>
      </c>
      <c r="S22" s="21" t="s">
        <v>133</v>
      </c>
    </row>
    <row r="23" spans="1:19">
      <c r="C23" s="118" t="s">
        <v>144</v>
      </c>
      <c r="D23" s="2">
        <v>3</v>
      </c>
      <c r="E23" s="69">
        <v>207</v>
      </c>
      <c r="F23" s="109">
        <v>36939</v>
      </c>
      <c r="G23" s="109">
        <v>1542783</v>
      </c>
      <c r="H23" s="109">
        <v>33133</v>
      </c>
      <c r="I23" s="109">
        <v>1144649</v>
      </c>
      <c r="J23" s="109">
        <v>33448</v>
      </c>
      <c r="K23" s="109">
        <v>781999</v>
      </c>
      <c r="L23" s="79"/>
      <c r="M23" s="8" t="s">
        <v>273</v>
      </c>
      <c r="N23" s="13"/>
      <c r="O23" s="88"/>
      <c r="P23" s="91"/>
      <c r="Q23" s="91">
        <v>2</v>
      </c>
      <c r="R23" s="86" t="s">
        <v>256</v>
      </c>
      <c r="S23" s="21"/>
    </row>
    <row r="24" spans="1:19">
      <c r="C24" s="118" t="s">
        <v>145</v>
      </c>
      <c r="D24" s="52">
        <v>3</v>
      </c>
      <c r="E24" s="69">
        <v>207</v>
      </c>
      <c r="F24" s="109">
        <v>49109</v>
      </c>
      <c r="G24" s="109">
        <v>5368723</v>
      </c>
      <c r="H24" s="109">
        <v>45301</v>
      </c>
      <c r="I24" s="109">
        <v>5088889</v>
      </c>
      <c r="J24" s="109">
        <v>36753</v>
      </c>
      <c r="K24" s="109">
        <v>3571825</v>
      </c>
      <c r="L24" s="80"/>
      <c r="M24" s="4" t="s">
        <v>263</v>
      </c>
      <c r="N24" s="13"/>
      <c r="O24" s="88"/>
      <c r="P24" s="91"/>
      <c r="Q24" s="91"/>
      <c r="R24" s="86" t="s">
        <v>256</v>
      </c>
      <c r="S24" s="21"/>
    </row>
    <row r="25" spans="1:19">
      <c r="C25" s="118" t="s">
        <v>311</v>
      </c>
      <c r="D25" s="52">
        <v>3</v>
      </c>
      <c r="E25" s="48">
        <v>207</v>
      </c>
      <c r="F25" s="109">
        <v>208195</v>
      </c>
      <c r="G25" s="109">
        <v>43881204</v>
      </c>
      <c r="H25" s="109"/>
      <c r="I25" s="113"/>
      <c r="J25" s="109"/>
      <c r="K25" s="109"/>
      <c r="L25" s="119"/>
      <c r="M25" s="4" t="s">
        <v>269</v>
      </c>
      <c r="N25" s="13"/>
      <c r="O25" s="90"/>
      <c r="P25" s="91"/>
      <c r="Q25" s="91"/>
      <c r="R25" s="2"/>
      <c r="S25" s="21"/>
    </row>
    <row r="26" spans="1:19">
      <c r="C26" s="118" t="s">
        <v>146</v>
      </c>
      <c r="D26" s="52">
        <v>3</v>
      </c>
      <c r="E26" s="69">
        <v>207</v>
      </c>
      <c r="F26" s="109">
        <v>39193</v>
      </c>
      <c r="G26" s="109">
        <v>4011105</v>
      </c>
      <c r="H26" s="109">
        <v>34132</v>
      </c>
      <c r="I26" s="109">
        <v>3632875</v>
      </c>
      <c r="J26" s="109">
        <v>29849</v>
      </c>
      <c r="K26" s="109">
        <v>3325247</v>
      </c>
      <c r="L26" s="79" t="s">
        <v>104</v>
      </c>
      <c r="M26" s="4" t="s">
        <v>269</v>
      </c>
      <c r="N26" s="13"/>
      <c r="O26" s="88"/>
      <c r="P26" s="91"/>
      <c r="Q26" s="91">
        <v>1</v>
      </c>
      <c r="R26" s="86" t="s">
        <v>256</v>
      </c>
      <c r="S26" s="21"/>
    </row>
    <row r="27" spans="1:19">
      <c r="A27" t="s">
        <v>80</v>
      </c>
      <c r="C27" s="118" t="s">
        <v>147</v>
      </c>
      <c r="D27" s="27">
        <v>3</v>
      </c>
      <c r="E27" s="69">
        <v>207</v>
      </c>
      <c r="F27" s="109">
        <v>133924</v>
      </c>
      <c r="G27" s="109">
        <v>3029024</v>
      </c>
      <c r="H27" s="109">
        <v>110523</v>
      </c>
      <c r="I27" s="109">
        <v>1241109</v>
      </c>
      <c r="J27" s="109">
        <v>95329</v>
      </c>
      <c r="K27" s="109">
        <v>1012427</v>
      </c>
      <c r="L27" s="79" t="s">
        <v>217</v>
      </c>
      <c r="M27" s="8" t="s">
        <v>8</v>
      </c>
      <c r="N27" s="13"/>
      <c r="O27" s="88"/>
      <c r="P27" s="91"/>
      <c r="Q27" s="91"/>
      <c r="R27" s="86" t="s">
        <v>256</v>
      </c>
      <c r="S27" s="21"/>
    </row>
    <row r="28" spans="1:19">
      <c r="C28" s="118" t="s">
        <v>310</v>
      </c>
      <c r="D28" s="27">
        <v>3</v>
      </c>
      <c r="E28" s="69">
        <v>207</v>
      </c>
      <c r="F28" s="109">
        <v>87058</v>
      </c>
      <c r="G28" s="109">
        <v>4455378</v>
      </c>
      <c r="H28" s="109"/>
      <c r="I28" s="109"/>
      <c r="J28" s="109"/>
      <c r="K28" s="109"/>
      <c r="L28" s="79" t="s">
        <v>217</v>
      </c>
      <c r="M28" s="8" t="s">
        <v>8</v>
      </c>
      <c r="N28" s="13"/>
      <c r="O28" s="88"/>
      <c r="P28" s="91"/>
      <c r="Q28" s="91"/>
      <c r="R28" s="86" t="s">
        <v>256</v>
      </c>
      <c r="S28" s="21"/>
    </row>
    <row r="29" spans="1:19">
      <c r="C29" s="118" t="s">
        <v>149</v>
      </c>
      <c r="D29" s="27">
        <v>2</v>
      </c>
      <c r="E29" s="69">
        <v>207</v>
      </c>
      <c r="F29" s="109">
        <v>25767</v>
      </c>
      <c r="G29" s="109">
        <v>52150</v>
      </c>
      <c r="H29" s="109">
        <v>23753</v>
      </c>
      <c r="I29" s="113">
        <v>52150</v>
      </c>
      <c r="J29" s="109">
        <v>21925</v>
      </c>
      <c r="K29" s="109">
        <v>51927</v>
      </c>
      <c r="L29" s="119"/>
      <c r="M29" s="4" t="s">
        <v>263</v>
      </c>
      <c r="N29" s="13"/>
      <c r="O29" s="90"/>
      <c r="P29" s="91"/>
      <c r="Q29" s="91"/>
      <c r="R29" s="2"/>
      <c r="S29" s="21"/>
    </row>
    <row r="30" spans="1:19">
      <c r="C30" s="118" t="s">
        <v>178</v>
      </c>
      <c r="D30" s="27">
        <v>2</v>
      </c>
      <c r="E30" s="69">
        <v>207</v>
      </c>
      <c r="F30" s="109">
        <v>22508</v>
      </c>
      <c r="G30" s="109">
        <v>192818</v>
      </c>
      <c r="H30" s="109">
        <v>18037</v>
      </c>
      <c r="I30" s="109">
        <v>181860</v>
      </c>
      <c r="J30" s="109">
        <v>20319</v>
      </c>
      <c r="K30" s="109">
        <v>147435</v>
      </c>
      <c r="L30" s="79"/>
      <c r="M30" s="8" t="s">
        <v>309</v>
      </c>
      <c r="N30" s="13"/>
      <c r="O30" s="88"/>
      <c r="P30" s="91"/>
      <c r="Q30" s="91"/>
      <c r="R30" s="86" t="s">
        <v>256</v>
      </c>
      <c r="S30" s="21"/>
    </row>
    <row r="31" spans="1:19">
      <c r="C31" s="118" t="s">
        <v>150</v>
      </c>
      <c r="D31" s="52">
        <v>2</v>
      </c>
      <c r="E31" s="69">
        <v>207</v>
      </c>
      <c r="F31" s="109">
        <v>38641</v>
      </c>
      <c r="G31" s="109">
        <v>5955620</v>
      </c>
      <c r="H31" s="109">
        <v>32952</v>
      </c>
      <c r="I31" s="109">
        <v>5040612</v>
      </c>
      <c r="J31" s="109">
        <v>31350</v>
      </c>
      <c r="K31" s="109">
        <v>2388590</v>
      </c>
      <c r="L31" s="79"/>
      <c r="M31" s="4" t="s">
        <v>263</v>
      </c>
      <c r="N31" s="13"/>
      <c r="O31" s="88"/>
      <c r="P31" s="91"/>
      <c r="Q31" s="91"/>
      <c r="R31" s="86" t="s">
        <v>256</v>
      </c>
      <c r="S31" s="21"/>
    </row>
    <row r="32" spans="1:19">
      <c r="C32" s="118" t="s">
        <v>138</v>
      </c>
      <c r="D32" s="27">
        <v>2</v>
      </c>
      <c r="E32" s="69">
        <v>207</v>
      </c>
      <c r="F32" s="109">
        <v>24634</v>
      </c>
      <c r="G32" s="109">
        <v>145016</v>
      </c>
      <c r="H32" s="109">
        <v>21938</v>
      </c>
      <c r="I32" s="109">
        <v>96594</v>
      </c>
      <c r="J32" s="109">
        <v>18753</v>
      </c>
      <c r="K32" s="109">
        <v>65583</v>
      </c>
      <c r="L32" s="79" t="s">
        <v>103</v>
      </c>
      <c r="M32" s="8" t="s">
        <v>271</v>
      </c>
      <c r="N32" s="13"/>
      <c r="O32" s="88"/>
      <c r="P32" s="91"/>
      <c r="Q32" s="91">
        <v>1</v>
      </c>
      <c r="R32" s="86" t="s">
        <v>256</v>
      </c>
      <c r="S32" s="4"/>
    </row>
    <row r="33" spans="3:19">
      <c r="C33" s="120" t="s">
        <v>183</v>
      </c>
      <c r="D33" s="52">
        <v>2</v>
      </c>
      <c r="E33" s="69">
        <v>207</v>
      </c>
      <c r="F33" s="109">
        <v>32639</v>
      </c>
      <c r="G33" s="109">
        <v>166640</v>
      </c>
      <c r="H33" s="109">
        <v>27776</v>
      </c>
      <c r="I33" s="109">
        <v>96786</v>
      </c>
      <c r="J33" s="109">
        <v>23791</v>
      </c>
      <c r="K33" s="109">
        <v>95558</v>
      </c>
      <c r="L33" s="79" t="s">
        <v>231</v>
      </c>
      <c r="M33" s="4" t="s">
        <v>232</v>
      </c>
      <c r="N33" s="13"/>
      <c r="O33" s="88"/>
      <c r="P33" s="91"/>
      <c r="Q33" s="91">
        <v>0</v>
      </c>
      <c r="R33" s="86" t="s">
        <v>256</v>
      </c>
      <c r="S33" s="21"/>
    </row>
    <row r="34" spans="3:19">
      <c r="C34" s="118" t="s">
        <v>151</v>
      </c>
      <c r="D34" s="27">
        <v>2</v>
      </c>
      <c r="E34" s="69">
        <v>207</v>
      </c>
      <c r="F34" s="109">
        <v>64839</v>
      </c>
      <c r="G34" s="109">
        <v>1666982</v>
      </c>
      <c r="H34" s="109">
        <v>60474</v>
      </c>
      <c r="I34" s="109">
        <v>1584295</v>
      </c>
      <c r="J34" s="109">
        <v>54878</v>
      </c>
      <c r="K34" s="109">
        <v>1552648</v>
      </c>
      <c r="L34" s="79" t="s">
        <v>101</v>
      </c>
      <c r="M34" s="8" t="s">
        <v>275</v>
      </c>
      <c r="N34" s="13"/>
      <c r="O34" s="88"/>
      <c r="P34" s="91"/>
      <c r="Q34" s="91">
        <v>1</v>
      </c>
      <c r="R34" s="86" t="s">
        <v>256</v>
      </c>
      <c r="S34" s="21"/>
    </row>
    <row r="35" spans="3:19">
      <c r="C35" s="118" t="s">
        <v>152</v>
      </c>
      <c r="D35" s="27">
        <v>2</v>
      </c>
      <c r="E35" s="69">
        <v>207</v>
      </c>
      <c r="F35" s="109">
        <v>71722</v>
      </c>
      <c r="G35" s="109">
        <v>339162</v>
      </c>
      <c r="H35" s="109">
        <v>63893</v>
      </c>
      <c r="I35" s="109">
        <v>324965</v>
      </c>
      <c r="J35" s="109">
        <v>59086</v>
      </c>
      <c r="K35" s="109">
        <v>277194</v>
      </c>
      <c r="L35" s="79"/>
      <c r="M35" s="8"/>
      <c r="N35" s="13"/>
      <c r="O35" s="88"/>
      <c r="P35" s="91"/>
      <c r="Q35" s="91"/>
      <c r="R35" s="86" t="s">
        <v>256</v>
      </c>
      <c r="S35" s="21"/>
    </row>
    <row r="36" spans="3:19">
      <c r="C36" s="118" t="s">
        <v>185</v>
      </c>
      <c r="D36" s="52">
        <v>2</v>
      </c>
      <c r="E36" s="69">
        <v>207</v>
      </c>
      <c r="F36" s="109">
        <v>64279</v>
      </c>
      <c r="G36" s="109">
        <v>13836395</v>
      </c>
      <c r="H36" s="109">
        <v>56846</v>
      </c>
      <c r="I36" s="109">
        <v>11395183</v>
      </c>
      <c r="J36" s="109">
        <v>49822</v>
      </c>
      <c r="K36" s="109">
        <v>5306239</v>
      </c>
      <c r="L36" s="79"/>
      <c r="M36" s="4" t="s">
        <v>305</v>
      </c>
      <c r="N36" s="13"/>
      <c r="O36" s="88"/>
      <c r="P36" s="91"/>
      <c r="Q36" s="91"/>
      <c r="R36" s="86" t="s">
        <v>256</v>
      </c>
      <c r="S36" s="21"/>
    </row>
    <row r="37" spans="3:19">
      <c r="C37" s="118" t="s">
        <v>186</v>
      </c>
      <c r="D37" s="52">
        <v>2</v>
      </c>
      <c r="E37" s="69">
        <v>207</v>
      </c>
      <c r="F37" s="109">
        <v>44732</v>
      </c>
      <c r="G37" s="109">
        <v>885246</v>
      </c>
      <c r="H37" s="109">
        <v>37117</v>
      </c>
      <c r="I37" s="109">
        <v>871396</v>
      </c>
      <c r="J37" s="109">
        <v>39467</v>
      </c>
      <c r="K37" s="109">
        <v>323926</v>
      </c>
      <c r="L37" s="79"/>
      <c r="M37" s="4"/>
      <c r="N37" s="13"/>
      <c r="O37" s="88"/>
      <c r="P37" s="91"/>
      <c r="Q37" s="91"/>
      <c r="R37" s="86" t="s">
        <v>256</v>
      </c>
      <c r="S37" s="21"/>
    </row>
    <row r="38" spans="3:19">
      <c r="C38" s="118" t="s">
        <v>154</v>
      </c>
      <c r="D38" s="2">
        <v>2</v>
      </c>
      <c r="E38" s="69">
        <v>207</v>
      </c>
      <c r="F38" s="109">
        <v>20785</v>
      </c>
      <c r="G38" s="109">
        <v>229559</v>
      </c>
      <c r="H38" s="109">
        <v>19777</v>
      </c>
      <c r="I38" s="109">
        <v>129473</v>
      </c>
      <c r="J38" s="109">
        <v>18221</v>
      </c>
      <c r="K38" s="109">
        <v>129243</v>
      </c>
      <c r="L38" s="79"/>
      <c r="M38" s="4" t="s">
        <v>263</v>
      </c>
      <c r="N38" s="13"/>
      <c r="O38" s="88"/>
      <c r="P38" s="91"/>
      <c r="Q38" s="91"/>
      <c r="R38" s="86" t="s">
        <v>256</v>
      </c>
      <c r="S38" s="21"/>
    </row>
    <row r="39" spans="3:19">
      <c r="C39" s="118" t="s">
        <v>187</v>
      </c>
      <c r="D39" s="27">
        <v>2</v>
      </c>
      <c r="E39" s="69">
        <v>207</v>
      </c>
      <c r="F39" s="109">
        <v>27947</v>
      </c>
      <c r="G39" s="109">
        <v>1357301</v>
      </c>
      <c r="H39" s="109">
        <v>21823</v>
      </c>
      <c r="I39" s="109">
        <v>1233322</v>
      </c>
      <c r="J39" s="109">
        <v>20777</v>
      </c>
      <c r="K39" s="109">
        <v>1046439</v>
      </c>
      <c r="L39" s="79"/>
      <c r="M39" s="4" t="s">
        <v>228</v>
      </c>
      <c r="N39" s="13"/>
      <c r="O39" s="88"/>
      <c r="P39" s="91" t="s">
        <v>120</v>
      </c>
      <c r="Q39" s="91">
        <v>0</v>
      </c>
      <c r="R39" s="86" t="s">
        <v>256</v>
      </c>
      <c r="S39" s="21" t="s">
        <v>229</v>
      </c>
    </row>
    <row r="40" spans="3:19">
      <c r="C40" s="120" t="s">
        <v>155</v>
      </c>
      <c r="D40" s="2">
        <v>2</v>
      </c>
      <c r="E40" s="69">
        <v>207</v>
      </c>
      <c r="F40" s="109">
        <v>57694</v>
      </c>
      <c r="G40" s="109">
        <v>1732300</v>
      </c>
      <c r="H40" s="109">
        <v>51059</v>
      </c>
      <c r="I40" s="109">
        <v>1228371</v>
      </c>
      <c r="J40" s="109">
        <v>44340</v>
      </c>
      <c r="K40" s="109">
        <v>1077008</v>
      </c>
      <c r="L40" s="79"/>
      <c r="M40" s="4"/>
      <c r="N40" s="13"/>
      <c r="O40" s="88"/>
      <c r="P40" s="91"/>
      <c r="Q40" s="91"/>
      <c r="R40" s="86" t="s">
        <v>256</v>
      </c>
      <c r="S40" s="21"/>
    </row>
    <row r="41" spans="3:19">
      <c r="C41" s="118" t="s">
        <v>157</v>
      </c>
      <c r="D41" s="27">
        <v>2</v>
      </c>
      <c r="E41" s="69">
        <v>207</v>
      </c>
      <c r="F41" s="109">
        <v>42895</v>
      </c>
      <c r="G41" s="109">
        <v>1757062</v>
      </c>
      <c r="H41" s="109">
        <v>40236</v>
      </c>
      <c r="I41" s="109">
        <v>1226761</v>
      </c>
      <c r="J41" s="109">
        <v>46327</v>
      </c>
      <c r="K41" s="109">
        <v>1177588</v>
      </c>
      <c r="L41" s="79"/>
      <c r="M41" s="4"/>
      <c r="N41" s="13"/>
      <c r="O41" s="88"/>
      <c r="P41" s="91"/>
      <c r="Q41" s="91"/>
      <c r="R41" s="86" t="s">
        <v>256</v>
      </c>
      <c r="S41" s="21"/>
    </row>
    <row r="42" spans="3:19">
      <c r="C42" s="118" t="s">
        <v>158</v>
      </c>
      <c r="D42" s="27">
        <v>2</v>
      </c>
      <c r="E42" s="69">
        <v>207</v>
      </c>
      <c r="F42" s="109">
        <v>50064</v>
      </c>
      <c r="G42" s="109">
        <v>3039886</v>
      </c>
      <c r="H42" s="109">
        <v>41260</v>
      </c>
      <c r="I42" s="109">
        <v>2827184</v>
      </c>
      <c r="J42" s="109">
        <v>35684</v>
      </c>
      <c r="K42" s="109">
        <v>2820410</v>
      </c>
      <c r="L42" s="79"/>
      <c r="M42" s="8"/>
      <c r="N42" s="13"/>
      <c r="O42" s="88"/>
      <c r="P42" s="91"/>
      <c r="Q42" s="91"/>
      <c r="R42" s="86" t="s">
        <v>256</v>
      </c>
      <c r="S42" s="21"/>
    </row>
    <row r="43" spans="3:19">
      <c r="C43" s="120" t="s">
        <v>159</v>
      </c>
      <c r="D43" s="2">
        <v>2</v>
      </c>
      <c r="E43" s="69">
        <v>207</v>
      </c>
      <c r="F43" s="109">
        <v>51020</v>
      </c>
      <c r="G43" s="109">
        <v>499892</v>
      </c>
      <c r="H43" s="109">
        <v>44524</v>
      </c>
      <c r="I43" s="109">
        <v>498980</v>
      </c>
      <c r="J43" s="109">
        <v>38556</v>
      </c>
      <c r="K43" s="109">
        <v>498178</v>
      </c>
      <c r="L43" s="79" t="s">
        <v>101</v>
      </c>
      <c r="M43" s="4" t="s">
        <v>265</v>
      </c>
      <c r="N43" s="13"/>
      <c r="O43" s="88"/>
      <c r="P43" s="91"/>
      <c r="Q43" s="91">
        <v>1</v>
      </c>
      <c r="R43" s="86" t="s">
        <v>256</v>
      </c>
      <c r="S43" s="21"/>
    </row>
    <row r="44" spans="3:19">
      <c r="C44" s="118" t="s">
        <v>308</v>
      </c>
      <c r="D44" s="52">
        <v>2</v>
      </c>
      <c r="E44" s="48">
        <v>207</v>
      </c>
      <c r="F44" s="109">
        <v>47696</v>
      </c>
      <c r="G44" s="109">
        <v>5380941</v>
      </c>
      <c r="H44" s="109"/>
      <c r="I44" s="109"/>
      <c r="J44" s="109"/>
      <c r="K44" s="109"/>
      <c r="L44" s="79" t="s">
        <v>249</v>
      </c>
      <c r="M44" s="8" t="s">
        <v>274</v>
      </c>
      <c r="N44" s="13"/>
      <c r="O44" s="88"/>
      <c r="P44" s="91"/>
      <c r="Q44" s="91">
        <v>2</v>
      </c>
      <c r="R44" s="86" t="s">
        <v>256</v>
      </c>
      <c r="S44" s="21" t="s">
        <v>251</v>
      </c>
    </row>
    <row r="45" spans="3:19">
      <c r="C45" s="118" t="s">
        <v>190</v>
      </c>
      <c r="D45" s="27">
        <v>2</v>
      </c>
      <c r="E45" s="69">
        <v>207</v>
      </c>
      <c r="F45" s="109">
        <v>19562</v>
      </c>
      <c r="G45" s="109">
        <v>56720</v>
      </c>
      <c r="H45" s="109">
        <v>17453</v>
      </c>
      <c r="I45" s="109">
        <v>52063</v>
      </c>
      <c r="J45" s="109">
        <v>16648</v>
      </c>
      <c r="K45" s="109">
        <v>42289</v>
      </c>
      <c r="L45" s="79" t="s">
        <v>231</v>
      </c>
      <c r="M45" s="4" t="s">
        <v>307</v>
      </c>
      <c r="N45" s="13"/>
      <c r="O45" s="88"/>
      <c r="P45" s="91"/>
      <c r="Q45" s="91">
        <v>2</v>
      </c>
      <c r="R45" s="86" t="s">
        <v>256</v>
      </c>
      <c r="S45" s="21"/>
    </row>
    <row r="46" spans="3:19">
      <c r="C46" s="118" t="s">
        <v>160</v>
      </c>
      <c r="D46" s="52">
        <v>2</v>
      </c>
      <c r="E46" s="69">
        <v>207</v>
      </c>
      <c r="F46" s="109">
        <v>53301</v>
      </c>
      <c r="G46" s="109">
        <v>87220</v>
      </c>
      <c r="H46" s="109">
        <v>43853</v>
      </c>
      <c r="I46" s="109">
        <v>84043</v>
      </c>
      <c r="J46" s="109">
        <v>38525</v>
      </c>
      <c r="K46" s="109">
        <v>80643</v>
      </c>
      <c r="L46" s="79"/>
      <c r="M46" s="4" t="s">
        <v>306</v>
      </c>
      <c r="N46" s="13"/>
      <c r="O46" s="88"/>
      <c r="P46" s="91"/>
      <c r="Q46" s="91"/>
      <c r="R46" s="86" t="s">
        <v>256</v>
      </c>
      <c r="S46" s="21"/>
    </row>
    <row r="47" spans="3:19">
      <c r="C47" s="118" t="s">
        <v>161</v>
      </c>
      <c r="D47" s="27">
        <v>2</v>
      </c>
      <c r="E47" s="69">
        <v>207</v>
      </c>
      <c r="F47" s="109">
        <v>26272</v>
      </c>
      <c r="G47" s="109">
        <v>48640</v>
      </c>
      <c r="H47" s="109">
        <v>24786</v>
      </c>
      <c r="I47" s="109">
        <v>27424</v>
      </c>
      <c r="J47" s="109">
        <v>20192</v>
      </c>
      <c r="K47" s="109">
        <v>26840</v>
      </c>
      <c r="L47" s="79"/>
      <c r="M47" s="8" t="s">
        <v>263</v>
      </c>
      <c r="N47" s="13"/>
      <c r="O47" s="88"/>
      <c r="P47" s="91"/>
      <c r="Q47" s="91"/>
      <c r="R47" s="86" t="s">
        <v>256</v>
      </c>
      <c r="S47" s="21"/>
    </row>
    <row r="48" spans="3:19">
      <c r="C48" s="118" t="s">
        <v>162</v>
      </c>
      <c r="D48" s="2">
        <v>2</v>
      </c>
      <c r="E48" s="69">
        <v>207</v>
      </c>
      <c r="F48" s="109">
        <v>37251</v>
      </c>
      <c r="G48" s="109">
        <v>511175</v>
      </c>
      <c r="H48" s="109">
        <v>31836</v>
      </c>
      <c r="I48" s="109">
        <v>505082</v>
      </c>
      <c r="J48" s="109">
        <v>29315</v>
      </c>
      <c r="K48" s="109">
        <v>260909</v>
      </c>
      <c r="L48" s="79"/>
      <c r="M48" s="4" t="s">
        <v>232</v>
      </c>
      <c r="N48" s="13"/>
      <c r="O48" s="88"/>
      <c r="P48" s="91"/>
      <c r="Q48" s="91"/>
      <c r="R48" s="86" t="s">
        <v>256</v>
      </c>
      <c r="S48" s="21"/>
    </row>
    <row r="49" spans="3:24">
      <c r="C49" s="118" t="s">
        <v>281</v>
      </c>
      <c r="D49" s="52">
        <v>2</v>
      </c>
      <c r="E49" s="69">
        <v>207</v>
      </c>
      <c r="F49" s="109">
        <v>22438</v>
      </c>
      <c r="G49" s="109">
        <v>708373</v>
      </c>
      <c r="H49" s="109">
        <v>19297</v>
      </c>
      <c r="I49" s="109">
        <v>634636</v>
      </c>
      <c r="J49" s="109"/>
      <c r="K49" s="109"/>
      <c r="L49" s="79"/>
      <c r="M49" s="4" t="s">
        <v>305</v>
      </c>
      <c r="N49" s="13"/>
      <c r="O49" s="88"/>
      <c r="P49" s="91"/>
      <c r="Q49" s="91"/>
      <c r="R49" s="86" t="s">
        <v>256</v>
      </c>
      <c r="S49" s="21"/>
    </row>
    <row r="50" spans="3:24">
      <c r="C50" s="118" t="s">
        <v>196</v>
      </c>
      <c r="D50" s="52">
        <v>2</v>
      </c>
      <c r="E50" s="69">
        <v>207</v>
      </c>
      <c r="F50" s="109">
        <v>47406</v>
      </c>
      <c r="G50" s="109">
        <v>9332059</v>
      </c>
      <c r="H50" s="109">
        <v>41772</v>
      </c>
      <c r="I50" s="109">
        <v>7886860</v>
      </c>
      <c r="J50" s="109">
        <v>35955</v>
      </c>
      <c r="K50" s="109">
        <v>6909823</v>
      </c>
      <c r="L50" s="79"/>
      <c r="M50" s="4"/>
      <c r="N50" s="13"/>
      <c r="O50" s="88"/>
      <c r="P50" s="91"/>
      <c r="Q50" s="91"/>
      <c r="R50" s="86" t="s">
        <v>256</v>
      </c>
      <c r="S50" s="21"/>
    </row>
    <row r="51" spans="3:24">
      <c r="C51" s="118" t="s">
        <v>164</v>
      </c>
      <c r="D51" s="2">
        <v>2</v>
      </c>
      <c r="E51" s="69">
        <v>207</v>
      </c>
      <c r="F51" s="109">
        <v>26431</v>
      </c>
      <c r="G51" s="109">
        <v>428844</v>
      </c>
      <c r="H51" s="109">
        <v>23843</v>
      </c>
      <c r="I51" s="109">
        <v>428844</v>
      </c>
      <c r="J51" s="109">
        <v>21380</v>
      </c>
      <c r="K51" s="109">
        <v>428844</v>
      </c>
      <c r="L51" s="79"/>
      <c r="M51" s="8"/>
      <c r="N51" s="13"/>
      <c r="O51" s="88"/>
      <c r="P51" s="91"/>
      <c r="Q51" s="91"/>
      <c r="R51" s="86" t="s">
        <v>256</v>
      </c>
      <c r="S51" s="21"/>
    </row>
    <row r="52" spans="3:24">
      <c r="C52" s="118" t="s">
        <v>198</v>
      </c>
      <c r="D52" s="27">
        <v>2</v>
      </c>
      <c r="E52" s="69">
        <v>207</v>
      </c>
      <c r="F52" s="109">
        <v>32157</v>
      </c>
      <c r="G52" s="109">
        <v>316440</v>
      </c>
      <c r="H52" s="109">
        <v>28618</v>
      </c>
      <c r="I52" s="109">
        <v>316440</v>
      </c>
      <c r="J52" s="109">
        <v>24757</v>
      </c>
      <c r="K52" s="109">
        <v>316390</v>
      </c>
      <c r="L52" s="79"/>
      <c r="M52" s="4"/>
      <c r="N52" s="13"/>
      <c r="O52" s="88"/>
      <c r="P52" s="91"/>
      <c r="Q52" s="91"/>
      <c r="R52" s="86" t="s">
        <v>256</v>
      </c>
      <c r="S52" s="21"/>
    </row>
    <row r="53" spans="3:24">
      <c r="C53" s="118" t="s">
        <v>304</v>
      </c>
      <c r="D53" s="52">
        <v>2</v>
      </c>
      <c r="E53" s="48">
        <v>207</v>
      </c>
      <c r="F53" s="109">
        <v>42703</v>
      </c>
      <c r="G53" s="109">
        <v>1479923</v>
      </c>
      <c r="H53" s="109"/>
      <c r="I53" s="113"/>
      <c r="J53" s="109"/>
      <c r="K53" s="109"/>
      <c r="L53" s="119"/>
      <c r="M53" s="4" t="s">
        <v>263</v>
      </c>
      <c r="N53" s="13"/>
      <c r="O53" s="90"/>
      <c r="P53" s="91"/>
      <c r="Q53" s="91"/>
      <c r="R53" s="2"/>
      <c r="S53" s="21"/>
    </row>
    <row r="54" spans="3:24">
      <c r="C54" s="118" t="s">
        <v>165</v>
      </c>
      <c r="D54" s="27">
        <v>2</v>
      </c>
      <c r="E54" s="69">
        <v>207</v>
      </c>
      <c r="F54" s="109">
        <v>31972</v>
      </c>
      <c r="G54" s="109">
        <v>244351</v>
      </c>
      <c r="H54" s="109">
        <v>29245</v>
      </c>
      <c r="I54" s="109">
        <v>224824</v>
      </c>
      <c r="J54" s="109">
        <v>25973</v>
      </c>
      <c r="K54" s="109">
        <v>224824</v>
      </c>
      <c r="L54" s="79"/>
      <c r="M54" s="8" t="s">
        <v>303</v>
      </c>
      <c r="N54" s="13"/>
      <c r="O54" s="88"/>
      <c r="P54" s="91"/>
      <c r="Q54" s="91"/>
      <c r="R54" s="86" t="s">
        <v>256</v>
      </c>
      <c r="S54" s="21"/>
    </row>
    <row r="55" spans="3:24">
      <c r="C55" s="118" t="s">
        <v>166</v>
      </c>
      <c r="D55" s="2">
        <v>2</v>
      </c>
      <c r="E55" s="69">
        <v>207</v>
      </c>
      <c r="F55" s="109">
        <v>56058</v>
      </c>
      <c r="G55" s="109">
        <v>721312</v>
      </c>
      <c r="H55" s="109">
        <v>49373</v>
      </c>
      <c r="I55" s="109">
        <v>661982</v>
      </c>
      <c r="J55" s="109">
        <v>43648</v>
      </c>
      <c r="K55" s="109">
        <v>661791</v>
      </c>
      <c r="L55" s="79"/>
      <c r="M55" s="4" t="s">
        <v>302</v>
      </c>
      <c r="N55" s="13"/>
      <c r="O55" s="88"/>
      <c r="P55" s="91"/>
      <c r="Q55" s="91"/>
      <c r="R55" s="86" t="s">
        <v>256</v>
      </c>
      <c r="S55" s="21"/>
    </row>
    <row r="56" spans="3:24">
      <c r="C56" s="118" t="s">
        <v>167</v>
      </c>
      <c r="D56" s="52">
        <v>2</v>
      </c>
      <c r="E56" s="69">
        <v>207</v>
      </c>
      <c r="F56" s="109">
        <v>33572</v>
      </c>
      <c r="G56" s="109">
        <v>194202</v>
      </c>
      <c r="H56" s="109">
        <v>28729</v>
      </c>
      <c r="I56" s="109">
        <v>164677</v>
      </c>
      <c r="J56" s="109">
        <v>23152</v>
      </c>
      <c r="K56" s="109">
        <v>163945</v>
      </c>
      <c r="L56" s="79" t="s">
        <v>230</v>
      </c>
      <c r="M56" s="4" t="s">
        <v>275</v>
      </c>
      <c r="N56" s="13"/>
      <c r="O56" s="88"/>
      <c r="P56" s="91"/>
      <c r="Q56" s="91"/>
      <c r="R56" s="86" t="s">
        <v>256</v>
      </c>
      <c r="S56" s="21"/>
    </row>
    <row r="57" spans="3:24">
      <c r="C57" s="118" t="s">
        <v>168</v>
      </c>
      <c r="D57" s="52">
        <v>2</v>
      </c>
      <c r="E57" s="69">
        <v>207</v>
      </c>
      <c r="F57" s="109">
        <v>24385</v>
      </c>
      <c r="G57" s="109">
        <v>51649</v>
      </c>
      <c r="H57" s="109">
        <v>21140</v>
      </c>
      <c r="I57" s="109">
        <v>29895</v>
      </c>
      <c r="J57" s="109">
        <v>20952</v>
      </c>
      <c r="K57" s="109">
        <v>25877</v>
      </c>
      <c r="L57" s="79"/>
      <c r="M57" s="4"/>
      <c r="N57" s="13"/>
      <c r="O57" s="88"/>
      <c r="P57" s="91"/>
      <c r="Q57" s="91"/>
      <c r="R57" s="86" t="s">
        <v>256</v>
      </c>
      <c r="S57" s="21"/>
      <c r="X57" t="s">
        <v>109</v>
      </c>
    </row>
    <row r="58" spans="3:24">
      <c r="C58" s="118" t="s">
        <v>200</v>
      </c>
      <c r="D58" s="52">
        <v>2</v>
      </c>
      <c r="E58" s="48">
        <v>207</v>
      </c>
      <c r="F58" s="109">
        <v>58064</v>
      </c>
      <c r="G58" s="109">
        <v>1544283</v>
      </c>
      <c r="H58" s="109">
        <v>45446</v>
      </c>
      <c r="I58" s="109">
        <v>1543992</v>
      </c>
      <c r="J58" s="109">
        <v>35599</v>
      </c>
      <c r="K58" s="109">
        <v>1542958</v>
      </c>
      <c r="L58" s="79"/>
      <c r="M58" s="4"/>
      <c r="N58" s="13"/>
      <c r="O58" s="90"/>
      <c r="P58" s="91"/>
      <c r="Q58" s="91"/>
      <c r="R58" s="2" t="s">
        <v>256</v>
      </c>
      <c r="S58" s="21"/>
      <c r="X58" t="s">
        <v>111</v>
      </c>
    </row>
    <row r="59" spans="3:24">
      <c r="C59" s="118" t="s">
        <v>301</v>
      </c>
      <c r="D59" s="52">
        <v>2</v>
      </c>
      <c r="E59" s="48">
        <v>207</v>
      </c>
      <c r="F59" s="109">
        <v>41011</v>
      </c>
      <c r="G59" s="109">
        <v>968640</v>
      </c>
      <c r="H59" s="109"/>
      <c r="I59" s="113"/>
      <c r="J59" s="109"/>
      <c r="K59" s="109"/>
      <c r="L59" s="119"/>
      <c r="M59" s="4" t="s">
        <v>263</v>
      </c>
      <c r="N59" s="13"/>
      <c r="O59" s="90"/>
      <c r="P59" s="91"/>
      <c r="Q59" s="91"/>
      <c r="R59" s="2"/>
      <c r="S59" s="21"/>
    </row>
    <row r="60" spans="3:24">
      <c r="C60" s="118" t="s">
        <v>300</v>
      </c>
      <c r="D60" s="52">
        <v>2</v>
      </c>
      <c r="E60" s="48">
        <v>207</v>
      </c>
      <c r="F60" s="109">
        <v>105713</v>
      </c>
      <c r="G60" s="109">
        <v>23772885</v>
      </c>
      <c r="H60" s="109"/>
      <c r="I60" s="113"/>
      <c r="J60" s="109"/>
      <c r="K60" s="109"/>
      <c r="L60" s="119"/>
      <c r="M60" s="4" t="s">
        <v>263</v>
      </c>
      <c r="N60" s="13"/>
      <c r="O60" s="90"/>
      <c r="P60" s="91"/>
      <c r="Q60" s="91"/>
      <c r="R60" s="2"/>
      <c r="S60" s="21"/>
      <c r="X60" t="s">
        <v>93</v>
      </c>
    </row>
    <row r="61" spans="3:24">
      <c r="C61" s="120" t="s">
        <v>169</v>
      </c>
      <c r="D61" s="2">
        <v>2</v>
      </c>
      <c r="E61" s="69">
        <v>207</v>
      </c>
      <c r="F61" s="109">
        <v>41562</v>
      </c>
      <c r="G61" s="109">
        <v>1398448</v>
      </c>
      <c r="H61" s="109">
        <v>36456</v>
      </c>
      <c r="I61" s="109">
        <v>963612</v>
      </c>
      <c r="J61" s="109">
        <v>33928</v>
      </c>
      <c r="K61" s="109">
        <v>744195</v>
      </c>
      <c r="L61" s="79" t="s">
        <v>231</v>
      </c>
      <c r="M61" s="4" t="s">
        <v>232</v>
      </c>
      <c r="N61" s="13"/>
      <c r="O61" s="88"/>
      <c r="P61" s="91" t="s">
        <v>119</v>
      </c>
      <c r="Q61" s="91">
        <v>1</v>
      </c>
      <c r="R61" s="86" t="s">
        <v>256</v>
      </c>
      <c r="S61" s="21" t="s">
        <v>241</v>
      </c>
    </row>
    <row r="62" spans="3:24">
      <c r="C62" s="118" t="s">
        <v>170</v>
      </c>
      <c r="D62" s="27">
        <v>2</v>
      </c>
      <c r="E62" s="69">
        <v>207</v>
      </c>
      <c r="F62" s="109">
        <v>46460</v>
      </c>
      <c r="G62" s="109">
        <v>277561</v>
      </c>
      <c r="H62" s="109">
        <v>42881</v>
      </c>
      <c r="I62" s="109">
        <v>270354</v>
      </c>
      <c r="J62" s="109">
        <v>36276</v>
      </c>
      <c r="K62" s="109">
        <v>269795</v>
      </c>
      <c r="L62" s="79"/>
      <c r="M62" s="8"/>
      <c r="N62" s="13"/>
      <c r="O62" s="88"/>
      <c r="P62" s="91"/>
      <c r="Q62" s="91"/>
      <c r="R62" s="86" t="s">
        <v>256</v>
      </c>
      <c r="S62" s="21"/>
    </row>
    <row r="63" spans="3:24">
      <c r="C63" s="118" t="s">
        <v>203</v>
      </c>
      <c r="D63" s="52">
        <v>2</v>
      </c>
      <c r="E63" s="48">
        <v>207</v>
      </c>
      <c r="F63" s="109">
        <v>74909</v>
      </c>
      <c r="G63" s="109">
        <v>2777124</v>
      </c>
      <c r="H63" s="109">
        <v>52588</v>
      </c>
      <c r="I63" s="109">
        <v>2743817</v>
      </c>
      <c r="J63" s="109">
        <v>47512</v>
      </c>
      <c r="K63" s="109">
        <v>2306582</v>
      </c>
      <c r="L63" s="79"/>
      <c r="M63" s="4"/>
      <c r="N63" s="13"/>
      <c r="O63" s="90"/>
      <c r="P63" s="91"/>
      <c r="Q63" s="91"/>
      <c r="R63" s="2" t="s">
        <v>256</v>
      </c>
      <c r="S63" s="21"/>
    </row>
    <row r="64" spans="3:24">
      <c r="C64" s="118" t="s">
        <v>171</v>
      </c>
      <c r="D64" s="27">
        <v>2</v>
      </c>
      <c r="E64" s="69">
        <v>207</v>
      </c>
      <c r="F64" s="109">
        <v>26852</v>
      </c>
      <c r="G64" s="109">
        <v>1288681</v>
      </c>
      <c r="H64" s="109">
        <v>21780</v>
      </c>
      <c r="I64" s="109">
        <v>1279644</v>
      </c>
      <c r="J64" s="109">
        <v>21954</v>
      </c>
      <c r="K64" s="109">
        <v>963598</v>
      </c>
      <c r="L64" s="79"/>
      <c r="M64" s="4"/>
      <c r="N64" s="13"/>
      <c r="O64" s="88"/>
      <c r="P64" s="91"/>
      <c r="Q64" s="91"/>
      <c r="R64" s="86" t="s">
        <v>256</v>
      </c>
      <c r="S64" s="21"/>
    </row>
    <row r="65" spans="3:19">
      <c r="C65" s="118" t="s">
        <v>172</v>
      </c>
      <c r="D65" s="27">
        <v>2</v>
      </c>
      <c r="E65" s="69">
        <v>207</v>
      </c>
      <c r="F65" s="109">
        <v>27829</v>
      </c>
      <c r="G65" s="109">
        <v>162689</v>
      </c>
      <c r="H65" s="109">
        <v>25383</v>
      </c>
      <c r="I65" s="109">
        <v>157535</v>
      </c>
      <c r="J65" s="109">
        <v>22964</v>
      </c>
      <c r="K65" s="109">
        <v>130346</v>
      </c>
      <c r="L65" s="79"/>
      <c r="M65" s="8" t="s">
        <v>263</v>
      </c>
      <c r="N65" s="13"/>
      <c r="O65" s="88"/>
      <c r="P65" s="91"/>
      <c r="Q65" s="91"/>
      <c r="R65" s="86" t="s">
        <v>256</v>
      </c>
      <c r="S65" s="21"/>
    </row>
    <row r="66" spans="3:19">
      <c r="C66" s="118" t="s">
        <v>206</v>
      </c>
      <c r="D66" s="27">
        <v>2</v>
      </c>
      <c r="E66" s="69">
        <v>207</v>
      </c>
      <c r="F66" s="109">
        <v>48021</v>
      </c>
      <c r="G66" s="109">
        <v>2376745</v>
      </c>
      <c r="H66" s="109">
        <v>44903</v>
      </c>
      <c r="I66" s="109">
        <v>1786106</v>
      </c>
      <c r="J66" s="109">
        <v>40743</v>
      </c>
      <c r="K66" s="109">
        <v>1780550</v>
      </c>
      <c r="L66" s="79"/>
      <c r="M66" s="4" t="s">
        <v>283</v>
      </c>
      <c r="N66" s="13"/>
      <c r="O66" s="90"/>
      <c r="P66" s="91"/>
      <c r="Q66" s="91"/>
      <c r="R66" s="2" t="s">
        <v>256</v>
      </c>
      <c r="S66" s="21"/>
    </row>
    <row r="67" spans="3:19">
      <c r="C67" s="118" t="s">
        <v>299</v>
      </c>
      <c r="D67" s="52">
        <v>2</v>
      </c>
      <c r="E67" s="48">
        <v>207</v>
      </c>
      <c r="F67" s="109">
        <v>61978</v>
      </c>
      <c r="G67" s="109">
        <v>2998561</v>
      </c>
      <c r="H67" s="109"/>
      <c r="I67" s="113"/>
      <c r="J67" s="109"/>
      <c r="K67" s="109"/>
      <c r="L67" s="119"/>
      <c r="M67" s="4" t="s">
        <v>263</v>
      </c>
      <c r="N67" s="13"/>
      <c r="O67" s="90"/>
      <c r="P67" s="91"/>
      <c r="Q67" s="91"/>
      <c r="R67" s="2"/>
      <c r="S67" s="21"/>
    </row>
    <row r="68" spans="3:19">
      <c r="C68" s="118" t="s">
        <v>207</v>
      </c>
      <c r="D68" s="52">
        <v>2</v>
      </c>
      <c r="E68" s="69">
        <v>207</v>
      </c>
      <c r="F68" s="109">
        <v>35704</v>
      </c>
      <c r="G68" s="109">
        <v>87431</v>
      </c>
      <c r="H68" s="109">
        <v>35890</v>
      </c>
      <c r="I68" s="109">
        <v>69535</v>
      </c>
      <c r="J68" s="109">
        <v>28810</v>
      </c>
      <c r="K68" s="109">
        <v>69535</v>
      </c>
      <c r="L68" s="79" t="s">
        <v>231</v>
      </c>
      <c r="M68" s="4" t="s">
        <v>232</v>
      </c>
      <c r="N68" s="13"/>
      <c r="O68" s="90"/>
      <c r="P68" s="91"/>
      <c r="Q68" s="91">
        <v>0</v>
      </c>
      <c r="R68" s="2" t="s">
        <v>256</v>
      </c>
      <c r="S68" s="21"/>
    </row>
    <row r="69" spans="3:19">
      <c r="C69" s="118" t="s">
        <v>298</v>
      </c>
      <c r="D69" s="52">
        <v>2</v>
      </c>
      <c r="E69" s="48">
        <v>207</v>
      </c>
      <c r="F69" s="109">
        <v>64813</v>
      </c>
      <c r="G69" s="109">
        <v>4628847</v>
      </c>
      <c r="H69" s="109"/>
      <c r="I69" s="113"/>
      <c r="J69" s="109"/>
      <c r="K69" s="109"/>
      <c r="L69" s="119"/>
      <c r="M69" s="4" t="s">
        <v>263</v>
      </c>
      <c r="N69" s="13"/>
      <c r="O69" s="90"/>
      <c r="P69" s="91"/>
      <c r="Q69" s="91"/>
      <c r="R69" s="2"/>
      <c r="S69" s="21"/>
    </row>
    <row r="70" spans="3:19">
      <c r="C70" s="118" t="s">
        <v>173</v>
      </c>
      <c r="D70" s="27">
        <v>2</v>
      </c>
      <c r="E70" s="69">
        <v>207</v>
      </c>
      <c r="F70" s="109">
        <v>24829</v>
      </c>
      <c r="G70" s="109">
        <v>207793</v>
      </c>
      <c r="H70" s="109">
        <v>23362</v>
      </c>
      <c r="I70" s="109">
        <v>162018</v>
      </c>
      <c r="J70" s="109">
        <v>20166</v>
      </c>
      <c r="K70" s="109">
        <v>162018</v>
      </c>
      <c r="L70" s="79" t="s">
        <v>218</v>
      </c>
      <c r="M70" s="8" t="s">
        <v>276</v>
      </c>
      <c r="N70" s="13"/>
      <c r="O70" s="88"/>
      <c r="P70" s="91"/>
      <c r="Q70" s="91"/>
      <c r="R70" s="86" t="s">
        <v>256</v>
      </c>
      <c r="S70" s="21"/>
    </row>
    <row r="71" spans="3:19">
      <c r="C71" s="118" t="s">
        <v>208</v>
      </c>
      <c r="D71" s="27">
        <v>2</v>
      </c>
      <c r="E71" s="69">
        <v>207</v>
      </c>
      <c r="F71" s="109">
        <v>31883</v>
      </c>
      <c r="G71" s="109">
        <v>1515431</v>
      </c>
      <c r="H71" s="109">
        <v>27182</v>
      </c>
      <c r="I71" s="109">
        <v>1079916</v>
      </c>
      <c r="J71" s="109">
        <v>24907</v>
      </c>
      <c r="K71" s="109">
        <v>727396</v>
      </c>
      <c r="L71" s="79"/>
      <c r="M71" s="4" t="s">
        <v>292</v>
      </c>
      <c r="N71" s="13"/>
      <c r="O71" s="90"/>
      <c r="P71" s="91"/>
      <c r="Q71" s="91"/>
      <c r="R71" s="2" t="s">
        <v>257</v>
      </c>
      <c r="S71" s="21"/>
    </row>
    <row r="72" spans="3:19">
      <c r="C72" s="118" t="s">
        <v>209</v>
      </c>
      <c r="D72" s="52">
        <v>2</v>
      </c>
      <c r="E72" s="69">
        <v>207</v>
      </c>
      <c r="F72" s="109">
        <v>22313</v>
      </c>
      <c r="G72" s="109">
        <v>637432</v>
      </c>
      <c r="H72" s="109">
        <v>21151</v>
      </c>
      <c r="I72" s="109">
        <v>603740</v>
      </c>
      <c r="J72" s="109">
        <v>16952</v>
      </c>
      <c r="K72" s="109">
        <v>602517</v>
      </c>
      <c r="L72" s="79" t="s">
        <v>101</v>
      </c>
      <c r="M72" s="4" t="s">
        <v>278</v>
      </c>
      <c r="N72" s="13"/>
      <c r="O72" s="90"/>
      <c r="P72" s="91"/>
      <c r="Q72" s="91">
        <v>0</v>
      </c>
      <c r="R72" s="2" t="s">
        <v>256</v>
      </c>
      <c r="S72" s="21"/>
    </row>
    <row r="73" spans="3:19">
      <c r="C73" s="118" t="s">
        <v>174</v>
      </c>
      <c r="D73" s="27">
        <v>2</v>
      </c>
      <c r="E73" s="69">
        <v>207</v>
      </c>
      <c r="F73" s="109">
        <v>55064</v>
      </c>
      <c r="G73" s="109">
        <v>3237307</v>
      </c>
      <c r="H73" s="109">
        <v>48150</v>
      </c>
      <c r="I73" s="109">
        <v>2778605</v>
      </c>
      <c r="J73" s="109">
        <v>40098</v>
      </c>
      <c r="K73" s="109">
        <v>2291950</v>
      </c>
      <c r="L73" s="79"/>
      <c r="M73" s="8"/>
      <c r="N73" s="13"/>
      <c r="O73" s="88"/>
      <c r="P73" s="91"/>
      <c r="Q73" s="91"/>
      <c r="R73" s="86" t="s">
        <v>256</v>
      </c>
      <c r="S73" s="21"/>
    </row>
    <row r="74" spans="3:19">
      <c r="C74" s="118" t="s">
        <v>211</v>
      </c>
      <c r="D74" s="52">
        <v>2</v>
      </c>
      <c r="E74" s="48">
        <v>207</v>
      </c>
      <c r="F74" s="109">
        <v>66880</v>
      </c>
      <c r="G74" s="109">
        <v>822094</v>
      </c>
      <c r="H74" s="109">
        <v>58201</v>
      </c>
      <c r="I74" s="113">
        <v>712556</v>
      </c>
      <c r="J74" s="109">
        <v>50904</v>
      </c>
      <c r="K74" s="113">
        <v>700291</v>
      </c>
      <c r="L74" s="114"/>
      <c r="M74" s="4" t="s">
        <v>232</v>
      </c>
      <c r="N74" s="13"/>
      <c r="O74" s="90"/>
      <c r="P74" s="91"/>
      <c r="Q74" s="91"/>
      <c r="R74" s="2" t="s">
        <v>256</v>
      </c>
      <c r="S74" s="21"/>
    </row>
    <row r="75" spans="3:19">
      <c r="C75" s="118" t="s">
        <v>240</v>
      </c>
      <c r="D75" s="52">
        <v>1</v>
      </c>
      <c r="E75" s="48">
        <v>207</v>
      </c>
      <c r="F75" s="109">
        <v>2895</v>
      </c>
      <c r="G75" s="109">
        <v>2554</v>
      </c>
      <c r="H75" s="109"/>
      <c r="I75" s="113"/>
      <c r="J75" s="109"/>
      <c r="K75" s="109"/>
      <c r="L75" s="114"/>
      <c r="M75" s="4" t="s">
        <v>263</v>
      </c>
      <c r="N75" s="13"/>
      <c r="O75" s="90"/>
      <c r="P75" s="91"/>
      <c r="Q75" s="91"/>
      <c r="R75" s="2"/>
      <c r="S75" s="21"/>
    </row>
    <row r="76" spans="3:19">
      <c r="C76" s="118" t="s">
        <v>297</v>
      </c>
      <c r="D76" s="52">
        <v>1</v>
      </c>
      <c r="E76" s="69">
        <v>207</v>
      </c>
      <c r="F76" s="109">
        <v>53521</v>
      </c>
      <c r="G76" s="109">
        <v>4871837</v>
      </c>
      <c r="H76" s="109">
        <v>49655</v>
      </c>
      <c r="I76" s="109">
        <v>4263835</v>
      </c>
      <c r="J76" s="109">
        <v>39710</v>
      </c>
      <c r="K76" s="109">
        <v>3159498</v>
      </c>
      <c r="L76" s="79"/>
      <c r="M76" s="4"/>
      <c r="N76" s="13"/>
      <c r="O76" s="88"/>
      <c r="P76" s="91"/>
      <c r="Q76" s="91"/>
      <c r="R76" s="86" t="s">
        <v>256</v>
      </c>
      <c r="S76" s="21"/>
    </row>
    <row r="77" spans="3:19">
      <c r="C77" s="120" t="s">
        <v>175</v>
      </c>
      <c r="D77" s="27">
        <v>1</v>
      </c>
      <c r="E77" s="69">
        <v>207</v>
      </c>
      <c r="F77" s="109">
        <v>30879</v>
      </c>
      <c r="G77" s="109">
        <v>1317794</v>
      </c>
      <c r="H77" s="109">
        <v>36894</v>
      </c>
      <c r="I77" s="109">
        <v>518215</v>
      </c>
      <c r="J77" s="109">
        <v>28597</v>
      </c>
      <c r="K77" s="109">
        <v>518215</v>
      </c>
      <c r="L77" s="79"/>
      <c r="M77" s="8"/>
      <c r="N77" s="13"/>
      <c r="O77" s="88"/>
      <c r="P77" s="91"/>
      <c r="Q77" s="91"/>
      <c r="R77" s="86" t="s">
        <v>256</v>
      </c>
      <c r="S77" s="21"/>
    </row>
    <row r="78" spans="3:19">
      <c r="C78" s="118" t="s">
        <v>177</v>
      </c>
      <c r="D78" s="52">
        <v>1</v>
      </c>
      <c r="E78" s="69">
        <v>207</v>
      </c>
      <c r="F78" s="109">
        <v>28307</v>
      </c>
      <c r="G78" s="109">
        <v>552805</v>
      </c>
      <c r="H78" s="109">
        <v>28103</v>
      </c>
      <c r="I78" s="109">
        <v>518690</v>
      </c>
      <c r="J78" s="109">
        <v>23230</v>
      </c>
      <c r="K78" s="109">
        <v>518368</v>
      </c>
      <c r="L78" s="79"/>
      <c r="M78" s="4"/>
      <c r="N78" s="13"/>
      <c r="O78" s="88"/>
      <c r="P78" s="91"/>
      <c r="Q78" s="91"/>
      <c r="R78" s="86" t="s">
        <v>256</v>
      </c>
      <c r="S78" s="21"/>
    </row>
    <row r="79" spans="3:19">
      <c r="C79" s="118" t="s">
        <v>277</v>
      </c>
      <c r="D79" s="52">
        <v>1</v>
      </c>
      <c r="E79" s="69">
        <v>207</v>
      </c>
      <c r="F79" s="109">
        <v>7951</v>
      </c>
      <c r="G79" s="109">
        <v>150</v>
      </c>
      <c r="H79" s="109">
        <v>4988</v>
      </c>
      <c r="I79" s="113">
        <v>150</v>
      </c>
      <c r="J79" s="109">
        <v>0</v>
      </c>
      <c r="K79" s="113">
        <v>0</v>
      </c>
      <c r="L79" s="114"/>
      <c r="M79" s="4" t="s">
        <v>259</v>
      </c>
      <c r="N79" s="13"/>
      <c r="O79" s="90"/>
      <c r="P79" s="91"/>
      <c r="Q79" s="91"/>
      <c r="R79" s="2" t="s">
        <v>257</v>
      </c>
      <c r="S79" s="21"/>
    </row>
    <row r="80" spans="3:19">
      <c r="C80" s="118" t="s">
        <v>296</v>
      </c>
      <c r="D80" s="52">
        <v>1</v>
      </c>
      <c r="E80" s="48">
        <v>207</v>
      </c>
      <c r="F80" s="109">
        <v>7327</v>
      </c>
      <c r="G80" s="109">
        <v>102356</v>
      </c>
      <c r="H80" s="109"/>
      <c r="I80" s="113"/>
      <c r="J80" s="109"/>
      <c r="K80" s="109"/>
      <c r="L80" s="114"/>
      <c r="M80" s="4"/>
      <c r="N80" s="13"/>
      <c r="O80" s="90"/>
      <c r="P80" s="91"/>
      <c r="Q80" s="91"/>
      <c r="R80" s="2"/>
      <c r="S80" s="21"/>
    </row>
    <row r="81" spans="2:19">
      <c r="C81" s="118" t="s">
        <v>279</v>
      </c>
      <c r="D81" s="52">
        <v>1</v>
      </c>
      <c r="E81" s="69">
        <v>207</v>
      </c>
      <c r="F81" s="109">
        <v>79378</v>
      </c>
      <c r="G81" s="109">
        <v>2323525</v>
      </c>
      <c r="H81" s="109">
        <v>75460</v>
      </c>
      <c r="I81" s="109">
        <v>2265226</v>
      </c>
      <c r="J81" s="109">
        <v>0</v>
      </c>
      <c r="K81" s="109">
        <v>0</v>
      </c>
      <c r="L81" s="114"/>
      <c r="M81" s="4"/>
      <c r="N81" s="13"/>
      <c r="O81" s="90"/>
      <c r="P81" s="91"/>
      <c r="Q81" s="91"/>
      <c r="R81" s="2" t="s">
        <v>256</v>
      </c>
      <c r="S81" s="21"/>
    </row>
    <row r="82" spans="2:19">
      <c r="C82" s="118" t="s">
        <v>295</v>
      </c>
      <c r="D82" s="52">
        <v>1</v>
      </c>
      <c r="E82" s="48">
        <v>207</v>
      </c>
      <c r="F82" s="109">
        <v>28721</v>
      </c>
      <c r="G82" s="109">
        <v>324818</v>
      </c>
      <c r="H82" s="109"/>
      <c r="I82" s="113"/>
      <c r="J82" s="109"/>
      <c r="K82" s="109"/>
      <c r="L82" s="114"/>
      <c r="M82" s="4"/>
      <c r="N82" s="13"/>
      <c r="O82" s="90"/>
      <c r="P82" s="91"/>
      <c r="Q82" s="91"/>
      <c r="R82" s="2"/>
      <c r="S82" s="21"/>
    </row>
    <row r="83" spans="2:19">
      <c r="C83" s="118" t="s">
        <v>294</v>
      </c>
      <c r="D83" s="52">
        <v>1</v>
      </c>
      <c r="E83" s="48">
        <v>207</v>
      </c>
      <c r="F83" s="109">
        <v>2621</v>
      </c>
      <c r="G83" s="109">
        <v>10731</v>
      </c>
      <c r="H83" s="109"/>
      <c r="I83" s="113"/>
      <c r="J83" s="109"/>
      <c r="K83" s="109"/>
      <c r="L83" s="114"/>
      <c r="M83" s="4"/>
      <c r="N83" s="13"/>
      <c r="O83" s="90"/>
      <c r="P83" s="91"/>
      <c r="Q83" s="91"/>
      <c r="R83" s="2"/>
      <c r="S83" s="21"/>
    </row>
    <row r="84" spans="2:19">
      <c r="C84" s="118" t="s">
        <v>78</v>
      </c>
      <c r="D84" s="52">
        <v>1</v>
      </c>
      <c r="E84" s="69">
        <v>207</v>
      </c>
      <c r="F84" s="109">
        <v>29036</v>
      </c>
      <c r="G84" s="109">
        <v>4732565</v>
      </c>
      <c r="H84" s="109">
        <v>26587</v>
      </c>
      <c r="I84" s="109">
        <v>4700783</v>
      </c>
      <c r="J84" s="109">
        <v>24367</v>
      </c>
      <c r="K84" s="109">
        <v>4552255</v>
      </c>
      <c r="L84" s="79"/>
      <c r="M84" s="8"/>
      <c r="N84" s="13"/>
      <c r="O84" s="88"/>
      <c r="P84" s="91"/>
      <c r="Q84" s="91"/>
      <c r="R84" s="86" t="s">
        <v>256</v>
      </c>
      <c r="S84" s="21"/>
    </row>
    <row r="85" spans="2:19">
      <c r="C85" s="118" t="s">
        <v>280</v>
      </c>
      <c r="D85" s="52">
        <v>1</v>
      </c>
      <c r="E85" s="48">
        <v>207</v>
      </c>
      <c r="F85" s="109">
        <v>27681</v>
      </c>
      <c r="G85" s="109">
        <v>453809</v>
      </c>
      <c r="H85" s="109">
        <v>21612</v>
      </c>
      <c r="I85" s="109">
        <v>445333</v>
      </c>
      <c r="J85" s="109">
        <v>0</v>
      </c>
      <c r="K85" s="109">
        <v>0</v>
      </c>
      <c r="L85" s="114"/>
      <c r="M85" s="4"/>
      <c r="N85" s="13"/>
      <c r="O85" s="90"/>
      <c r="P85" s="91"/>
      <c r="Q85" s="91"/>
      <c r="R85" s="2"/>
      <c r="S85" s="21"/>
    </row>
    <row r="86" spans="2:19">
      <c r="C86" s="120" t="s">
        <v>192</v>
      </c>
      <c r="D86" s="27">
        <v>1</v>
      </c>
      <c r="E86" s="69">
        <v>207</v>
      </c>
      <c r="F86" s="109">
        <v>27947</v>
      </c>
      <c r="G86" s="109">
        <v>637939</v>
      </c>
      <c r="H86" s="109">
        <v>27733</v>
      </c>
      <c r="I86" s="109">
        <v>614151</v>
      </c>
      <c r="J86" s="109">
        <v>24902</v>
      </c>
      <c r="K86" s="109">
        <v>567804</v>
      </c>
      <c r="L86" s="79"/>
      <c r="M86" s="4"/>
      <c r="N86" s="13"/>
      <c r="O86" s="88"/>
      <c r="P86" s="91"/>
      <c r="Q86" s="91"/>
      <c r="R86" s="86" t="s">
        <v>256</v>
      </c>
      <c r="S86" s="21"/>
    </row>
    <row r="87" spans="2:19">
      <c r="C87" s="120" t="s">
        <v>193</v>
      </c>
      <c r="D87" s="52">
        <v>1</v>
      </c>
      <c r="E87" s="69">
        <v>207</v>
      </c>
      <c r="F87" s="109">
        <v>38235</v>
      </c>
      <c r="G87" s="109">
        <v>2665748</v>
      </c>
      <c r="H87" s="109">
        <v>31692</v>
      </c>
      <c r="I87" s="109">
        <v>2106793</v>
      </c>
      <c r="J87" s="109">
        <v>28481</v>
      </c>
      <c r="K87" s="109">
        <v>1390443</v>
      </c>
      <c r="L87" s="79"/>
      <c r="M87" s="4"/>
      <c r="N87" s="13"/>
      <c r="O87" s="88"/>
      <c r="P87" s="91"/>
      <c r="Q87" s="91"/>
      <c r="R87" s="86" t="s">
        <v>256</v>
      </c>
      <c r="S87" s="21"/>
    </row>
    <row r="88" spans="2:19">
      <c r="B88" s="50"/>
      <c r="C88" s="118" t="s">
        <v>195</v>
      </c>
      <c r="D88" s="27">
        <v>1</v>
      </c>
      <c r="E88" s="69">
        <v>207</v>
      </c>
      <c r="F88" s="109">
        <v>26361</v>
      </c>
      <c r="G88" s="109">
        <v>344111</v>
      </c>
      <c r="H88" s="109">
        <v>24873</v>
      </c>
      <c r="I88" s="109">
        <v>341441</v>
      </c>
      <c r="J88" s="109">
        <v>20660</v>
      </c>
      <c r="K88" s="109">
        <v>341441</v>
      </c>
      <c r="L88" s="79"/>
      <c r="M88" s="4"/>
      <c r="N88" s="13"/>
      <c r="O88" s="88"/>
      <c r="P88" s="91"/>
      <c r="Q88" s="91"/>
      <c r="R88" s="86" t="s">
        <v>256</v>
      </c>
      <c r="S88" s="21"/>
    </row>
    <row r="89" spans="2:19">
      <c r="C89" s="118" t="s">
        <v>197</v>
      </c>
      <c r="D89" s="52">
        <v>1</v>
      </c>
      <c r="E89" s="69">
        <v>207</v>
      </c>
      <c r="F89" s="109">
        <v>20952</v>
      </c>
      <c r="G89" s="109">
        <v>331560</v>
      </c>
      <c r="H89" s="109">
        <v>20135</v>
      </c>
      <c r="I89" s="109">
        <v>311213</v>
      </c>
      <c r="J89" s="109">
        <v>18190</v>
      </c>
      <c r="K89" s="109">
        <v>311213</v>
      </c>
      <c r="L89" s="79"/>
      <c r="M89" s="4"/>
      <c r="N89" s="13"/>
      <c r="O89" s="88"/>
      <c r="P89" s="91"/>
      <c r="Q89" s="91"/>
      <c r="R89" s="86" t="s">
        <v>256</v>
      </c>
      <c r="S89" s="21"/>
    </row>
    <row r="90" spans="2:19">
      <c r="C90" s="118" t="s">
        <v>293</v>
      </c>
      <c r="D90" s="52">
        <v>1</v>
      </c>
      <c r="E90" s="48">
        <v>207</v>
      </c>
      <c r="F90" s="109">
        <v>44132</v>
      </c>
      <c r="G90" s="109">
        <v>1441968</v>
      </c>
      <c r="H90" s="109"/>
      <c r="I90" s="113"/>
      <c r="J90" s="109"/>
      <c r="K90" s="109"/>
      <c r="L90" s="119"/>
      <c r="M90" s="4"/>
      <c r="N90" s="13"/>
      <c r="O90" s="90"/>
      <c r="P90" s="91"/>
      <c r="Q90" s="91"/>
      <c r="R90" s="2"/>
      <c r="S90" s="21"/>
    </row>
    <row r="91" spans="2:19">
      <c r="C91" s="118" t="s">
        <v>282</v>
      </c>
      <c r="D91" s="52">
        <v>1</v>
      </c>
      <c r="E91" s="48">
        <v>207</v>
      </c>
      <c r="F91" s="109">
        <v>6023</v>
      </c>
      <c r="G91" s="109">
        <v>2647</v>
      </c>
      <c r="H91" s="109">
        <v>4029</v>
      </c>
      <c r="I91" s="113">
        <v>2647</v>
      </c>
      <c r="J91" s="109">
        <v>0</v>
      </c>
      <c r="K91" s="113">
        <v>0</v>
      </c>
      <c r="L91" s="114"/>
      <c r="M91" s="4"/>
      <c r="N91" s="13"/>
      <c r="O91" s="90"/>
      <c r="P91" s="91"/>
      <c r="Q91" s="91"/>
      <c r="R91" s="2"/>
      <c r="S91" s="21"/>
    </row>
    <row r="92" spans="2:19">
      <c r="C92" s="118" t="s">
        <v>236</v>
      </c>
      <c r="D92" s="52">
        <v>1</v>
      </c>
      <c r="E92" s="48">
        <v>207</v>
      </c>
      <c r="F92" s="109">
        <v>4366</v>
      </c>
      <c r="G92" s="109">
        <v>83136</v>
      </c>
      <c r="H92" s="109"/>
      <c r="I92" s="113"/>
      <c r="J92" s="109"/>
      <c r="K92" s="109"/>
      <c r="L92" s="114"/>
      <c r="M92" s="4" t="s">
        <v>228</v>
      </c>
      <c r="N92" s="13"/>
      <c r="O92" s="90"/>
      <c r="P92" s="91"/>
      <c r="Q92" s="91"/>
      <c r="R92" s="2"/>
      <c r="S92" s="21"/>
    </row>
    <row r="93" spans="2:19">
      <c r="C93" s="118" t="s">
        <v>201</v>
      </c>
      <c r="D93" s="27">
        <v>1</v>
      </c>
      <c r="E93" s="69">
        <v>207</v>
      </c>
      <c r="F93" s="109">
        <v>24590</v>
      </c>
      <c r="G93" s="109">
        <v>634916</v>
      </c>
      <c r="H93" s="109">
        <v>25018</v>
      </c>
      <c r="I93" s="109">
        <v>539144</v>
      </c>
      <c r="J93" s="109">
        <v>22406</v>
      </c>
      <c r="K93" s="109">
        <v>232506</v>
      </c>
      <c r="L93" s="79"/>
      <c r="M93" s="4"/>
      <c r="N93" s="13"/>
      <c r="O93" s="90"/>
      <c r="P93" s="91"/>
      <c r="Q93" s="91"/>
      <c r="R93" s="2" t="s">
        <v>256</v>
      </c>
      <c r="S93" s="21"/>
    </row>
    <row r="94" spans="2:19">
      <c r="C94" s="118" t="s">
        <v>204</v>
      </c>
      <c r="D94" s="52">
        <v>1</v>
      </c>
      <c r="E94" s="69">
        <v>207</v>
      </c>
      <c r="F94" s="109">
        <v>29820</v>
      </c>
      <c r="G94" s="109">
        <v>30340</v>
      </c>
      <c r="H94" s="109">
        <v>26287</v>
      </c>
      <c r="I94" s="109">
        <v>29733</v>
      </c>
      <c r="J94" s="109">
        <v>24056</v>
      </c>
      <c r="K94" s="109">
        <v>29733</v>
      </c>
      <c r="L94" s="79"/>
      <c r="M94" s="4"/>
      <c r="N94" s="13"/>
      <c r="O94" s="90"/>
      <c r="P94" s="91"/>
      <c r="Q94" s="91"/>
      <c r="R94" s="2" t="s">
        <v>256</v>
      </c>
      <c r="S94" s="21"/>
    </row>
    <row r="95" spans="2:19">
      <c r="C95" s="118" t="s">
        <v>3</v>
      </c>
      <c r="D95" s="27">
        <v>1</v>
      </c>
      <c r="E95" s="69">
        <v>207</v>
      </c>
      <c r="F95" s="109">
        <v>35982</v>
      </c>
      <c r="G95" s="109">
        <v>1782963</v>
      </c>
      <c r="H95" s="109">
        <v>34859</v>
      </c>
      <c r="I95" s="109">
        <v>1743748</v>
      </c>
      <c r="J95" s="109">
        <v>33175</v>
      </c>
      <c r="K95" s="109">
        <v>1578096</v>
      </c>
      <c r="L95" s="79"/>
      <c r="M95" s="4"/>
      <c r="N95" s="13"/>
      <c r="O95" s="90"/>
      <c r="P95" s="91"/>
      <c r="Q95" s="91"/>
      <c r="R95" s="2" t="s">
        <v>256</v>
      </c>
      <c r="S95" s="21"/>
    </row>
    <row r="96" spans="2:19">
      <c r="C96" s="118" t="s">
        <v>284</v>
      </c>
      <c r="D96" s="52">
        <v>1</v>
      </c>
      <c r="E96" s="69">
        <v>207</v>
      </c>
      <c r="F96" s="109">
        <v>6345</v>
      </c>
      <c r="G96" s="109">
        <v>7556</v>
      </c>
      <c r="H96" s="109">
        <v>3008</v>
      </c>
      <c r="I96" s="109">
        <v>1232</v>
      </c>
      <c r="J96" s="109">
        <v>0</v>
      </c>
      <c r="K96" s="109">
        <v>0</v>
      </c>
      <c r="L96" s="79"/>
      <c r="M96" s="4" t="s">
        <v>292</v>
      </c>
      <c r="N96" s="13"/>
      <c r="O96" s="90"/>
      <c r="P96" s="91"/>
      <c r="Q96" s="91"/>
      <c r="R96" s="2" t="s">
        <v>257</v>
      </c>
      <c r="S96" s="21"/>
    </row>
    <row r="97" spans="1:19">
      <c r="C97" s="118" t="s">
        <v>76</v>
      </c>
      <c r="D97" s="27">
        <v>1</v>
      </c>
      <c r="E97" s="69">
        <v>207</v>
      </c>
      <c r="F97" s="109">
        <v>45210</v>
      </c>
      <c r="G97" s="109">
        <v>1947160</v>
      </c>
      <c r="H97" s="109">
        <v>42218</v>
      </c>
      <c r="I97" s="109">
        <v>1932577</v>
      </c>
      <c r="J97" s="109">
        <v>38571</v>
      </c>
      <c r="K97" s="109">
        <v>1932577</v>
      </c>
      <c r="L97" s="79"/>
      <c r="M97" s="4"/>
      <c r="N97" s="13"/>
      <c r="O97" s="90"/>
      <c r="P97" s="91"/>
      <c r="Q97" s="91"/>
      <c r="R97" s="2" t="s">
        <v>256</v>
      </c>
      <c r="S97" s="21"/>
    </row>
    <row r="98" spans="1:19">
      <c r="C98" s="118" t="s">
        <v>285</v>
      </c>
      <c r="D98" s="27">
        <v>1</v>
      </c>
      <c r="E98" s="69">
        <v>207</v>
      </c>
      <c r="F98" s="109">
        <v>12771</v>
      </c>
      <c r="G98" s="109">
        <v>966</v>
      </c>
      <c r="H98" s="109">
        <v>6160</v>
      </c>
      <c r="I98" s="109">
        <v>761</v>
      </c>
      <c r="J98" s="109">
        <v>0</v>
      </c>
      <c r="K98" s="109">
        <v>0</v>
      </c>
      <c r="L98" s="79"/>
      <c r="M98" s="4" t="s">
        <v>272</v>
      </c>
      <c r="N98" s="13"/>
      <c r="O98" s="88"/>
      <c r="P98" s="91" t="s">
        <v>221</v>
      </c>
      <c r="Q98" s="91"/>
      <c r="R98" s="86" t="s">
        <v>257</v>
      </c>
      <c r="S98" s="4" t="s">
        <v>286</v>
      </c>
    </row>
    <row r="99" spans="1:19">
      <c r="C99" s="6"/>
      <c r="D99" s="10"/>
      <c r="E99" s="110"/>
      <c r="F99" s="115"/>
      <c r="G99" s="115"/>
      <c r="H99" s="116"/>
      <c r="I99" s="117"/>
      <c r="J99" s="115"/>
      <c r="K99" s="115"/>
      <c r="L99" s="6"/>
      <c r="M99" s="4"/>
      <c r="N99" s="111"/>
      <c r="O99" s="94"/>
      <c r="P99" s="112"/>
      <c r="Q99" s="112"/>
      <c r="R99" s="10"/>
      <c r="S99" s="6"/>
    </row>
    <row r="100" spans="1:19">
      <c r="C100" s="6"/>
      <c r="D100" s="10"/>
      <c r="E100" s="110"/>
      <c r="F100" s="115"/>
      <c r="G100" s="115"/>
      <c r="H100" s="116"/>
      <c r="I100" s="117"/>
      <c r="J100" s="115"/>
      <c r="K100" s="115"/>
      <c r="L100" s="6"/>
      <c r="M100" s="4"/>
      <c r="N100" s="111"/>
      <c r="O100" s="94"/>
      <c r="P100" s="112"/>
      <c r="Q100" s="112"/>
      <c r="R100" s="10"/>
      <c r="S100" s="6"/>
    </row>
    <row r="101" spans="1:19">
      <c r="A101" s="18" t="s">
        <v>15</v>
      </c>
      <c r="C101" s="6"/>
      <c r="D101" s="10"/>
      <c r="E101" s="110"/>
      <c r="F101" s="115"/>
      <c r="G101" s="115"/>
      <c r="H101" s="116"/>
      <c r="I101" s="117"/>
      <c r="J101" s="115"/>
      <c r="K101" s="115"/>
      <c r="L101" s="6"/>
      <c r="M101" s="4"/>
      <c r="N101" s="111"/>
      <c r="O101" s="94"/>
      <c r="P101" s="112"/>
      <c r="Q101" s="112"/>
      <c r="R101" s="10"/>
      <c r="S101" s="6"/>
    </row>
    <row r="102" spans="1:19">
      <c r="C102" s="6"/>
      <c r="D102" s="10"/>
      <c r="E102" s="110"/>
      <c r="F102" s="115"/>
      <c r="G102" s="115"/>
      <c r="H102" s="116"/>
      <c r="I102" s="117"/>
      <c r="J102" s="115"/>
      <c r="K102" s="115"/>
      <c r="L102" s="6"/>
      <c r="M102" s="4"/>
      <c r="N102" s="111"/>
      <c r="O102" s="94"/>
      <c r="P102" s="112"/>
      <c r="Q102" s="112"/>
      <c r="R102" s="10"/>
      <c r="S102" s="6"/>
    </row>
    <row r="103" spans="1:19">
      <c r="C103" s="6"/>
      <c r="D103" s="10"/>
      <c r="E103" s="110"/>
      <c r="F103" s="115"/>
      <c r="G103" s="115"/>
      <c r="H103" s="116"/>
      <c r="I103" s="117"/>
      <c r="J103" s="115"/>
      <c r="K103" s="115"/>
      <c r="L103" s="6"/>
      <c r="M103" s="4"/>
      <c r="N103" s="111"/>
      <c r="O103" s="94"/>
      <c r="P103" s="112"/>
      <c r="Q103" s="112"/>
      <c r="R103" s="10"/>
      <c r="S103" s="6"/>
    </row>
    <row r="104" spans="1:19">
      <c r="A104" s="18" t="s">
        <v>75</v>
      </c>
      <c r="C104" s="6"/>
      <c r="D104" s="10"/>
      <c r="E104" s="110"/>
      <c r="F104" s="115"/>
      <c r="G104" s="115"/>
      <c r="H104" s="116"/>
      <c r="I104" s="117"/>
      <c r="J104" s="115"/>
      <c r="K104" s="115"/>
      <c r="L104" s="6"/>
      <c r="M104" s="4"/>
      <c r="N104" s="111"/>
      <c r="O104" s="94"/>
      <c r="P104" s="112"/>
      <c r="Q104" s="112"/>
      <c r="R104" s="10"/>
      <c r="S104" s="6"/>
    </row>
    <row r="105" spans="1:19">
      <c r="C105" s="6"/>
      <c r="D105" s="10"/>
      <c r="E105" s="110"/>
      <c r="F105" s="115"/>
      <c r="G105" s="115"/>
      <c r="H105" s="116"/>
      <c r="I105" s="117"/>
      <c r="J105" s="115"/>
      <c r="K105" s="115"/>
      <c r="L105" s="6"/>
      <c r="M105" s="4"/>
      <c r="N105" s="111"/>
      <c r="O105" s="94"/>
      <c r="P105" s="112"/>
      <c r="Q105" s="112"/>
      <c r="R105" s="10"/>
      <c r="S105" s="6"/>
    </row>
    <row r="106" spans="1:19">
      <c r="C106" s="6"/>
      <c r="D106" s="10"/>
      <c r="E106" s="110"/>
      <c r="F106" s="115"/>
      <c r="G106" s="115"/>
      <c r="H106" s="116"/>
      <c r="I106" s="117"/>
      <c r="J106" s="115"/>
      <c r="K106" s="115"/>
      <c r="L106" s="6"/>
      <c r="M106" s="4"/>
      <c r="N106" s="111"/>
      <c r="O106" s="94"/>
      <c r="P106" s="112"/>
      <c r="Q106" s="112"/>
      <c r="R106" s="10"/>
      <c r="S106" s="6"/>
    </row>
    <row r="107" spans="1:19">
      <c r="C107" s="6"/>
      <c r="D107" s="10"/>
      <c r="E107" s="110"/>
      <c r="F107" s="115"/>
      <c r="G107" s="115"/>
      <c r="H107" s="116"/>
      <c r="I107" s="117"/>
      <c r="J107" s="115"/>
      <c r="K107" s="115"/>
      <c r="L107" s="6"/>
      <c r="M107" s="4"/>
      <c r="N107" s="111"/>
      <c r="O107" s="94"/>
      <c r="P107" s="112"/>
      <c r="Q107" s="112"/>
      <c r="R107" s="10"/>
      <c r="S107" s="6"/>
    </row>
    <row r="108" spans="1:19">
      <c r="C108" s="6"/>
      <c r="D108" s="10"/>
      <c r="E108" s="110"/>
      <c r="F108" s="115"/>
      <c r="G108" s="115"/>
      <c r="H108" s="116"/>
      <c r="I108" s="117"/>
      <c r="J108" s="115"/>
      <c r="K108" s="115"/>
      <c r="L108" s="6"/>
      <c r="M108" s="4"/>
      <c r="N108" s="111"/>
      <c r="O108" s="94"/>
      <c r="P108" s="112"/>
      <c r="Q108" s="112"/>
      <c r="R108" s="10"/>
      <c r="S108" s="6"/>
    </row>
    <row r="109" spans="1:19">
      <c r="C109" s="51"/>
      <c r="D109" s="10"/>
      <c r="E109" s="10"/>
      <c r="H109" s="106"/>
      <c r="I109" s="107"/>
      <c r="J109" s="108"/>
      <c r="K109" s="108"/>
      <c r="L109" s="17" t="s">
        <v>14</v>
      </c>
      <c r="M109" s="32">
        <f>COUNTIF(Tableau134234562342357891123452792472101123479112349121311414151749124141216171812141712192021122223242523245[Points],"")</f>
        <v>97</v>
      </c>
      <c r="N109" s="47">
        <f>SUM(Tableau134234562342357891123452792472101123479112349121311414151749124141216171812141712192021122223242523245[Points])</f>
        <v>0</v>
      </c>
      <c r="O109" s="16" t="s">
        <v>12</v>
      </c>
      <c r="P109" s="93"/>
      <c r="Q109" s="93"/>
    </row>
    <row r="110" spans="1:19">
      <c r="C110" s="6"/>
      <c r="D110" s="10"/>
      <c r="E110" s="10"/>
      <c r="H110" s="10"/>
      <c r="I110" s="10"/>
      <c r="J110" s="10"/>
      <c r="K110" s="10"/>
      <c r="L110" s="15" t="s">
        <v>11</v>
      </c>
      <c r="M110" s="32">
        <f>$B4-$M$109</f>
        <v>0</v>
      </c>
      <c r="N110" s="47" t="e">
        <f>N109/M110</f>
        <v>#DIV/0!</v>
      </c>
      <c r="O110" s="99" t="s">
        <v>13</v>
      </c>
      <c r="P110" s="100"/>
      <c r="Q110" s="100"/>
      <c r="R110" s="101"/>
      <c r="S110" s="101"/>
    </row>
    <row r="111" spans="1:19">
      <c r="C111" s="6"/>
      <c r="D111" s="10"/>
      <c r="E111" s="10"/>
      <c r="H111" s="10"/>
      <c r="I111" s="10"/>
      <c r="J111" s="10"/>
      <c r="K111" s="10"/>
      <c r="L111" s="15"/>
      <c r="M111" s="31"/>
      <c r="O111" s="16"/>
      <c r="P111" s="93"/>
      <c r="Q111" s="93"/>
      <c r="R111" s="28"/>
      <c r="S111" s="28"/>
    </row>
    <row r="112" spans="1:19">
      <c r="C112" s="7" t="s">
        <v>4</v>
      </c>
      <c r="D112" s="2">
        <v>2</v>
      </c>
      <c r="E112" s="10"/>
      <c r="H112" s="10"/>
      <c r="L112" s="6"/>
      <c r="M112" s="6"/>
      <c r="R112" s="28"/>
      <c r="S112" s="28"/>
    </row>
    <row r="113" spans="3:19">
      <c r="C113" s="59" t="s">
        <v>106</v>
      </c>
      <c r="D113" s="64">
        <v>2</v>
      </c>
      <c r="E113" s="67">
        <v>207</v>
      </c>
      <c r="H113" s="53"/>
      <c r="I113" s="63"/>
      <c r="J113" s="105"/>
      <c r="K113" s="105"/>
      <c r="L113" s="6"/>
      <c r="M113" s="6"/>
      <c r="Q113" s="94"/>
      <c r="R113" s="95"/>
      <c r="S113" s="95"/>
    </row>
    <row r="114" spans="3:19">
      <c r="C114" s="6"/>
      <c r="D114" s="10"/>
      <c r="E114" s="10"/>
      <c r="H114" s="10"/>
      <c r="R114" s="28"/>
      <c r="S114" s="28"/>
    </row>
    <row r="115" spans="3:19">
      <c r="L115"/>
      <c r="R115" s="28"/>
      <c r="S115" s="28"/>
    </row>
    <row r="116" spans="3:19">
      <c r="C116" s="7" t="s">
        <v>97</v>
      </c>
      <c r="D116" s="27">
        <v>3</v>
      </c>
      <c r="E116"/>
      <c r="R116" s="6"/>
      <c r="S116" s="6"/>
    </row>
    <row r="117" spans="3:19">
      <c r="C117" s="59" t="s">
        <v>84</v>
      </c>
      <c r="D117" s="54">
        <v>2</v>
      </c>
      <c r="R117" s="28"/>
      <c r="S117" s="28"/>
    </row>
    <row r="118" spans="3:19">
      <c r="C118" s="60" t="s">
        <v>86</v>
      </c>
      <c r="D118" s="55">
        <v>1</v>
      </c>
      <c r="R118" s="28"/>
      <c r="S118" s="28"/>
    </row>
    <row r="119" spans="3:19">
      <c r="C119" s="59" t="s">
        <v>87</v>
      </c>
      <c r="D119" s="54">
        <v>1</v>
      </c>
      <c r="R119" s="28"/>
      <c r="S119" s="28"/>
    </row>
    <row r="120" spans="3:19">
      <c r="C120" s="59" t="s">
        <v>88</v>
      </c>
      <c r="D120" s="54">
        <v>1</v>
      </c>
      <c r="L120"/>
      <c r="P120"/>
      <c r="Q120"/>
      <c r="R120"/>
      <c r="S120"/>
    </row>
    <row r="121" spans="3:19">
      <c r="C121" s="61" t="s">
        <v>89</v>
      </c>
      <c r="D121" s="56">
        <v>1</v>
      </c>
      <c r="L121"/>
      <c r="P121"/>
      <c r="Q121"/>
      <c r="R121"/>
      <c r="S121"/>
    </row>
    <row r="122" spans="3:19">
      <c r="C122" s="59" t="s">
        <v>91</v>
      </c>
      <c r="D122" s="57">
        <v>1</v>
      </c>
      <c r="L122"/>
      <c r="P122"/>
      <c r="Q122"/>
      <c r="R122"/>
      <c r="S122"/>
    </row>
    <row r="123" spans="3:19">
      <c r="C123" s="61" t="s">
        <v>92</v>
      </c>
      <c r="D123" s="56">
        <v>1</v>
      </c>
      <c r="F123" s="81"/>
      <c r="G123" s="82"/>
      <c r="L123"/>
      <c r="P123"/>
      <c r="Q123"/>
      <c r="R123"/>
      <c r="S123"/>
    </row>
    <row r="124" spans="3:19">
      <c r="C124" s="61" t="s">
        <v>94</v>
      </c>
      <c r="D124" s="56">
        <v>1</v>
      </c>
      <c r="F124" s="81"/>
      <c r="G124" s="82"/>
      <c r="L124"/>
      <c r="P124"/>
      <c r="Q124"/>
      <c r="R124"/>
      <c r="S124"/>
    </row>
    <row r="125" spans="3:19">
      <c r="C125" s="60" t="s">
        <v>90</v>
      </c>
      <c r="D125" s="56">
        <v>1</v>
      </c>
      <c r="E125" s="66">
        <v>207</v>
      </c>
      <c r="F125" s="81"/>
      <c r="G125" s="82"/>
      <c r="H125" s="68"/>
      <c r="I125" s="58"/>
      <c r="J125" s="105"/>
      <c r="K125" s="105"/>
      <c r="L125"/>
      <c r="P125"/>
      <c r="Q125"/>
      <c r="R125"/>
      <c r="S125"/>
    </row>
    <row r="126" spans="3:19">
      <c r="C126" s="61" t="s">
        <v>93</v>
      </c>
      <c r="D126" s="57">
        <v>1</v>
      </c>
      <c r="E126" s="67">
        <v>207</v>
      </c>
      <c r="F126" s="81"/>
      <c r="G126" s="82"/>
      <c r="H126" s="68"/>
      <c r="I126" s="58"/>
      <c r="J126" s="105"/>
      <c r="K126" s="105"/>
      <c r="L126"/>
      <c r="P126"/>
      <c r="Q126"/>
      <c r="R126"/>
      <c r="S126"/>
    </row>
    <row r="127" spans="3:19">
      <c r="C127" s="71" t="s">
        <v>95</v>
      </c>
      <c r="D127" s="72">
        <v>1</v>
      </c>
      <c r="E127" s="73">
        <v>207</v>
      </c>
      <c r="F127" s="81"/>
      <c r="G127" s="82"/>
      <c r="H127" s="77"/>
      <c r="I127" s="78"/>
      <c r="J127" s="105"/>
      <c r="K127" s="105"/>
      <c r="L127"/>
      <c r="P127"/>
      <c r="Q127"/>
      <c r="R127"/>
      <c r="S127"/>
    </row>
    <row r="128" spans="3:19">
      <c r="C128" s="60" t="s">
        <v>83</v>
      </c>
      <c r="D128" s="65">
        <v>3</v>
      </c>
      <c r="E128" s="66">
        <v>207</v>
      </c>
      <c r="F128" s="81"/>
      <c r="G128" s="82"/>
      <c r="H128" s="53"/>
      <c r="I128" s="63"/>
      <c r="J128" s="105"/>
      <c r="K128" s="105"/>
      <c r="L128"/>
      <c r="P128"/>
      <c r="Q128"/>
      <c r="R128"/>
      <c r="S128"/>
    </row>
    <row r="129" spans="3:19">
      <c r="C129" s="59" t="s">
        <v>105</v>
      </c>
      <c r="D129" s="57">
        <v>2</v>
      </c>
      <c r="E129" s="67">
        <v>207</v>
      </c>
      <c r="F129" s="81"/>
      <c r="G129" s="82"/>
      <c r="H129" s="68"/>
      <c r="I129" s="58"/>
      <c r="J129" s="105"/>
      <c r="K129" s="105"/>
      <c r="L129"/>
      <c r="P129"/>
      <c r="Q129"/>
      <c r="R129"/>
      <c r="S129"/>
    </row>
    <row r="130" spans="3:19">
      <c r="F130" s="81"/>
      <c r="G130" s="82"/>
      <c r="L130"/>
      <c r="P130"/>
      <c r="Q130"/>
      <c r="R130"/>
      <c r="S130"/>
    </row>
    <row r="131" spans="3:19">
      <c r="F131" s="81"/>
      <c r="G131" s="82"/>
      <c r="L131"/>
      <c r="P131"/>
      <c r="Q131"/>
      <c r="R131"/>
      <c r="S131"/>
    </row>
    <row r="132" spans="3:19">
      <c r="F132" s="83"/>
      <c r="G132" s="84"/>
      <c r="L132"/>
      <c r="P132"/>
      <c r="Q132"/>
      <c r="R132"/>
      <c r="S132"/>
    </row>
    <row r="133" spans="3:19">
      <c r="F133" s="81"/>
      <c r="G133" s="82"/>
      <c r="L133"/>
      <c r="P133"/>
      <c r="Q133"/>
      <c r="R133"/>
      <c r="S133"/>
    </row>
    <row r="134" spans="3:19">
      <c r="F134" s="81"/>
      <c r="G134" s="82"/>
      <c r="L134"/>
      <c r="P134"/>
      <c r="Q134"/>
      <c r="R134"/>
      <c r="S134"/>
    </row>
    <row r="135" spans="3:19">
      <c r="F135" s="81"/>
      <c r="G135" s="82"/>
      <c r="L135"/>
      <c r="P135"/>
      <c r="Q135"/>
      <c r="R135"/>
      <c r="S135"/>
    </row>
    <row r="136" spans="3:19">
      <c r="F136" s="81"/>
      <c r="G136" s="82"/>
      <c r="L136"/>
      <c r="P136"/>
      <c r="Q136"/>
      <c r="R136"/>
      <c r="S136"/>
    </row>
    <row r="137" spans="3:19">
      <c r="F137" s="81"/>
      <c r="G137" s="82"/>
      <c r="L137"/>
      <c r="P137"/>
      <c r="Q137"/>
      <c r="R137"/>
      <c r="S137"/>
    </row>
    <row r="138" spans="3:19">
      <c r="F138" s="81"/>
      <c r="G138" s="82"/>
      <c r="L138"/>
      <c r="P138"/>
      <c r="Q138"/>
      <c r="R138"/>
      <c r="S138"/>
    </row>
    <row r="139" spans="3:19">
      <c r="F139" s="83"/>
      <c r="G139" s="84"/>
      <c r="L139"/>
      <c r="P139"/>
      <c r="Q139"/>
      <c r="R139"/>
      <c r="S139"/>
    </row>
    <row r="140" spans="3:19">
      <c r="F140" s="83"/>
      <c r="G140" s="84"/>
      <c r="L140"/>
      <c r="P140"/>
      <c r="Q140"/>
      <c r="R140"/>
      <c r="S140"/>
    </row>
    <row r="141" spans="3:19">
      <c r="L141"/>
      <c r="P141"/>
      <c r="Q141"/>
      <c r="R141"/>
      <c r="S141"/>
    </row>
    <row r="142" spans="3:19">
      <c r="L142"/>
      <c r="P142"/>
      <c r="Q142"/>
      <c r="R142"/>
      <c r="S142"/>
    </row>
    <row r="143" spans="3:19">
      <c r="L143"/>
      <c r="P143"/>
      <c r="Q143"/>
      <c r="R143"/>
      <c r="S143"/>
    </row>
    <row r="144" spans="3:19">
      <c r="L144"/>
      <c r="P144"/>
      <c r="Q144"/>
      <c r="R144"/>
      <c r="S144"/>
    </row>
    <row r="145" spans="12:19">
      <c r="L145"/>
      <c r="P145"/>
      <c r="Q145"/>
      <c r="R145"/>
      <c r="S145"/>
    </row>
    <row r="146" spans="12:19">
      <c r="L146"/>
      <c r="P146"/>
      <c r="Q146"/>
      <c r="R146"/>
      <c r="S146"/>
    </row>
    <row r="147" spans="12:19">
      <c r="L147"/>
      <c r="P147"/>
      <c r="Q147"/>
      <c r="R147"/>
      <c r="S147"/>
    </row>
    <row r="148" spans="12:19">
      <c r="L148"/>
      <c r="P148"/>
      <c r="Q148"/>
      <c r="R148"/>
      <c r="S148"/>
    </row>
    <row r="149" spans="12:19">
      <c r="L149"/>
      <c r="P149"/>
      <c r="Q149"/>
      <c r="R149"/>
      <c r="S149"/>
    </row>
    <row r="150" spans="12:19">
      <c r="L150"/>
      <c r="P150"/>
      <c r="Q150"/>
      <c r="R150"/>
      <c r="S150"/>
    </row>
    <row r="151" spans="12:19">
      <c r="L151"/>
      <c r="P151"/>
      <c r="Q151"/>
      <c r="R151"/>
      <c r="S151"/>
    </row>
    <row r="152" spans="12:19">
      <c r="L152"/>
      <c r="P152"/>
      <c r="Q152"/>
      <c r="R152"/>
      <c r="S152"/>
    </row>
    <row r="153" spans="12:19">
      <c r="L153"/>
      <c r="P153"/>
      <c r="Q153"/>
      <c r="R153"/>
      <c r="S153"/>
    </row>
    <row r="154" spans="12:19">
      <c r="L154"/>
      <c r="P154"/>
      <c r="Q154"/>
      <c r="R154"/>
      <c r="S154"/>
    </row>
    <row r="155" spans="12:19">
      <c r="L155"/>
      <c r="P155"/>
      <c r="Q155"/>
      <c r="R155"/>
      <c r="S155"/>
    </row>
    <row r="156" spans="12:19">
      <c r="L156"/>
      <c r="P156"/>
      <c r="Q156"/>
      <c r="R156"/>
      <c r="S156"/>
    </row>
    <row r="157" spans="12:19">
      <c r="L157"/>
      <c r="P157"/>
      <c r="Q157"/>
      <c r="R157"/>
      <c r="S157"/>
    </row>
    <row r="158" spans="12:19">
      <c r="L158"/>
      <c r="P158"/>
      <c r="Q158"/>
      <c r="R158"/>
      <c r="S158"/>
    </row>
    <row r="159" spans="12:19">
      <c r="L159"/>
      <c r="P159"/>
      <c r="Q159"/>
      <c r="R159"/>
      <c r="S159"/>
    </row>
    <row r="160" spans="12:19">
      <c r="L160"/>
      <c r="P160"/>
      <c r="Q160"/>
      <c r="R160"/>
      <c r="S160"/>
    </row>
    <row r="161" spans="12:19">
      <c r="L161"/>
      <c r="P161"/>
      <c r="Q161"/>
      <c r="R161"/>
      <c r="S161"/>
    </row>
    <row r="162" spans="12:19">
      <c r="L162"/>
      <c r="P162"/>
      <c r="Q162"/>
      <c r="R162"/>
      <c r="S162"/>
    </row>
    <row r="163" spans="12:19">
      <c r="L163"/>
      <c r="P163"/>
      <c r="Q163"/>
      <c r="R163"/>
      <c r="S163"/>
    </row>
    <row r="164" spans="12:19">
      <c r="L164"/>
      <c r="P164"/>
      <c r="Q164"/>
      <c r="R164"/>
      <c r="S164"/>
    </row>
    <row r="165" spans="12:19">
      <c r="L165"/>
      <c r="P165"/>
      <c r="Q165"/>
      <c r="R165"/>
      <c r="S165"/>
    </row>
    <row r="166" spans="12:19">
      <c r="R166" s="28"/>
      <c r="S166" s="28"/>
    </row>
    <row r="167" spans="12:19">
      <c r="R167" s="28"/>
      <c r="S167" s="28"/>
    </row>
    <row r="168" spans="12:19">
      <c r="R168" s="28"/>
      <c r="S168" s="28"/>
    </row>
    <row r="169" spans="12:19">
      <c r="R169" s="28"/>
      <c r="S169" s="28"/>
    </row>
    <row r="170" spans="12:19">
      <c r="R170" s="28"/>
      <c r="S170" s="28"/>
    </row>
    <row r="171" spans="12:19">
      <c r="R171" s="28"/>
      <c r="S171" s="28"/>
    </row>
    <row r="172" spans="12:19">
      <c r="R172" s="28"/>
      <c r="S172" s="28"/>
    </row>
    <row r="173" spans="12:19">
      <c r="R173" s="28"/>
      <c r="S173" s="28"/>
    </row>
    <row r="174" spans="12:19">
      <c r="R174" s="28"/>
      <c r="S174" s="28"/>
    </row>
    <row r="175" spans="12:19">
      <c r="R175" s="28"/>
      <c r="S175" s="28"/>
    </row>
    <row r="176" spans="12:19">
      <c r="R176" s="28"/>
      <c r="S176" s="28"/>
    </row>
    <row r="177" spans="18:19">
      <c r="R177" s="28"/>
      <c r="S177" s="28"/>
    </row>
    <row r="178" spans="18:19">
      <c r="R178" s="28"/>
      <c r="S178" s="28"/>
    </row>
    <row r="179" spans="18:19">
      <c r="R179" s="28"/>
      <c r="S179" s="28"/>
    </row>
    <row r="180" spans="18:19">
      <c r="R180" s="28"/>
      <c r="S180" s="28"/>
    </row>
    <row r="181" spans="18:19">
      <c r="R181" s="28"/>
      <c r="S181" s="28"/>
    </row>
    <row r="182" spans="18:19">
      <c r="R182" s="28"/>
      <c r="S182" s="28"/>
    </row>
    <row r="183" spans="18:19">
      <c r="R183" s="28"/>
      <c r="S183" s="28"/>
    </row>
    <row r="184" spans="18:19">
      <c r="R184" s="28"/>
      <c r="S184" s="28"/>
    </row>
    <row r="185" spans="18:19">
      <c r="R185" s="28"/>
      <c r="S185" s="28"/>
    </row>
    <row r="186" spans="18:19">
      <c r="R186" s="28"/>
      <c r="S186" s="28"/>
    </row>
    <row r="187" spans="18:19">
      <c r="R187" s="28"/>
      <c r="S187" s="28"/>
    </row>
    <row r="188" spans="18:19">
      <c r="R188" s="28"/>
      <c r="S188" s="28"/>
    </row>
    <row r="189" spans="18:19">
      <c r="R189" s="28"/>
      <c r="S189" s="28"/>
    </row>
    <row r="190" spans="18:19">
      <c r="R190" s="28"/>
      <c r="S190" s="28"/>
    </row>
    <row r="191" spans="18:19">
      <c r="R191" s="28"/>
      <c r="S191" s="28"/>
    </row>
    <row r="192" spans="18:19">
      <c r="R192" s="28"/>
      <c r="S192" s="28"/>
    </row>
    <row r="193" spans="18:19">
      <c r="R193" s="28"/>
      <c r="S193" s="28"/>
    </row>
    <row r="194" spans="18:19">
      <c r="R194" s="28"/>
      <c r="S194" s="28"/>
    </row>
    <row r="195" spans="18:19">
      <c r="R195" s="28"/>
      <c r="S195" s="28"/>
    </row>
    <row r="196" spans="18:19">
      <c r="R196" s="28"/>
      <c r="S196" s="28"/>
    </row>
    <row r="197" spans="18:19">
      <c r="R197" s="28"/>
      <c r="S197" s="28"/>
    </row>
    <row r="198" spans="18:19">
      <c r="R198" s="28"/>
      <c r="S198" s="28"/>
    </row>
    <row r="199" spans="18:19">
      <c r="R199" s="28"/>
      <c r="S199" s="28"/>
    </row>
    <row r="200" spans="18:19">
      <c r="R200" s="28"/>
      <c r="S200" s="28"/>
    </row>
    <row r="201" spans="18:19">
      <c r="R201" s="28"/>
      <c r="S201" s="28"/>
    </row>
    <row r="202" spans="18:19">
      <c r="R202" s="28"/>
      <c r="S202" s="28"/>
    </row>
    <row r="203" spans="18:19">
      <c r="R203" s="28"/>
      <c r="S203" s="28"/>
    </row>
    <row r="204" spans="18:19">
      <c r="R204" s="28"/>
      <c r="S204" s="28"/>
    </row>
    <row r="205" spans="18:19">
      <c r="R205" s="28"/>
      <c r="S205" s="28"/>
    </row>
    <row r="206" spans="18:19">
      <c r="R206" s="28"/>
      <c r="S206" s="28"/>
    </row>
    <row r="207" spans="18:19">
      <c r="R207" s="28"/>
      <c r="S207" s="28"/>
    </row>
    <row r="208" spans="18:19">
      <c r="R208" s="28"/>
      <c r="S208" s="28"/>
    </row>
    <row r="209" spans="18:19">
      <c r="R209" s="28"/>
      <c r="S209" s="28"/>
    </row>
    <row r="210" spans="18:19">
      <c r="R210" s="28"/>
      <c r="S210" s="28"/>
    </row>
    <row r="211" spans="18:19">
      <c r="R211" s="28"/>
      <c r="S211" s="28"/>
    </row>
    <row r="212" spans="18:19">
      <c r="R212" s="28"/>
      <c r="S212" s="28"/>
    </row>
    <row r="213" spans="18:19">
      <c r="R213" s="28"/>
      <c r="S213" s="28"/>
    </row>
    <row r="214" spans="18:19">
      <c r="R214" s="28"/>
      <c r="S214" s="28"/>
    </row>
    <row r="215" spans="18:19">
      <c r="R215" s="28"/>
      <c r="S215" s="28"/>
    </row>
    <row r="216" spans="18:19">
      <c r="R216" s="28"/>
      <c r="S216" s="28"/>
    </row>
    <row r="217" spans="18:19">
      <c r="R217" s="28"/>
      <c r="S217" s="28"/>
    </row>
    <row r="218" spans="18:19">
      <c r="R218" s="28"/>
      <c r="S218" s="28"/>
    </row>
    <row r="219" spans="18:19">
      <c r="R219" s="28"/>
      <c r="S219" s="28"/>
    </row>
    <row r="220" spans="18:19">
      <c r="R220" s="28"/>
      <c r="S220" s="28"/>
    </row>
    <row r="221" spans="18:19">
      <c r="R221" s="28"/>
      <c r="S221" s="28"/>
    </row>
    <row r="222" spans="18:19">
      <c r="R222" s="28"/>
      <c r="S222" s="28"/>
    </row>
    <row r="223" spans="18:19">
      <c r="R223" s="28"/>
      <c r="S223" s="28"/>
    </row>
    <row r="224" spans="18:19">
      <c r="R224" s="28"/>
      <c r="S224" s="28"/>
    </row>
    <row r="225" spans="18:19">
      <c r="R225" s="28"/>
      <c r="S225" s="28"/>
    </row>
    <row r="226" spans="18:19">
      <c r="R226" s="28"/>
      <c r="S226" s="28"/>
    </row>
    <row r="227" spans="18:19">
      <c r="R227" s="28"/>
      <c r="S227" s="28"/>
    </row>
    <row r="228" spans="18:19">
      <c r="R228" s="28"/>
      <c r="S228" s="28"/>
    </row>
    <row r="229" spans="18:19">
      <c r="R229" s="28"/>
      <c r="S229" s="28"/>
    </row>
    <row r="230" spans="18:19">
      <c r="R230" s="28"/>
      <c r="S230" s="28"/>
    </row>
    <row r="231" spans="18:19">
      <c r="R231" s="28"/>
      <c r="S231" s="28"/>
    </row>
    <row r="232" spans="18:19">
      <c r="R232" s="28"/>
      <c r="S232" s="28"/>
    </row>
    <row r="233" spans="18:19">
      <c r="R233" s="28"/>
      <c r="S233" s="28"/>
    </row>
    <row r="234" spans="18:19">
      <c r="R234" s="28"/>
      <c r="S234" s="28"/>
    </row>
    <row r="235" spans="18:19">
      <c r="R235" s="28"/>
      <c r="S235" s="28"/>
    </row>
    <row r="236" spans="18:19">
      <c r="R236" s="28"/>
      <c r="S236" s="28"/>
    </row>
    <row r="237" spans="18:19">
      <c r="R237" s="28"/>
      <c r="S237" s="28"/>
    </row>
    <row r="238" spans="18:19">
      <c r="R238" s="28"/>
      <c r="S238" s="28"/>
    </row>
    <row r="239" spans="18:19">
      <c r="R239" s="28"/>
      <c r="S239" s="28"/>
    </row>
    <row r="240" spans="18:19">
      <c r="R240" s="28"/>
      <c r="S240" s="28"/>
    </row>
    <row r="241" spans="18:19">
      <c r="R241" s="28"/>
      <c r="S241" s="28"/>
    </row>
    <row r="242" spans="18:19">
      <c r="R242" s="28"/>
      <c r="S242" s="28"/>
    </row>
    <row r="243" spans="18:19">
      <c r="R243" s="28"/>
      <c r="S243" s="28"/>
    </row>
    <row r="244" spans="18:19">
      <c r="R244" s="28"/>
      <c r="S244" s="28"/>
    </row>
    <row r="245" spans="18:19">
      <c r="R245" s="28"/>
      <c r="S245" s="28"/>
    </row>
    <row r="246" spans="18:19">
      <c r="R246" s="28"/>
      <c r="S246" s="28"/>
    </row>
    <row r="247" spans="18:19">
      <c r="R247" s="28"/>
      <c r="S247" s="28"/>
    </row>
    <row r="248" spans="18:19">
      <c r="R248" s="28"/>
      <c r="S248" s="28"/>
    </row>
    <row r="249" spans="18:19">
      <c r="R249" s="28"/>
      <c r="S249" s="28"/>
    </row>
    <row r="250" spans="18:19">
      <c r="R250" s="28"/>
      <c r="S250" s="28"/>
    </row>
    <row r="251" spans="18:19">
      <c r="R251" s="28"/>
      <c r="S251" s="28"/>
    </row>
    <row r="252" spans="18:19">
      <c r="R252" s="28"/>
      <c r="S252" s="28"/>
    </row>
    <row r="253" spans="18:19">
      <c r="R253" s="28"/>
      <c r="S253" s="28"/>
    </row>
    <row r="254" spans="18:19">
      <c r="R254" s="28"/>
      <c r="S254" s="28"/>
    </row>
    <row r="255" spans="18:19">
      <c r="R255" s="28"/>
      <c r="S255" s="28"/>
    </row>
    <row r="256" spans="18:19">
      <c r="R256" s="28"/>
      <c r="S256" s="28"/>
    </row>
    <row r="257" spans="18:19">
      <c r="R257" s="28"/>
      <c r="S257" s="28"/>
    </row>
    <row r="258" spans="18:19">
      <c r="R258" s="28"/>
      <c r="S258" s="28"/>
    </row>
    <row r="259" spans="18:19">
      <c r="R259" s="28"/>
      <c r="S259" s="28"/>
    </row>
    <row r="260" spans="18:19">
      <c r="R260" s="28"/>
      <c r="S260" s="28"/>
    </row>
    <row r="261" spans="18:19">
      <c r="R261" s="28"/>
      <c r="S261" s="28"/>
    </row>
    <row r="262" spans="18:19">
      <c r="R262" s="28"/>
      <c r="S262" s="28"/>
    </row>
    <row r="263" spans="18:19">
      <c r="R263" s="28"/>
      <c r="S263" s="28"/>
    </row>
    <row r="264" spans="18:19">
      <c r="R264" s="28"/>
      <c r="S264" s="28"/>
    </row>
    <row r="265" spans="18:19">
      <c r="R265" s="28"/>
      <c r="S265" s="28"/>
    </row>
    <row r="266" spans="18:19">
      <c r="R266" s="28"/>
      <c r="S266" s="28"/>
    </row>
    <row r="267" spans="18:19">
      <c r="R267" s="28"/>
      <c r="S267" s="28"/>
    </row>
    <row r="268" spans="18:19">
      <c r="R268" s="28"/>
      <c r="S268" s="28"/>
    </row>
    <row r="269" spans="18:19">
      <c r="R269" s="28"/>
      <c r="S269" s="28"/>
    </row>
    <row r="270" spans="18:19">
      <c r="R270" s="28"/>
      <c r="S270" s="28"/>
    </row>
    <row r="271" spans="18:19">
      <c r="R271" s="28"/>
      <c r="S271" s="28"/>
    </row>
    <row r="272" spans="18:19">
      <c r="R272" s="28"/>
      <c r="S272" s="28"/>
    </row>
    <row r="273" spans="18:19">
      <c r="R273" s="28"/>
      <c r="S273" s="28"/>
    </row>
    <row r="274" spans="18:19">
      <c r="R274" s="28"/>
      <c r="S274" s="28"/>
    </row>
    <row r="275" spans="18:19">
      <c r="R275" s="28"/>
      <c r="S275" s="28"/>
    </row>
    <row r="276" spans="18:19">
      <c r="R276" s="28"/>
      <c r="S276" s="28"/>
    </row>
    <row r="277" spans="18:19">
      <c r="R277" s="28"/>
      <c r="S277" s="28"/>
    </row>
    <row r="278" spans="18:19">
      <c r="R278" s="28"/>
      <c r="S278" s="28"/>
    </row>
    <row r="279" spans="18:19">
      <c r="R279" s="28"/>
      <c r="S279" s="28"/>
    </row>
    <row r="280" spans="18:19">
      <c r="R280" s="28"/>
      <c r="S280" s="28"/>
    </row>
    <row r="281" spans="18:19">
      <c r="R281" s="28"/>
      <c r="S281" s="28"/>
    </row>
    <row r="282" spans="18:19">
      <c r="R282" s="28"/>
      <c r="S282" s="28"/>
    </row>
    <row r="283" spans="18:19">
      <c r="R283" s="28"/>
      <c r="S283" s="28"/>
    </row>
    <row r="284" spans="18:19">
      <c r="R284" s="28"/>
      <c r="S284" s="28"/>
    </row>
    <row r="285" spans="18:19">
      <c r="R285" s="28"/>
      <c r="S285" s="28"/>
    </row>
    <row r="286" spans="18:19">
      <c r="R286" s="28"/>
      <c r="S286" s="28"/>
    </row>
    <row r="287" spans="18:19">
      <c r="R287" s="28"/>
      <c r="S287" s="28"/>
    </row>
    <row r="288" spans="18:19">
      <c r="R288" s="28"/>
      <c r="S288" s="28"/>
    </row>
    <row r="289" spans="18:19">
      <c r="R289" s="28"/>
      <c r="S289" s="28"/>
    </row>
    <row r="290" spans="18:19">
      <c r="R290" s="28"/>
      <c r="S290" s="28"/>
    </row>
    <row r="291" spans="18:19">
      <c r="R291" s="28"/>
      <c r="S291" s="28"/>
    </row>
    <row r="292" spans="18:19">
      <c r="R292" s="28"/>
      <c r="S292" s="28"/>
    </row>
    <row r="293" spans="18:19">
      <c r="R293" s="28"/>
      <c r="S293" s="28"/>
    </row>
    <row r="294" spans="18:19">
      <c r="R294" s="28"/>
      <c r="S294" s="28"/>
    </row>
    <row r="295" spans="18:19">
      <c r="R295" s="28"/>
      <c r="S295" s="28"/>
    </row>
    <row r="296" spans="18:19">
      <c r="R296" s="28"/>
      <c r="S296" s="28"/>
    </row>
    <row r="297" spans="18:19">
      <c r="R297" s="28"/>
      <c r="S297" s="28"/>
    </row>
    <row r="298" spans="18:19">
      <c r="R298" s="28"/>
      <c r="S298" s="28"/>
    </row>
    <row r="299" spans="18:19">
      <c r="R299" s="28"/>
      <c r="S299" s="28"/>
    </row>
    <row r="300" spans="18:19">
      <c r="R300" s="28"/>
      <c r="S300" s="28"/>
    </row>
    <row r="301" spans="18:19">
      <c r="R301" s="28"/>
      <c r="S301" s="28"/>
    </row>
    <row r="302" spans="18:19">
      <c r="R302" s="28"/>
      <c r="S302" s="28"/>
    </row>
    <row r="303" spans="18:19">
      <c r="R303" s="28"/>
      <c r="S303" s="28"/>
    </row>
    <row r="304" spans="18:19">
      <c r="R304" s="28"/>
      <c r="S304" s="28"/>
    </row>
    <row r="305" spans="18:19">
      <c r="R305" s="28"/>
      <c r="S305" s="28"/>
    </row>
    <row r="306" spans="18:19">
      <c r="R306" s="28"/>
      <c r="S306" s="28"/>
    </row>
    <row r="307" spans="18:19">
      <c r="R307" s="28"/>
      <c r="S307" s="28"/>
    </row>
    <row r="308" spans="18:19">
      <c r="R308" s="28"/>
      <c r="S308" s="28"/>
    </row>
    <row r="309" spans="18:19">
      <c r="R309" s="28"/>
      <c r="S309" s="28"/>
    </row>
    <row r="310" spans="18:19">
      <c r="R310" s="28"/>
      <c r="S310" s="28"/>
    </row>
    <row r="311" spans="18:19">
      <c r="R311" s="28"/>
      <c r="S311" s="28"/>
    </row>
    <row r="312" spans="18:19">
      <c r="R312" s="28"/>
      <c r="S312" s="28"/>
    </row>
    <row r="313" spans="18:19">
      <c r="R313" s="28"/>
      <c r="S313" s="28"/>
    </row>
    <row r="314" spans="18:19">
      <c r="R314" s="28"/>
      <c r="S314" s="28"/>
    </row>
    <row r="315" spans="18:19">
      <c r="R315" s="28"/>
      <c r="S315" s="28"/>
    </row>
    <row r="316" spans="18:19">
      <c r="R316" s="28"/>
      <c r="S316" s="28"/>
    </row>
    <row r="317" spans="18:19">
      <c r="R317" s="28"/>
      <c r="S317" s="28"/>
    </row>
    <row r="318" spans="18:19">
      <c r="R318" s="28"/>
      <c r="S318" s="28"/>
    </row>
    <row r="319" spans="18:19">
      <c r="R319" s="28"/>
      <c r="S319" s="28"/>
    </row>
    <row r="320" spans="18:19">
      <c r="R320" s="28"/>
      <c r="S320" s="28"/>
    </row>
    <row r="321" spans="18:19">
      <c r="R321" s="28"/>
      <c r="S321" s="28"/>
    </row>
    <row r="322" spans="18:19">
      <c r="R322" s="28"/>
      <c r="S322" s="28"/>
    </row>
    <row r="323" spans="18:19">
      <c r="R323" s="28"/>
      <c r="S323" s="28"/>
    </row>
    <row r="324" spans="18:19">
      <c r="R324" s="28"/>
      <c r="S324" s="28"/>
    </row>
    <row r="325" spans="18:19">
      <c r="R325" s="28"/>
      <c r="S325" s="28"/>
    </row>
    <row r="326" spans="18:19">
      <c r="R326" s="28"/>
      <c r="S326" s="28"/>
    </row>
    <row r="327" spans="18:19">
      <c r="R327" s="28"/>
      <c r="S327" s="28"/>
    </row>
    <row r="328" spans="18:19">
      <c r="R328" s="28"/>
      <c r="S328" s="28"/>
    </row>
    <row r="329" spans="18:19">
      <c r="R329" s="28"/>
      <c r="S329" s="28"/>
    </row>
    <row r="330" spans="18:19">
      <c r="R330" s="28"/>
      <c r="S330" s="28"/>
    </row>
    <row r="331" spans="18:19">
      <c r="R331" s="28"/>
      <c r="S331" s="28"/>
    </row>
    <row r="332" spans="18:19">
      <c r="R332" s="28"/>
      <c r="S332" s="28"/>
    </row>
    <row r="333" spans="18:19">
      <c r="R333" s="28"/>
      <c r="S333" s="28"/>
    </row>
    <row r="334" spans="18:19">
      <c r="R334" s="28"/>
      <c r="S334" s="28"/>
    </row>
    <row r="335" spans="18:19">
      <c r="R335" s="28"/>
      <c r="S335" s="28"/>
    </row>
    <row r="336" spans="18:19">
      <c r="R336" s="28"/>
      <c r="S336" s="28"/>
    </row>
    <row r="337" spans="18:19">
      <c r="R337" s="28"/>
      <c r="S337" s="28"/>
    </row>
    <row r="338" spans="18:19">
      <c r="R338" s="28"/>
      <c r="S338" s="28"/>
    </row>
    <row r="339" spans="18:19">
      <c r="R339" s="28"/>
      <c r="S339" s="28"/>
    </row>
    <row r="340" spans="18:19">
      <c r="R340" s="28"/>
      <c r="S340" s="28"/>
    </row>
    <row r="341" spans="18:19">
      <c r="R341" s="28"/>
      <c r="S341" s="28"/>
    </row>
    <row r="342" spans="18:19">
      <c r="R342" s="28"/>
      <c r="S342" s="28"/>
    </row>
    <row r="343" spans="18:19">
      <c r="R343" s="28"/>
      <c r="S343" s="28"/>
    </row>
    <row r="344" spans="18:19">
      <c r="R344" s="28"/>
      <c r="S344" s="28"/>
    </row>
    <row r="345" spans="18:19">
      <c r="R345" s="28"/>
      <c r="S345" s="28"/>
    </row>
    <row r="346" spans="18:19">
      <c r="R346" s="28"/>
      <c r="S346" s="28"/>
    </row>
    <row r="347" spans="18:19">
      <c r="R347" s="28"/>
      <c r="S347" s="28"/>
    </row>
    <row r="348" spans="18:19">
      <c r="R348" s="28"/>
      <c r="S348" s="28"/>
    </row>
    <row r="349" spans="18:19">
      <c r="R349" s="28"/>
      <c r="S349" s="28"/>
    </row>
    <row r="350" spans="18:19">
      <c r="R350" s="28"/>
      <c r="S350" s="28"/>
    </row>
    <row r="351" spans="18:19">
      <c r="R351" s="28"/>
      <c r="S351" s="28"/>
    </row>
    <row r="352" spans="18:19">
      <c r="R352" s="28"/>
      <c r="S352" s="28"/>
    </row>
    <row r="353" spans="18:19">
      <c r="R353" s="28"/>
      <c r="S353" s="28"/>
    </row>
    <row r="354" spans="18:19">
      <c r="R354" s="28"/>
      <c r="S354" s="28"/>
    </row>
    <row r="355" spans="18:19">
      <c r="R355" s="28"/>
      <c r="S355" s="28"/>
    </row>
    <row r="356" spans="18:19">
      <c r="R356" s="28"/>
      <c r="S356" s="28"/>
    </row>
    <row r="357" spans="18:19">
      <c r="R357" s="28"/>
      <c r="S357" s="28"/>
    </row>
    <row r="358" spans="18:19">
      <c r="R358" s="28"/>
      <c r="S358" s="28"/>
    </row>
    <row r="359" spans="18:19">
      <c r="R359" s="28"/>
      <c r="S359" s="28"/>
    </row>
    <row r="360" spans="18:19">
      <c r="R360" s="28"/>
      <c r="S360" s="28"/>
    </row>
    <row r="361" spans="18:19">
      <c r="R361" s="28"/>
      <c r="S361" s="28"/>
    </row>
    <row r="362" spans="18:19">
      <c r="R362" s="28"/>
      <c r="S362" s="28"/>
    </row>
    <row r="363" spans="18:19">
      <c r="R363" s="28"/>
      <c r="S363" s="28"/>
    </row>
    <row r="364" spans="18:19">
      <c r="R364" s="28"/>
      <c r="S364" s="28"/>
    </row>
    <row r="365" spans="18:19">
      <c r="R365" s="28"/>
      <c r="S365" s="28"/>
    </row>
    <row r="366" spans="18:19">
      <c r="R366" s="28"/>
      <c r="S366" s="28"/>
    </row>
    <row r="367" spans="18:19">
      <c r="R367" s="28"/>
      <c r="S367" s="28"/>
    </row>
    <row r="368" spans="18:19">
      <c r="R368" s="28"/>
      <c r="S368" s="28"/>
    </row>
    <row r="369" spans="18:19">
      <c r="R369" s="28"/>
      <c r="S369" s="28"/>
    </row>
    <row r="370" spans="18:19">
      <c r="R370" s="28"/>
      <c r="S370" s="28"/>
    </row>
    <row r="371" spans="18:19">
      <c r="R371" s="28"/>
      <c r="S371" s="28"/>
    </row>
    <row r="372" spans="18:19">
      <c r="R372" s="28"/>
      <c r="S372" s="28"/>
    </row>
    <row r="373" spans="18:19">
      <c r="R373" s="28"/>
      <c r="S373" s="28"/>
    </row>
    <row r="374" spans="18:19">
      <c r="R374" s="28"/>
      <c r="S374" s="28"/>
    </row>
    <row r="375" spans="18:19">
      <c r="R375" s="28"/>
      <c r="S375" s="28"/>
    </row>
    <row r="376" spans="18:19">
      <c r="R376" s="28"/>
      <c r="S376" s="28"/>
    </row>
    <row r="377" spans="18:19">
      <c r="R377" s="28"/>
      <c r="S377" s="28"/>
    </row>
    <row r="378" spans="18:19">
      <c r="R378" s="28"/>
      <c r="S378" s="28"/>
    </row>
    <row r="379" spans="18:19">
      <c r="R379" s="28"/>
      <c r="S379" s="28"/>
    </row>
    <row r="380" spans="18:19">
      <c r="R380" s="28"/>
      <c r="S380" s="28"/>
    </row>
    <row r="381" spans="18:19">
      <c r="R381" s="28"/>
      <c r="S381" s="28"/>
    </row>
    <row r="382" spans="18:19">
      <c r="R382" s="28"/>
      <c r="S382" s="28"/>
    </row>
    <row r="383" spans="18:19">
      <c r="R383" s="28"/>
      <c r="S383" s="28"/>
    </row>
    <row r="384" spans="18:19">
      <c r="R384" s="28"/>
      <c r="S384" s="28"/>
    </row>
    <row r="385" spans="18:19">
      <c r="R385" s="28"/>
      <c r="S385" s="28"/>
    </row>
    <row r="386" spans="18:19">
      <c r="R386" s="28"/>
      <c r="S386" s="28"/>
    </row>
    <row r="387" spans="18:19">
      <c r="R387" s="28"/>
      <c r="S387" s="28"/>
    </row>
    <row r="388" spans="18:19">
      <c r="R388" s="28"/>
      <c r="S388" s="28"/>
    </row>
    <row r="389" spans="18:19">
      <c r="R389" s="28"/>
      <c r="S389" s="28"/>
    </row>
    <row r="390" spans="18:19">
      <c r="R390" s="28"/>
      <c r="S390" s="28"/>
    </row>
    <row r="391" spans="18:19">
      <c r="R391" s="28"/>
      <c r="S391" s="28"/>
    </row>
    <row r="392" spans="18:19">
      <c r="R392" s="28"/>
      <c r="S392" s="28"/>
    </row>
    <row r="393" spans="18:19">
      <c r="R393" s="28"/>
      <c r="S393" s="28"/>
    </row>
    <row r="394" spans="18:19">
      <c r="R394" s="28"/>
      <c r="S394" s="28"/>
    </row>
    <row r="395" spans="18:19">
      <c r="R395" s="28"/>
      <c r="S395" s="28"/>
    </row>
    <row r="396" spans="18:19">
      <c r="R396" s="28"/>
      <c r="S396" s="28"/>
    </row>
    <row r="397" spans="18:19">
      <c r="R397" s="28"/>
      <c r="S397" s="28"/>
    </row>
    <row r="398" spans="18:19">
      <c r="R398" s="28"/>
      <c r="S398" s="28"/>
    </row>
    <row r="399" spans="18:19">
      <c r="R399" s="28"/>
      <c r="S399" s="28"/>
    </row>
    <row r="400" spans="18:19">
      <c r="R400" s="28"/>
      <c r="S400" s="28"/>
    </row>
    <row r="401" spans="18:19">
      <c r="R401" s="28"/>
      <c r="S401" s="28"/>
    </row>
    <row r="402" spans="18:19">
      <c r="R402" s="28"/>
      <c r="S402" s="28"/>
    </row>
    <row r="403" spans="18:19">
      <c r="R403" s="28"/>
      <c r="S403" s="28"/>
    </row>
    <row r="404" spans="18:19">
      <c r="R404" s="28"/>
      <c r="S404" s="28"/>
    </row>
    <row r="405" spans="18:19">
      <c r="R405" s="28"/>
      <c r="S405" s="28"/>
    </row>
    <row r="406" spans="18:19">
      <c r="R406" s="28"/>
      <c r="S406" s="28"/>
    </row>
    <row r="407" spans="18:19">
      <c r="R407" s="28"/>
      <c r="S407" s="28"/>
    </row>
    <row r="408" spans="18:19">
      <c r="R408" s="28"/>
      <c r="S408" s="28"/>
    </row>
    <row r="409" spans="18:19">
      <c r="R409" s="28"/>
      <c r="S409" s="28"/>
    </row>
    <row r="410" spans="18:19">
      <c r="R410" s="28"/>
      <c r="S410" s="28"/>
    </row>
    <row r="411" spans="18:19">
      <c r="R411" s="28"/>
      <c r="S411" s="28"/>
    </row>
    <row r="412" spans="18:19">
      <c r="R412" s="28"/>
      <c r="S412" s="28"/>
    </row>
    <row r="413" spans="18:19">
      <c r="R413" s="28"/>
      <c r="S413" s="28"/>
    </row>
    <row r="414" spans="18:19">
      <c r="R414" s="28"/>
      <c r="S414" s="28"/>
    </row>
    <row r="415" spans="18:19">
      <c r="R415" s="28"/>
      <c r="S415" s="28"/>
    </row>
    <row r="416" spans="18:19">
      <c r="R416" s="28"/>
      <c r="S416" s="28"/>
    </row>
    <row r="417" spans="18:19">
      <c r="R417" s="28"/>
      <c r="S417" s="28"/>
    </row>
    <row r="418" spans="18:19">
      <c r="R418" s="28"/>
      <c r="S418" s="28"/>
    </row>
    <row r="419" spans="18:19">
      <c r="R419" s="28"/>
      <c r="S419" s="28"/>
    </row>
    <row r="420" spans="18:19">
      <c r="R420" s="28"/>
      <c r="S420" s="28"/>
    </row>
    <row r="421" spans="18:19">
      <c r="R421" s="28"/>
      <c r="S421" s="28"/>
    </row>
    <row r="422" spans="18:19">
      <c r="R422" s="28"/>
      <c r="S422" s="28"/>
    </row>
    <row r="423" spans="18:19">
      <c r="R423" s="28"/>
      <c r="S423" s="28"/>
    </row>
    <row r="424" spans="18:19">
      <c r="R424" s="28"/>
      <c r="S424" s="28"/>
    </row>
    <row r="425" spans="18:19">
      <c r="R425" s="28"/>
      <c r="S425" s="28"/>
    </row>
    <row r="426" spans="18:19">
      <c r="R426" s="28"/>
      <c r="S426" s="28"/>
    </row>
    <row r="427" spans="18:19">
      <c r="R427" s="28"/>
      <c r="S427" s="28"/>
    </row>
    <row r="428" spans="18:19">
      <c r="R428" s="28"/>
      <c r="S428" s="28"/>
    </row>
    <row r="429" spans="18:19">
      <c r="R429" s="28"/>
      <c r="S429" s="28"/>
    </row>
    <row r="430" spans="18:19">
      <c r="R430" s="28"/>
      <c r="S430" s="28"/>
    </row>
    <row r="431" spans="18:19">
      <c r="R431" s="28"/>
      <c r="S431" s="28"/>
    </row>
    <row r="432" spans="18:19">
      <c r="R432" s="28"/>
      <c r="S432" s="28"/>
    </row>
    <row r="433" spans="18:19">
      <c r="R433" s="28"/>
      <c r="S433" s="28"/>
    </row>
    <row r="434" spans="18:19">
      <c r="R434" s="28"/>
      <c r="S434" s="28"/>
    </row>
    <row r="435" spans="18:19">
      <c r="R435" s="28"/>
      <c r="S435" s="28"/>
    </row>
    <row r="436" spans="18:19">
      <c r="R436" s="28"/>
      <c r="S436" s="28"/>
    </row>
    <row r="437" spans="18:19">
      <c r="R437" s="28"/>
      <c r="S437" s="28"/>
    </row>
    <row r="438" spans="18:19">
      <c r="R438" s="28"/>
      <c r="S438" s="28"/>
    </row>
    <row r="439" spans="18:19">
      <c r="R439" s="28"/>
      <c r="S439" s="28"/>
    </row>
    <row r="440" spans="18:19">
      <c r="R440" s="28"/>
      <c r="S440" s="28"/>
    </row>
    <row r="441" spans="18:19">
      <c r="R441" s="28"/>
      <c r="S441" s="28"/>
    </row>
    <row r="442" spans="18:19">
      <c r="R442" s="28"/>
      <c r="S442" s="28"/>
    </row>
    <row r="443" spans="18:19">
      <c r="R443" s="28"/>
      <c r="S443" s="28"/>
    </row>
    <row r="444" spans="18:19">
      <c r="R444" s="28"/>
      <c r="S444" s="28"/>
    </row>
    <row r="445" spans="18:19">
      <c r="R445" s="28"/>
      <c r="S445" s="28"/>
    </row>
    <row r="446" spans="18:19">
      <c r="R446" s="28"/>
      <c r="S446" s="28"/>
    </row>
    <row r="447" spans="18:19">
      <c r="R447" s="28"/>
      <c r="S447" s="28"/>
    </row>
    <row r="448" spans="18:19">
      <c r="R448" s="28"/>
      <c r="S448" s="28"/>
    </row>
    <row r="449" spans="18:19">
      <c r="R449" s="28"/>
      <c r="S449" s="28"/>
    </row>
    <row r="450" spans="18:19">
      <c r="R450" s="28"/>
      <c r="S450" s="28"/>
    </row>
    <row r="451" spans="18:19">
      <c r="R451" s="28"/>
      <c r="S451" s="28"/>
    </row>
    <row r="452" spans="18:19">
      <c r="R452" s="28"/>
      <c r="S452" s="28"/>
    </row>
    <row r="453" spans="18:19">
      <c r="R453" s="28"/>
      <c r="S453" s="28"/>
    </row>
    <row r="454" spans="18:19">
      <c r="R454" s="28"/>
      <c r="S454" s="28"/>
    </row>
    <row r="455" spans="18:19">
      <c r="R455" s="28"/>
      <c r="S455" s="28"/>
    </row>
    <row r="456" spans="18:19">
      <c r="R456" s="28"/>
      <c r="S456" s="28"/>
    </row>
    <row r="457" spans="18:19">
      <c r="R457" s="28"/>
      <c r="S457" s="28"/>
    </row>
    <row r="458" spans="18:19">
      <c r="R458" s="28"/>
      <c r="S458" s="28"/>
    </row>
    <row r="459" spans="18:19">
      <c r="R459" s="28"/>
      <c r="S459" s="28"/>
    </row>
    <row r="460" spans="18:19">
      <c r="R460" s="28"/>
      <c r="S460" s="28"/>
    </row>
    <row r="461" spans="18:19">
      <c r="R461" s="28"/>
      <c r="S461" s="28"/>
    </row>
    <row r="462" spans="18:19">
      <c r="R462" s="28"/>
      <c r="S462" s="28"/>
    </row>
    <row r="463" spans="18:19">
      <c r="R463" s="28"/>
      <c r="S463" s="28"/>
    </row>
    <row r="464" spans="18:19">
      <c r="R464" s="28"/>
      <c r="S464" s="28"/>
    </row>
    <row r="465" spans="18:19">
      <c r="R465" s="28"/>
      <c r="S465" s="28"/>
    </row>
    <row r="466" spans="18:19">
      <c r="R466" s="28"/>
      <c r="S466" s="28"/>
    </row>
    <row r="467" spans="18:19">
      <c r="R467" s="28"/>
      <c r="S467" s="28"/>
    </row>
    <row r="468" spans="18:19">
      <c r="R468" s="28"/>
      <c r="S468" s="28"/>
    </row>
    <row r="469" spans="18:19">
      <c r="R469" s="28"/>
      <c r="S469" s="28"/>
    </row>
    <row r="470" spans="18:19">
      <c r="R470" s="28"/>
      <c r="S470" s="28"/>
    </row>
    <row r="471" spans="18:19">
      <c r="R471" s="28"/>
      <c r="S471" s="28"/>
    </row>
    <row r="472" spans="18:19">
      <c r="R472" s="28"/>
      <c r="S472" s="28"/>
    </row>
    <row r="473" spans="18:19">
      <c r="R473" s="28"/>
      <c r="S473" s="28"/>
    </row>
    <row r="474" spans="18:19">
      <c r="R474" s="28"/>
      <c r="S474" s="28"/>
    </row>
    <row r="475" spans="18:19">
      <c r="R475" s="28"/>
      <c r="S475" s="28"/>
    </row>
    <row r="476" spans="18:19">
      <c r="R476" s="28"/>
      <c r="S476" s="28"/>
    </row>
    <row r="477" spans="18:19">
      <c r="R477" s="28"/>
      <c r="S477" s="28"/>
    </row>
    <row r="478" spans="18:19">
      <c r="R478" s="28"/>
      <c r="S478" s="28"/>
    </row>
    <row r="479" spans="18:19">
      <c r="R479" s="28"/>
      <c r="S479" s="28"/>
    </row>
    <row r="480" spans="18:19">
      <c r="R480" s="28"/>
      <c r="S480" s="28"/>
    </row>
    <row r="481" spans="18:19">
      <c r="R481" s="28"/>
      <c r="S481" s="28"/>
    </row>
    <row r="482" spans="18:19">
      <c r="R482" s="28"/>
      <c r="S482" s="28"/>
    </row>
    <row r="483" spans="18:19">
      <c r="R483" s="28"/>
      <c r="S483" s="28"/>
    </row>
    <row r="484" spans="18:19">
      <c r="R484" s="28"/>
      <c r="S484" s="28"/>
    </row>
    <row r="485" spans="18:19">
      <c r="R485" s="28"/>
      <c r="S485" s="28"/>
    </row>
    <row r="486" spans="18:19">
      <c r="R486" s="28"/>
      <c r="S486" s="28"/>
    </row>
    <row r="487" spans="18:19">
      <c r="R487" s="28"/>
      <c r="S487" s="28"/>
    </row>
    <row r="488" spans="18:19">
      <c r="R488" s="28"/>
      <c r="S488" s="28"/>
    </row>
    <row r="489" spans="18:19">
      <c r="R489" s="28"/>
      <c r="S489" s="28"/>
    </row>
    <row r="490" spans="18:19">
      <c r="R490" s="28"/>
      <c r="S490" s="28"/>
    </row>
    <row r="491" spans="18:19">
      <c r="R491" s="28"/>
      <c r="S491" s="28"/>
    </row>
    <row r="492" spans="18:19">
      <c r="R492" s="28"/>
      <c r="S492" s="28"/>
    </row>
    <row r="493" spans="18:19">
      <c r="R493" s="28"/>
      <c r="S493" s="28"/>
    </row>
    <row r="494" spans="18:19">
      <c r="R494" s="28"/>
      <c r="S494" s="28"/>
    </row>
    <row r="495" spans="18:19">
      <c r="R495" s="28"/>
      <c r="S495" s="28"/>
    </row>
    <row r="496" spans="18:19">
      <c r="R496" s="28"/>
      <c r="S496" s="28"/>
    </row>
    <row r="497" spans="18:19">
      <c r="R497" s="28"/>
      <c r="S497" s="28"/>
    </row>
    <row r="498" spans="18:19">
      <c r="R498" s="28"/>
      <c r="S498" s="28"/>
    </row>
    <row r="499" spans="18:19">
      <c r="R499" s="28"/>
      <c r="S499" s="28"/>
    </row>
    <row r="500" spans="18:19">
      <c r="R500" s="28"/>
      <c r="S500" s="28"/>
    </row>
    <row r="501" spans="18:19">
      <c r="R501" s="28"/>
      <c r="S501" s="28"/>
    </row>
    <row r="502" spans="18:19">
      <c r="R502" s="28"/>
      <c r="S502" s="28"/>
    </row>
    <row r="503" spans="18:19">
      <c r="R503" s="28"/>
      <c r="S503" s="28"/>
    </row>
    <row r="504" spans="18:19">
      <c r="R504" s="28"/>
      <c r="S504" s="28"/>
    </row>
    <row r="505" spans="18:19">
      <c r="R505" s="28"/>
      <c r="S505" s="28"/>
    </row>
    <row r="506" spans="18:19">
      <c r="R506" s="28"/>
      <c r="S506" s="28"/>
    </row>
    <row r="507" spans="18:19">
      <c r="R507" s="28"/>
      <c r="S507" s="28"/>
    </row>
    <row r="508" spans="18:19">
      <c r="R508" s="28"/>
      <c r="S508" s="28"/>
    </row>
    <row r="509" spans="18:19">
      <c r="R509" s="28"/>
      <c r="S509" s="28"/>
    </row>
    <row r="510" spans="18:19">
      <c r="R510" s="28"/>
      <c r="S510" s="28"/>
    </row>
    <row r="511" spans="18:19">
      <c r="R511" s="28"/>
      <c r="S511" s="28"/>
    </row>
    <row r="512" spans="18:19">
      <c r="R512" s="28"/>
      <c r="S512" s="28"/>
    </row>
    <row r="513" spans="18:19">
      <c r="R513" s="28"/>
      <c r="S513" s="28"/>
    </row>
    <row r="514" spans="18:19">
      <c r="R514" s="28"/>
      <c r="S514" s="28"/>
    </row>
    <row r="515" spans="18:19">
      <c r="R515" s="28"/>
      <c r="S515" s="28"/>
    </row>
    <row r="516" spans="18:19">
      <c r="R516" s="28"/>
      <c r="S516" s="28"/>
    </row>
    <row r="517" spans="18:19">
      <c r="R517" s="28"/>
      <c r="S517" s="28"/>
    </row>
    <row r="518" spans="18:19">
      <c r="R518" s="28"/>
      <c r="S518" s="28"/>
    </row>
    <row r="519" spans="18:19">
      <c r="R519" s="28"/>
      <c r="S519" s="28"/>
    </row>
    <row r="520" spans="18:19">
      <c r="R520" s="28"/>
      <c r="S520" s="28"/>
    </row>
    <row r="521" spans="18:19">
      <c r="R521" s="28"/>
      <c r="S521" s="28"/>
    </row>
    <row r="522" spans="18:19">
      <c r="R522" s="28"/>
      <c r="S522" s="28"/>
    </row>
    <row r="523" spans="18:19">
      <c r="R523" s="28"/>
      <c r="S523" s="28"/>
    </row>
    <row r="524" spans="18:19">
      <c r="R524" s="28"/>
      <c r="S524" s="28"/>
    </row>
    <row r="525" spans="18:19">
      <c r="R525" s="28"/>
      <c r="S525" s="28"/>
    </row>
    <row r="526" spans="18:19">
      <c r="R526" s="28"/>
      <c r="S526" s="28"/>
    </row>
    <row r="527" spans="18:19">
      <c r="R527" s="28"/>
      <c r="S527" s="28"/>
    </row>
    <row r="528" spans="18:19">
      <c r="R528" s="28"/>
      <c r="S528" s="28"/>
    </row>
    <row r="529" spans="18:19">
      <c r="R529" s="28"/>
      <c r="S529" s="28"/>
    </row>
    <row r="530" spans="18:19">
      <c r="R530" s="28"/>
      <c r="S530" s="28"/>
    </row>
    <row r="531" spans="18:19">
      <c r="R531" s="28"/>
      <c r="S531" s="28"/>
    </row>
    <row r="532" spans="18:19">
      <c r="R532" s="28"/>
      <c r="S532" s="28"/>
    </row>
    <row r="533" spans="18:19">
      <c r="R533" s="28"/>
      <c r="S533" s="28"/>
    </row>
    <row r="534" spans="18:19">
      <c r="R534" s="28"/>
      <c r="S534" s="28"/>
    </row>
    <row r="535" spans="18:19">
      <c r="R535" s="28"/>
      <c r="S535" s="28"/>
    </row>
    <row r="536" spans="18:19">
      <c r="R536" s="28"/>
      <c r="S536" s="28"/>
    </row>
    <row r="537" spans="18:19">
      <c r="R537" s="28"/>
      <c r="S537" s="28"/>
    </row>
    <row r="538" spans="18:19">
      <c r="R538" s="28"/>
      <c r="S538" s="28"/>
    </row>
    <row r="539" spans="18:19">
      <c r="R539" s="28"/>
      <c r="S539" s="28"/>
    </row>
    <row r="540" spans="18:19">
      <c r="R540" s="28"/>
      <c r="S540" s="28"/>
    </row>
    <row r="541" spans="18:19">
      <c r="R541" s="28"/>
      <c r="S541" s="28"/>
    </row>
    <row r="542" spans="18:19">
      <c r="R542" s="28"/>
      <c r="S542" s="28"/>
    </row>
    <row r="543" spans="18:19">
      <c r="R543" s="28"/>
      <c r="S543" s="28"/>
    </row>
    <row r="544" spans="18:19">
      <c r="R544" s="28"/>
      <c r="S544" s="28"/>
    </row>
    <row r="545" spans="18:19">
      <c r="R545" s="28"/>
      <c r="S545" s="28"/>
    </row>
    <row r="546" spans="18:19">
      <c r="R546" s="28"/>
      <c r="S546" s="28"/>
    </row>
    <row r="547" spans="18:19">
      <c r="R547" s="28"/>
      <c r="S547" s="28"/>
    </row>
    <row r="548" spans="18:19">
      <c r="R548" s="28"/>
      <c r="S548" s="28"/>
    </row>
    <row r="549" spans="18:19">
      <c r="R549" s="28"/>
      <c r="S549" s="28"/>
    </row>
    <row r="550" spans="18:19">
      <c r="R550" s="28"/>
      <c r="S550" s="28"/>
    </row>
    <row r="551" spans="18:19">
      <c r="R551" s="28"/>
      <c r="S551" s="28"/>
    </row>
    <row r="552" spans="18:19">
      <c r="R552" s="28"/>
      <c r="S552" s="28"/>
    </row>
    <row r="553" spans="18:19">
      <c r="R553" s="28"/>
      <c r="S553" s="28"/>
    </row>
    <row r="554" spans="18:19">
      <c r="R554" s="28"/>
      <c r="S554" s="28"/>
    </row>
    <row r="555" spans="18:19">
      <c r="R555" s="28"/>
      <c r="S555" s="28"/>
    </row>
    <row r="556" spans="18:19">
      <c r="R556" s="28"/>
      <c r="S556" s="28"/>
    </row>
    <row r="557" spans="18:19">
      <c r="R557" s="28"/>
      <c r="S557" s="28"/>
    </row>
    <row r="558" spans="18:19">
      <c r="R558" s="28"/>
      <c r="S558" s="28"/>
    </row>
    <row r="559" spans="18:19">
      <c r="R559" s="28"/>
      <c r="S559" s="28"/>
    </row>
    <row r="560" spans="18:19">
      <c r="R560" s="28"/>
      <c r="S560" s="28"/>
    </row>
    <row r="561" spans="18:19">
      <c r="R561" s="28"/>
      <c r="S561" s="28"/>
    </row>
    <row r="562" spans="18:19">
      <c r="R562" s="28"/>
      <c r="S562" s="28"/>
    </row>
    <row r="563" spans="18:19">
      <c r="R563" s="28"/>
      <c r="S563" s="28"/>
    </row>
    <row r="564" spans="18:19">
      <c r="R564" s="28"/>
      <c r="S564" s="28"/>
    </row>
    <row r="565" spans="18:19">
      <c r="R565" s="28"/>
      <c r="S565" s="28"/>
    </row>
    <row r="566" spans="18:19">
      <c r="R566" s="28"/>
      <c r="S566" s="28"/>
    </row>
    <row r="567" spans="18:19">
      <c r="R567" s="28"/>
      <c r="S567" s="28"/>
    </row>
    <row r="568" spans="18:19">
      <c r="R568" s="28"/>
      <c r="S568" s="28"/>
    </row>
    <row r="569" spans="18:19">
      <c r="R569" s="28"/>
      <c r="S569" s="28"/>
    </row>
    <row r="570" spans="18:19">
      <c r="R570" s="28"/>
      <c r="S570" s="28"/>
    </row>
    <row r="571" spans="18:19">
      <c r="R571" s="28"/>
      <c r="S571" s="28"/>
    </row>
    <row r="572" spans="18:19">
      <c r="R572" s="28"/>
      <c r="S572" s="28"/>
    </row>
    <row r="573" spans="18:19">
      <c r="R573" s="28"/>
      <c r="S573" s="28"/>
    </row>
    <row r="574" spans="18:19">
      <c r="R574" s="28"/>
      <c r="S574" s="28"/>
    </row>
    <row r="575" spans="18:19">
      <c r="R575" s="28"/>
      <c r="S575" s="28"/>
    </row>
    <row r="576" spans="18:19">
      <c r="R576" s="28"/>
      <c r="S576" s="28"/>
    </row>
    <row r="577" spans="18:19">
      <c r="R577" s="28"/>
      <c r="S577" s="28"/>
    </row>
    <row r="578" spans="18:19">
      <c r="R578" s="28"/>
      <c r="S578" s="28"/>
    </row>
    <row r="579" spans="18:19">
      <c r="R579" s="28"/>
      <c r="S579" s="28"/>
    </row>
    <row r="580" spans="18:19">
      <c r="R580" s="28"/>
      <c r="S580" s="28"/>
    </row>
    <row r="581" spans="18:19">
      <c r="R581" s="28"/>
      <c r="S581" s="28"/>
    </row>
    <row r="582" spans="18:19">
      <c r="R582" s="28"/>
      <c r="S582" s="28"/>
    </row>
    <row r="583" spans="18:19">
      <c r="R583" s="28"/>
      <c r="S583" s="28"/>
    </row>
    <row r="584" spans="18:19">
      <c r="R584" s="28"/>
      <c r="S584" s="28"/>
    </row>
    <row r="585" spans="18:19">
      <c r="R585" s="28"/>
      <c r="S585" s="28"/>
    </row>
    <row r="586" spans="18:19">
      <c r="R586" s="28"/>
      <c r="S586" s="28"/>
    </row>
    <row r="587" spans="18:19">
      <c r="R587" s="28"/>
      <c r="S587" s="28"/>
    </row>
    <row r="588" spans="18:19">
      <c r="R588" s="28"/>
      <c r="S588" s="28"/>
    </row>
    <row r="589" spans="18:19">
      <c r="R589" s="28"/>
      <c r="S589" s="28"/>
    </row>
    <row r="590" spans="18:19">
      <c r="R590" s="28"/>
      <c r="S590" s="28"/>
    </row>
    <row r="591" spans="18:19">
      <c r="R591" s="28"/>
      <c r="S591" s="28"/>
    </row>
    <row r="592" spans="18:19">
      <c r="R592" s="28"/>
      <c r="S592" s="28"/>
    </row>
    <row r="593" spans="18:19">
      <c r="R593" s="28"/>
      <c r="S593" s="28"/>
    </row>
    <row r="594" spans="18:19">
      <c r="R594" s="28"/>
      <c r="S594" s="28"/>
    </row>
    <row r="595" spans="18:19">
      <c r="R595" s="28"/>
      <c r="S595" s="28"/>
    </row>
    <row r="596" spans="18:19">
      <c r="R596" s="28"/>
      <c r="S596" s="28"/>
    </row>
    <row r="597" spans="18:19">
      <c r="R597" s="28"/>
      <c r="S597" s="28"/>
    </row>
    <row r="598" spans="18:19">
      <c r="R598" s="28"/>
      <c r="S598" s="28"/>
    </row>
    <row r="599" spans="18:19">
      <c r="R599" s="28"/>
      <c r="S599" s="28"/>
    </row>
    <row r="600" spans="18:19">
      <c r="R600" s="28"/>
      <c r="S600" s="28"/>
    </row>
    <row r="601" spans="18:19">
      <c r="R601" s="28"/>
      <c r="S601" s="28"/>
    </row>
    <row r="602" spans="18:19">
      <c r="R602" s="28"/>
      <c r="S602" s="28"/>
    </row>
    <row r="603" spans="18:19">
      <c r="R603" s="28"/>
      <c r="S603" s="28"/>
    </row>
    <row r="604" spans="18:19">
      <c r="R604" s="28"/>
      <c r="S604" s="28"/>
    </row>
    <row r="605" spans="18:19">
      <c r="R605" s="28"/>
      <c r="S605" s="28"/>
    </row>
    <row r="606" spans="18:19">
      <c r="R606" s="28"/>
      <c r="S606" s="28"/>
    </row>
    <row r="607" spans="18:19">
      <c r="R607" s="28"/>
      <c r="S607" s="28"/>
    </row>
    <row r="608" spans="18:19">
      <c r="R608" s="28"/>
      <c r="S608" s="28"/>
    </row>
    <row r="609" spans="18:19">
      <c r="R609" s="28"/>
      <c r="S609" s="28"/>
    </row>
    <row r="610" spans="18:19">
      <c r="R610" s="28"/>
      <c r="S610" s="28"/>
    </row>
    <row r="611" spans="18:19">
      <c r="R611" s="28"/>
      <c r="S611" s="28"/>
    </row>
    <row r="612" spans="18:19">
      <c r="R612" s="28"/>
      <c r="S612" s="28"/>
    </row>
    <row r="613" spans="18:19">
      <c r="R613" s="28"/>
      <c r="S613" s="28"/>
    </row>
    <row r="614" spans="18:19">
      <c r="R614" s="28"/>
      <c r="S614" s="28"/>
    </row>
    <row r="615" spans="18:19">
      <c r="R615" s="28"/>
      <c r="S615" s="28"/>
    </row>
    <row r="616" spans="18:19">
      <c r="R616" s="28"/>
      <c r="S616" s="28"/>
    </row>
    <row r="617" spans="18:19">
      <c r="R617" s="28"/>
      <c r="S617" s="28"/>
    </row>
    <row r="618" spans="18:19">
      <c r="R618" s="28"/>
      <c r="S618" s="28"/>
    </row>
    <row r="619" spans="18:19">
      <c r="R619" s="28"/>
      <c r="S619" s="28"/>
    </row>
    <row r="620" spans="18:19">
      <c r="R620" s="28"/>
      <c r="S620" s="28"/>
    </row>
    <row r="621" spans="18:19">
      <c r="R621" s="28"/>
      <c r="S621" s="28"/>
    </row>
    <row r="622" spans="18:19">
      <c r="R622" s="28"/>
      <c r="S622" s="28"/>
    </row>
    <row r="623" spans="18:19">
      <c r="R623" s="28"/>
      <c r="S623" s="28"/>
    </row>
    <row r="624" spans="18:19">
      <c r="R624" s="28"/>
      <c r="S624" s="28"/>
    </row>
    <row r="625" spans="18:19">
      <c r="R625" s="28"/>
      <c r="S625" s="28"/>
    </row>
    <row r="626" spans="18:19">
      <c r="R626" s="28"/>
      <c r="S626" s="28"/>
    </row>
    <row r="627" spans="18:19">
      <c r="R627" s="28"/>
      <c r="S627" s="28"/>
    </row>
    <row r="628" spans="18:19">
      <c r="R628" s="28"/>
      <c r="S628" s="28"/>
    </row>
    <row r="629" spans="18:19">
      <c r="R629" s="28"/>
      <c r="S629" s="28"/>
    </row>
    <row r="630" spans="18:19">
      <c r="R630" s="28"/>
      <c r="S630" s="28"/>
    </row>
    <row r="631" spans="18:19">
      <c r="R631" s="28"/>
      <c r="S631" s="28"/>
    </row>
    <row r="632" spans="18:19">
      <c r="R632" s="28"/>
      <c r="S632" s="28"/>
    </row>
    <row r="633" spans="18:19">
      <c r="R633" s="28"/>
      <c r="S633" s="28"/>
    </row>
    <row r="634" spans="18:19">
      <c r="R634" s="28"/>
      <c r="S634" s="28"/>
    </row>
    <row r="635" spans="18:19">
      <c r="R635" s="28"/>
      <c r="S635" s="28"/>
    </row>
    <row r="636" spans="18:19">
      <c r="R636" s="28"/>
      <c r="S636" s="28"/>
    </row>
    <row r="637" spans="18:19">
      <c r="R637" s="28"/>
      <c r="S637" s="28"/>
    </row>
    <row r="638" spans="18:19">
      <c r="R638" s="28"/>
      <c r="S638" s="28"/>
    </row>
    <row r="639" spans="18:19">
      <c r="R639" s="28"/>
      <c r="S639" s="28"/>
    </row>
    <row r="640" spans="18:19">
      <c r="R640" s="28"/>
      <c r="S640" s="28"/>
    </row>
    <row r="641" spans="18:19">
      <c r="R641" s="28"/>
      <c r="S641" s="28"/>
    </row>
    <row r="642" spans="18:19">
      <c r="R642" s="28"/>
      <c r="S642" s="28"/>
    </row>
    <row r="643" spans="18:19">
      <c r="R643" s="28"/>
      <c r="S643" s="28"/>
    </row>
    <row r="644" spans="18:19">
      <c r="R644" s="28"/>
      <c r="S644" s="28"/>
    </row>
    <row r="645" spans="18:19">
      <c r="R645" s="28"/>
      <c r="S645" s="28"/>
    </row>
    <row r="646" spans="18:19">
      <c r="R646" s="28"/>
      <c r="S646" s="28"/>
    </row>
    <row r="647" spans="18:19">
      <c r="R647" s="28"/>
      <c r="S647" s="28"/>
    </row>
    <row r="648" spans="18:19">
      <c r="R648" s="28"/>
      <c r="S648" s="28"/>
    </row>
    <row r="649" spans="18:19">
      <c r="R649" s="28"/>
      <c r="S649" s="28"/>
    </row>
    <row r="650" spans="18:19">
      <c r="R650" s="28"/>
      <c r="S650" s="28"/>
    </row>
    <row r="651" spans="18:19">
      <c r="R651" s="28"/>
      <c r="S651" s="28"/>
    </row>
    <row r="652" spans="18:19">
      <c r="R652" s="28"/>
      <c r="S652" s="28"/>
    </row>
    <row r="653" spans="18:19">
      <c r="R653" s="28"/>
      <c r="S653" s="28"/>
    </row>
    <row r="654" spans="18:19">
      <c r="R654" s="28"/>
      <c r="S654" s="28"/>
    </row>
    <row r="655" spans="18:19">
      <c r="R655" s="28"/>
      <c r="S655" s="28"/>
    </row>
    <row r="656" spans="18:19">
      <c r="R656" s="28"/>
      <c r="S656" s="28"/>
    </row>
    <row r="657" spans="18:19">
      <c r="R657" s="28"/>
      <c r="S657" s="28"/>
    </row>
    <row r="658" spans="18:19">
      <c r="R658" s="28"/>
      <c r="S658" s="28"/>
    </row>
    <row r="659" spans="18:19">
      <c r="R659" s="28"/>
      <c r="S659" s="28"/>
    </row>
    <row r="660" spans="18:19">
      <c r="R660" s="28"/>
      <c r="S660" s="28"/>
    </row>
    <row r="661" spans="18:19">
      <c r="R661" s="28"/>
      <c r="S661" s="28"/>
    </row>
    <row r="662" spans="18:19">
      <c r="R662" s="28"/>
      <c r="S662" s="28"/>
    </row>
    <row r="663" spans="18:19">
      <c r="R663" s="28"/>
      <c r="S663" s="28"/>
    </row>
    <row r="664" spans="18:19">
      <c r="R664" s="28"/>
      <c r="S664" s="28"/>
    </row>
    <row r="665" spans="18:19">
      <c r="R665" s="28"/>
      <c r="S665" s="28"/>
    </row>
    <row r="666" spans="18:19">
      <c r="R666" s="28"/>
      <c r="S666" s="28"/>
    </row>
    <row r="667" spans="18:19">
      <c r="R667" s="28"/>
      <c r="S667" s="28"/>
    </row>
    <row r="668" spans="18:19">
      <c r="R668" s="28"/>
      <c r="S668" s="28"/>
    </row>
    <row r="669" spans="18:19">
      <c r="R669" s="28"/>
      <c r="S669" s="28"/>
    </row>
    <row r="670" spans="18:19">
      <c r="R670" s="28"/>
      <c r="S670" s="28"/>
    </row>
    <row r="671" spans="18:19">
      <c r="R671" s="28"/>
      <c r="S671" s="28"/>
    </row>
    <row r="672" spans="18:19">
      <c r="R672" s="28"/>
      <c r="S672" s="28"/>
    </row>
    <row r="673" spans="18:19">
      <c r="R673" s="28"/>
      <c r="S673" s="28"/>
    </row>
    <row r="674" spans="18:19">
      <c r="R674" s="28"/>
      <c r="S674" s="28"/>
    </row>
    <row r="675" spans="18:19">
      <c r="R675" s="28"/>
      <c r="S675" s="28"/>
    </row>
    <row r="676" spans="18:19">
      <c r="R676" s="28"/>
      <c r="S676" s="28"/>
    </row>
    <row r="677" spans="18:19">
      <c r="R677" s="28"/>
      <c r="S677" s="28"/>
    </row>
    <row r="678" spans="18:19">
      <c r="R678" s="28"/>
      <c r="S678" s="28"/>
    </row>
    <row r="679" spans="18:19">
      <c r="R679" s="28"/>
      <c r="S679" s="28"/>
    </row>
    <row r="680" spans="18:19">
      <c r="R680" s="28"/>
      <c r="S680" s="28"/>
    </row>
    <row r="681" spans="18:19">
      <c r="R681" s="28"/>
      <c r="S681" s="28"/>
    </row>
    <row r="682" spans="18:19">
      <c r="R682" s="28"/>
      <c r="S682" s="28"/>
    </row>
    <row r="683" spans="18:19">
      <c r="R683" s="28"/>
      <c r="S683" s="28"/>
    </row>
    <row r="684" spans="18:19">
      <c r="R684" s="28"/>
      <c r="S684" s="28"/>
    </row>
    <row r="685" spans="18:19">
      <c r="R685" s="28"/>
      <c r="S685" s="28"/>
    </row>
    <row r="686" spans="18:19">
      <c r="R686" s="28"/>
      <c r="S686" s="28"/>
    </row>
    <row r="687" spans="18:19">
      <c r="R687" s="28"/>
      <c r="S687" s="28"/>
    </row>
    <row r="688" spans="18:19">
      <c r="R688" s="28"/>
      <c r="S688" s="28"/>
    </row>
    <row r="689" spans="18:19">
      <c r="R689" s="28"/>
      <c r="S689" s="28"/>
    </row>
    <row r="690" spans="18:19">
      <c r="R690" s="28"/>
      <c r="S690" s="28"/>
    </row>
    <row r="691" spans="18:19">
      <c r="R691" s="28"/>
      <c r="S691" s="28"/>
    </row>
    <row r="692" spans="18:19">
      <c r="R692" s="28"/>
      <c r="S692" s="28"/>
    </row>
    <row r="693" spans="18:19">
      <c r="R693" s="28"/>
      <c r="S693" s="28"/>
    </row>
    <row r="694" spans="18:19">
      <c r="R694" s="28"/>
      <c r="S694" s="28"/>
    </row>
    <row r="695" spans="18:19">
      <c r="R695" s="28"/>
      <c r="S695" s="28"/>
    </row>
    <row r="696" spans="18:19">
      <c r="R696" s="28"/>
      <c r="S696" s="28"/>
    </row>
    <row r="697" spans="18:19">
      <c r="R697" s="28"/>
      <c r="S697" s="28"/>
    </row>
    <row r="698" spans="18:19">
      <c r="R698" s="28"/>
      <c r="S698" s="28"/>
    </row>
    <row r="699" spans="18:19">
      <c r="R699" s="28"/>
      <c r="S699" s="28"/>
    </row>
    <row r="700" spans="18:19">
      <c r="R700" s="28"/>
      <c r="S700" s="28"/>
    </row>
    <row r="701" spans="18:19">
      <c r="R701" s="28"/>
      <c r="S701" s="28"/>
    </row>
    <row r="702" spans="18:19">
      <c r="R702" s="28"/>
      <c r="S702" s="28"/>
    </row>
    <row r="703" spans="18:19">
      <c r="R703" s="28"/>
      <c r="S703" s="28"/>
    </row>
    <row r="704" spans="18:19">
      <c r="R704" s="28"/>
      <c r="S704" s="28"/>
    </row>
    <row r="705" spans="18:19">
      <c r="R705" s="28"/>
      <c r="S705" s="28"/>
    </row>
    <row r="706" spans="18:19">
      <c r="R706" s="28"/>
      <c r="S706" s="28"/>
    </row>
    <row r="707" spans="18:19">
      <c r="R707" s="28"/>
      <c r="S707" s="28"/>
    </row>
    <row r="708" spans="18:19">
      <c r="R708" s="28"/>
      <c r="S708" s="28"/>
    </row>
    <row r="709" spans="18:19">
      <c r="R709" s="28"/>
      <c r="S709" s="28"/>
    </row>
    <row r="710" spans="18:19">
      <c r="R710" s="28"/>
      <c r="S710" s="28"/>
    </row>
    <row r="711" spans="18:19">
      <c r="R711" s="28"/>
      <c r="S711" s="28"/>
    </row>
    <row r="712" spans="18:19">
      <c r="R712" s="28"/>
      <c r="S712" s="28"/>
    </row>
    <row r="713" spans="18:19">
      <c r="R713" s="28"/>
      <c r="S713" s="28"/>
    </row>
    <row r="714" spans="18:19">
      <c r="R714" s="28"/>
      <c r="S714" s="28"/>
    </row>
    <row r="715" spans="18:19">
      <c r="R715" s="28"/>
      <c r="S715" s="28"/>
    </row>
    <row r="716" spans="18:19">
      <c r="R716" s="28"/>
      <c r="S716" s="28"/>
    </row>
    <row r="717" spans="18:19">
      <c r="R717" s="28"/>
      <c r="S717" s="28"/>
    </row>
    <row r="718" spans="18:19">
      <c r="R718" s="28"/>
      <c r="S718" s="28"/>
    </row>
    <row r="719" spans="18:19">
      <c r="R719" s="28"/>
      <c r="S719" s="28"/>
    </row>
    <row r="720" spans="18:19">
      <c r="R720" s="28"/>
      <c r="S720" s="28"/>
    </row>
    <row r="721" spans="18:19">
      <c r="R721" s="28"/>
      <c r="S721" s="28"/>
    </row>
    <row r="722" spans="18:19">
      <c r="R722" s="28"/>
      <c r="S722" s="28"/>
    </row>
    <row r="723" spans="18:19">
      <c r="R723" s="28"/>
      <c r="S723" s="28"/>
    </row>
    <row r="724" spans="18:19">
      <c r="R724" s="28"/>
      <c r="S724" s="28"/>
    </row>
    <row r="725" spans="18:19">
      <c r="R725" s="28"/>
      <c r="S725" s="28"/>
    </row>
    <row r="726" spans="18:19">
      <c r="R726" s="28"/>
      <c r="S726" s="28"/>
    </row>
    <row r="727" spans="18:19">
      <c r="R727" s="28"/>
      <c r="S727" s="28"/>
    </row>
    <row r="728" spans="18:19">
      <c r="R728" s="28"/>
      <c r="S728" s="28"/>
    </row>
    <row r="729" spans="18:19">
      <c r="R729" s="28"/>
      <c r="S729" s="28"/>
    </row>
    <row r="730" spans="18:19">
      <c r="R730" s="28"/>
      <c r="S730" s="28"/>
    </row>
    <row r="731" spans="18:19">
      <c r="R731" s="28"/>
      <c r="S731" s="28"/>
    </row>
    <row r="732" spans="18:19">
      <c r="R732" s="28"/>
      <c r="S732" s="28"/>
    </row>
    <row r="733" spans="18:19">
      <c r="R733" s="28"/>
      <c r="S733" s="28"/>
    </row>
    <row r="734" spans="18:19">
      <c r="R734" s="28"/>
      <c r="S734" s="28"/>
    </row>
    <row r="735" spans="18:19">
      <c r="R735" s="28"/>
      <c r="S735" s="28"/>
    </row>
    <row r="736" spans="18:19">
      <c r="R736" s="28"/>
      <c r="S736" s="28"/>
    </row>
    <row r="737" spans="18:19">
      <c r="R737" s="28"/>
      <c r="S737" s="28"/>
    </row>
    <row r="738" spans="18:19">
      <c r="R738" s="28"/>
      <c r="S738" s="28"/>
    </row>
    <row r="739" spans="18:19">
      <c r="R739" s="28"/>
      <c r="S739" s="28"/>
    </row>
    <row r="740" spans="18:19">
      <c r="R740" s="28"/>
      <c r="S740" s="28"/>
    </row>
    <row r="741" spans="18:19">
      <c r="R741" s="28"/>
      <c r="S741" s="28"/>
    </row>
    <row r="742" spans="18:19">
      <c r="R742" s="28"/>
      <c r="S742" s="28"/>
    </row>
    <row r="743" spans="18:19">
      <c r="R743" s="28"/>
      <c r="S743" s="28"/>
    </row>
    <row r="744" spans="18:19">
      <c r="R744" s="28"/>
      <c r="S744" s="28"/>
    </row>
    <row r="745" spans="18:19">
      <c r="R745" s="28"/>
      <c r="S745" s="28"/>
    </row>
    <row r="746" spans="18:19">
      <c r="R746" s="28"/>
      <c r="S746" s="28"/>
    </row>
    <row r="747" spans="18:19">
      <c r="R747" s="28"/>
      <c r="S747" s="28"/>
    </row>
    <row r="748" spans="18:19">
      <c r="R748" s="28"/>
      <c r="S748" s="28"/>
    </row>
    <row r="749" spans="18:19">
      <c r="R749" s="28"/>
      <c r="S749" s="28"/>
    </row>
    <row r="750" spans="18:19">
      <c r="R750" s="28"/>
      <c r="S750" s="28"/>
    </row>
    <row r="751" spans="18:19">
      <c r="R751" s="28"/>
      <c r="S751" s="28"/>
    </row>
    <row r="752" spans="18:19">
      <c r="R752" s="28"/>
      <c r="S752" s="28"/>
    </row>
    <row r="753" spans="18:19">
      <c r="R753" s="28"/>
      <c r="S753" s="28"/>
    </row>
    <row r="754" spans="18:19">
      <c r="R754" s="28"/>
      <c r="S754" s="28"/>
    </row>
    <row r="755" spans="18:19">
      <c r="R755" s="28"/>
      <c r="S755" s="28"/>
    </row>
    <row r="756" spans="18:19">
      <c r="R756" s="28"/>
      <c r="S756" s="28"/>
    </row>
    <row r="757" spans="18:19">
      <c r="R757" s="28"/>
      <c r="S757" s="28"/>
    </row>
    <row r="758" spans="18:19">
      <c r="R758" s="28"/>
      <c r="S758" s="28"/>
    </row>
    <row r="759" spans="18:19">
      <c r="R759" s="28"/>
      <c r="S759" s="28"/>
    </row>
    <row r="760" spans="18:19">
      <c r="R760" s="28"/>
      <c r="S760" s="28"/>
    </row>
    <row r="761" spans="18:19">
      <c r="R761" s="28"/>
      <c r="S761" s="28"/>
    </row>
    <row r="762" spans="18:19">
      <c r="R762" s="28"/>
      <c r="S762" s="28"/>
    </row>
    <row r="763" spans="18:19">
      <c r="R763" s="28"/>
      <c r="S763" s="28"/>
    </row>
    <row r="764" spans="18:19">
      <c r="R764" s="28"/>
      <c r="S764" s="28"/>
    </row>
    <row r="765" spans="18:19">
      <c r="R765" s="28"/>
      <c r="S765" s="28"/>
    </row>
    <row r="766" spans="18:19">
      <c r="R766" s="28"/>
      <c r="S766" s="28"/>
    </row>
    <row r="767" spans="18:19">
      <c r="R767" s="28"/>
      <c r="S767" s="28"/>
    </row>
    <row r="768" spans="18:19">
      <c r="R768" s="28"/>
      <c r="S768" s="28"/>
    </row>
    <row r="769" spans="18:19">
      <c r="R769" s="28"/>
      <c r="S769" s="28"/>
    </row>
    <row r="770" spans="18:19">
      <c r="R770" s="28"/>
      <c r="S770" s="28"/>
    </row>
    <row r="771" spans="18:19">
      <c r="R771" s="28"/>
      <c r="S771" s="28"/>
    </row>
    <row r="772" spans="18:19">
      <c r="R772" s="28"/>
      <c r="S772" s="28"/>
    </row>
    <row r="773" spans="18:19">
      <c r="R773" s="28"/>
      <c r="S773" s="28"/>
    </row>
    <row r="774" spans="18:19">
      <c r="R774" s="28"/>
      <c r="S774" s="28"/>
    </row>
    <row r="775" spans="18:19">
      <c r="R775" s="28"/>
      <c r="S775" s="28"/>
    </row>
    <row r="776" spans="18:19">
      <c r="R776" s="28"/>
      <c r="S776" s="28"/>
    </row>
    <row r="777" spans="18:19">
      <c r="R777" s="28"/>
      <c r="S777" s="28"/>
    </row>
    <row r="778" spans="18:19">
      <c r="R778" s="28"/>
      <c r="S778" s="28"/>
    </row>
    <row r="779" spans="18:19">
      <c r="R779" s="28"/>
      <c r="S779" s="28"/>
    </row>
    <row r="780" spans="18:19">
      <c r="R780" s="28"/>
      <c r="S780" s="28"/>
    </row>
    <row r="781" spans="18:19">
      <c r="R781" s="28"/>
      <c r="S781" s="28"/>
    </row>
    <row r="782" spans="18:19">
      <c r="R782" s="28"/>
      <c r="S782" s="28"/>
    </row>
    <row r="783" spans="18:19">
      <c r="R783" s="28"/>
      <c r="S783" s="28"/>
    </row>
    <row r="784" spans="18:19">
      <c r="R784" s="28"/>
      <c r="S784" s="28"/>
    </row>
    <row r="785" spans="18:19">
      <c r="R785" s="28"/>
      <c r="S785" s="28"/>
    </row>
    <row r="786" spans="18:19">
      <c r="R786" s="28"/>
      <c r="S786" s="28"/>
    </row>
    <row r="787" spans="18:19">
      <c r="R787" s="28"/>
      <c r="S787" s="28"/>
    </row>
    <row r="788" spans="18:19">
      <c r="R788" s="28"/>
      <c r="S788" s="28"/>
    </row>
    <row r="789" spans="18:19">
      <c r="R789" s="28"/>
      <c r="S789" s="28"/>
    </row>
    <row r="790" spans="18:19">
      <c r="R790" s="28"/>
      <c r="S790" s="28"/>
    </row>
    <row r="791" spans="18:19">
      <c r="R791" s="28"/>
      <c r="S791" s="28"/>
    </row>
    <row r="792" spans="18:19">
      <c r="R792" s="28"/>
      <c r="S792" s="28"/>
    </row>
    <row r="793" spans="18:19">
      <c r="R793" s="28"/>
      <c r="S793" s="28"/>
    </row>
    <row r="794" spans="18:19">
      <c r="R794" s="28"/>
      <c r="S794" s="28"/>
    </row>
    <row r="795" spans="18:19">
      <c r="R795" s="28"/>
      <c r="S795" s="28"/>
    </row>
    <row r="796" spans="18:19">
      <c r="R796" s="28"/>
      <c r="S796" s="28"/>
    </row>
    <row r="797" spans="18:19">
      <c r="R797" s="28"/>
      <c r="S797" s="28"/>
    </row>
    <row r="798" spans="18:19">
      <c r="R798" s="28"/>
      <c r="S798" s="28"/>
    </row>
    <row r="799" spans="18:19">
      <c r="R799" s="28"/>
      <c r="S799" s="28"/>
    </row>
    <row r="800" spans="18:19">
      <c r="R800" s="28"/>
      <c r="S800" s="28"/>
    </row>
    <row r="801" spans="18:19">
      <c r="R801" s="28"/>
      <c r="S801" s="28"/>
    </row>
    <row r="802" spans="18:19">
      <c r="R802" s="28"/>
      <c r="S802" s="28"/>
    </row>
    <row r="803" spans="18:19">
      <c r="R803" s="28"/>
      <c r="S803" s="28"/>
    </row>
  </sheetData>
  <mergeCells count="1">
    <mergeCell ref="U1:AA1"/>
  </mergeCells>
  <conditionalFormatting sqref="E113 E125:E129 E99:E108">
    <cfRule type="cellIs" dxfId="257" priority="103" operator="notEqual">
      <formula>207</formula>
    </cfRule>
  </conditionalFormatting>
  <conditionalFormatting sqref="I113:K113 I125:K129">
    <cfRule type="expression" dxfId="256" priority="102">
      <formula>$G113&gt;#REF!</formula>
    </cfRule>
  </conditionalFormatting>
  <conditionalFormatting sqref="H113 H125:H129">
    <cfRule type="expression" dxfId="255" priority="100">
      <formula>$F113 &lt; #REF!</formula>
    </cfRule>
    <cfRule type="expression" dxfId="254" priority="101">
      <formula>$F113 &gt; #REF!</formula>
    </cfRule>
  </conditionalFormatting>
  <conditionalFormatting sqref="F123:F124 F99:G108">
    <cfRule type="expression" dxfId="253" priority="98">
      <formula>$F99 &lt; $H99</formula>
    </cfRule>
    <cfRule type="expression" dxfId="252" priority="99">
      <formula>$F99 &gt; $H99</formula>
    </cfRule>
  </conditionalFormatting>
  <conditionalFormatting sqref="F125:F128">
    <cfRule type="expression" dxfId="251" priority="96">
      <formula>$F125 &lt; $H125</formula>
    </cfRule>
    <cfRule type="expression" dxfId="250" priority="97">
      <formula>$F125 &gt; $H125</formula>
    </cfRule>
  </conditionalFormatting>
  <conditionalFormatting sqref="F129">
    <cfRule type="expression" dxfId="249" priority="94">
      <formula>$F129 &lt; $H129</formula>
    </cfRule>
    <cfRule type="expression" dxfId="248" priority="95">
      <formula>$F129 &gt; $H129</formula>
    </cfRule>
  </conditionalFormatting>
  <conditionalFormatting sqref="F130:F131">
    <cfRule type="expression" dxfId="247" priority="92">
      <formula>$F130 &lt; $H130</formula>
    </cfRule>
    <cfRule type="expression" dxfId="246" priority="93">
      <formula>$F130 &gt; $H130</formula>
    </cfRule>
  </conditionalFormatting>
  <conditionalFormatting sqref="F133:F134">
    <cfRule type="expression" dxfId="245" priority="90">
      <formula>$F133 &lt; $H133</formula>
    </cfRule>
    <cfRule type="expression" dxfId="244" priority="91">
      <formula>$F133 &gt; $H133</formula>
    </cfRule>
  </conditionalFormatting>
  <conditionalFormatting sqref="F135">
    <cfRule type="expression" dxfId="243" priority="88">
      <formula>$F135 &lt; $H135</formula>
    </cfRule>
    <cfRule type="expression" dxfId="242" priority="89">
      <formula>$F135 &gt; $H135</formula>
    </cfRule>
  </conditionalFormatting>
  <conditionalFormatting sqref="F136">
    <cfRule type="expression" dxfId="241" priority="86">
      <formula>$F136 &lt; $H136</formula>
    </cfRule>
    <cfRule type="expression" dxfId="240" priority="87">
      <formula>$F136 &gt; $H136</formula>
    </cfRule>
  </conditionalFormatting>
  <conditionalFormatting sqref="F137:F140">
    <cfRule type="expression" dxfId="239" priority="84">
      <formula>$F137 &lt; $H137</formula>
    </cfRule>
    <cfRule type="expression" dxfId="238" priority="85">
      <formula>$F137 &gt; $H137</formula>
    </cfRule>
  </conditionalFormatting>
  <conditionalFormatting sqref="G123:G124">
    <cfRule type="expression" dxfId="237" priority="83">
      <formula>$G123&gt;$I123</formula>
    </cfRule>
  </conditionalFormatting>
  <conditionalFormatting sqref="G125:G128">
    <cfRule type="expression" dxfId="236" priority="82">
      <formula>$G125&gt;$I125</formula>
    </cfRule>
  </conditionalFormatting>
  <conditionalFormatting sqref="G129">
    <cfRule type="expression" dxfId="235" priority="81">
      <formula>$G129&gt;$I129</formula>
    </cfRule>
  </conditionalFormatting>
  <conditionalFormatting sqref="G130:G131">
    <cfRule type="expression" dxfId="234" priority="80">
      <formula>$G130&gt;$I130</formula>
    </cfRule>
  </conditionalFormatting>
  <conditionalFormatting sqref="G133:G134">
    <cfRule type="expression" dxfId="233" priority="79">
      <formula>$G133&gt;$I133</formula>
    </cfRule>
  </conditionalFormatting>
  <conditionalFormatting sqref="G135">
    <cfRule type="expression" dxfId="232" priority="78">
      <formula>$G135&gt;$I135</formula>
    </cfRule>
  </conditionalFormatting>
  <conditionalFormatting sqref="G136">
    <cfRule type="expression" dxfId="231" priority="77">
      <formula>$G136&gt;$I136</formula>
    </cfRule>
  </conditionalFormatting>
  <conditionalFormatting sqref="G137:G140">
    <cfRule type="expression" dxfId="230" priority="76">
      <formula>$G137&gt;$I137</formula>
    </cfRule>
  </conditionalFormatting>
  <conditionalFormatting sqref="I99:K108">
    <cfRule type="expression" dxfId="229" priority="67">
      <formula>$G99&gt;#REF!</formula>
    </cfRule>
  </conditionalFormatting>
  <conditionalFormatting sqref="H99:H108">
    <cfRule type="expression" dxfId="228" priority="62">
      <formula>$G99&gt;#REF!</formula>
    </cfRule>
  </conditionalFormatting>
  <conditionalFormatting sqref="E26:E27 E2:E24 E29:E43 E45:E48 E50:E52 E54:E58 E97:E98 E70:E89 E91:E95 E68 E61:E66">
    <cfRule type="cellIs" dxfId="227" priority="37" operator="notEqual">
      <formula>207</formula>
    </cfRule>
  </conditionalFormatting>
  <conditionalFormatting sqref="I84 I86:I87 K86:K87 I27 K27 I2:I24 K2:K24 I30:I43 K30:K43 I45:I48 K45:K48 I89 I50:I52 K89 K50:K52 I54:I58 K54:K58 I97:I98 I70:I80 K70:K80 K97:K98 I91:I95 K91:K95 I68 I61:I66 K68 K61:K66">
    <cfRule type="expression" dxfId="226" priority="36">
      <formula>$G2&gt;#REF!</formula>
    </cfRule>
  </conditionalFormatting>
  <conditionalFormatting sqref="J86:J87 H27 J27 J2:J24 J30:J43 J45:J48 J89 J50:J52 J54:J58 J97 J70:J84 H70:H84 H97 H54:H58 H50:H52 H89 H45:H48 H30:H43 H86:H87 H2:H24 J91:J95 H91:H95 J68 J61:J66 H68 H61:H66">
    <cfRule type="expression" dxfId="225" priority="34">
      <formula>$F2 &lt; #REF!</formula>
    </cfRule>
    <cfRule type="expression" dxfId="224" priority="35">
      <formula>$F2 &gt; #REF!</formula>
    </cfRule>
  </conditionalFormatting>
  <conditionalFormatting sqref="H98 K28 K88">
    <cfRule type="expression" dxfId="223" priority="33">
      <formula>$G28&gt;#REF!</formula>
    </cfRule>
  </conditionalFormatting>
  <conditionalFormatting sqref="E96">
    <cfRule type="cellIs" dxfId="222" priority="32" operator="notEqual">
      <formula>207</formula>
    </cfRule>
  </conditionalFormatting>
  <conditionalFormatting sqref="I96">
    <cfRule type="expression" dxfId="221" priority="31">
      <formula>$G96&gt;#REF!</formula>
    </cfRule>
  </conditionalFormatting>
  <conditionalFormatting sqref="H96">
    <cfRule type="expression" dxfId="220" priority="30">
      <formula>$G96&gt;#REF!</formula>
    </cfRule>
  </conditionalFormatting>
  <conditionalFormatting sqref="I81:I83">
    <cfRule type="expression" dxfId="219" priority="28">
      <formula>$F81 &lt; #REF!</formula>
    </cfRule>
    <cfRule type="expression" dxfId="218" priority="29">
      <formula>$F81 &gt; #REF!</formula>
    </cfRule>
  </conditionalFormatting>
  <conditionalFormatting sqref="H85">
    <cfRule type="expression" dxfId="217" priority="26">
      <formula>$F85 &lt; #REF!</formula>
    </cfRule>
    <cfRule type="expression" dxfId="216" priority="27">
      <formula>$F85 &gt; #REF!</formula>
    </cfRule>
  </conditionalFormatting>
  <conditionalFormatting sqref="I85">
    <cfRule type="expression" dxfId="215" priority="24">
      <formula>$F85 &lt; #REF!</formula>
    </cfRule>
    <cfRule type="expression" dxfId="214" priority="25">
      <formula>$F85 &gt; #REF!</formula>
    </cfRule>
  </conditionalFormatting>
  <conditionalFormatting sqref="E49">
    <cfRule type="cellIs" dxfId="213" priority="23" operator="notEqual">
      <formula>207</formula>
    </cfRule>
  </conditionalFormatting>
  <conditionalFormatting sqref="I49 K49">
    <cfRule type="expression" dxfId="212" priority="22">
      <formula>$G49&gt;#REF!</formula>
    </cfRule>
  </conditionalFormatting>
  <conditionalFormatting sqref="H49 J49">
    <cfRule type="expression" dxfId="211" priority="20">
      <formula>$F49 &lt; #REF!</formula>
    </cfRule>
    <cfRule type="expression" dxfId="210" priority="21">
      <formula>$F49 &gt; #REF!</formula>
    </cfRule>
  </conditionalFormatting>
  <conditionalFormatting sqref="H88">
    <cfRule type="expression" dxfId="209" priority="18">
      <formula>$F88 &lt; #REF!</formula>
    </cfRule>
    <cfRule type="expression" dxfId="208" priority="19">
      <formula>$F88 &gt; #REF!</formula>
    </cfRule>
  </conditionalFormatting>
  <conditionalFormatting sqref="K84">
    <cfRule type="expression" dxfId="207" priority="17">
      <formula>$G84&gt;#REF!</formula>
    </cfRule>
  </conditionalFormatting>
  <conditionalFormatting sqref="J98">
    <cfRule type="expression" dxfId="206" priority="16">
      <formula>$G98&gt;#REF!</formula>
    </cfRule>
  </conditionalFormatting>
  <conditionalFormatting sqref="K96">
    <cfRule type="expression" dxfId="205" priority="15">
      <formula>$G96&gt;#REF!</formula>
    </cfRule>
  </conditionalFormatting>
  <conditionalFormatting sqref="J96">
    <cfRule type="expression" dxfId="204" priority="14">
      <formula>$G96&gt;#REF!</formula>
    </cfRule>
  </conditionalFormatting>
  <conditionalFormatting sqref="K81:K83">
    <cfRule type="expression" dxfId="203" priority="12">
      <formula>$F81 &lt; #REF!</formula>
    </cfRule>
    <cfRule type="expression" dxfId="202" priority="13">
      <formula>$F81 &gt; #REF!</formula>
    </cfRule>
  </conditionalFormatting>
  <conditionalFormatting sqref="J85">
    <cfRule type="expression" dxfId="201" priority="10">
      <formula>$F85 &lt; #REF!</formula>
    </cfRule>
    <cfRule type="expression" dxfId="200" priority="11">
      <formula>$F85 &gt; #REF!</formula>
    </cfRule>
  </conditionalFormatting>
  <conditionalFormatting sqref="K85">
    <cfRule type="expression" dxfId="199" priority="8">
      <formula>$F85 &lt; #REF!</formula>
    </cfRule>
    <cfRule type="expression" dxfId="198" priority="9">
      <formula>$F85 &gt; #REF!</formula>
    </cfRule>
  </conditionalFormatting>
  <conditionalFormatting sqref="E28">
    <cfRule type="cellIs" dxfId="197" priority="7" operator="notEqual">
      <formula>207</formula>
    </cfRule>
  </conditionalFormatting>
  <conditionalFormatting sqref="I28">
    <cfRule type="expression" dxfId="196" priority="6">
      <formula>$G28&gt;#REF!</formula>
    </cfRule>
  </conditionalFormatting>
  <conditionalFormatting sqref="J28 H28">
    <cfRule type="expression" dxfId="195" priority="4">
      <formula>$F28 &lt; #REF!</formula>
    </cfRule>
    <cfRule type="expression" dxfId="194" priority="5">
      <formula>$F28 &gt; #REF!</formula>
    </cfRule>
  </conditionalFormatting>
  <conditionalFormatting sqref="I44 K44">
    <cfRule type="expression" dxfId="193" priority="38">
      <formula>$G29&gt;#REF!</formula>
    </cfRule>
  </conditionalFormatting>
  <conditionalFormatting sqref="J44 H44">
    <cfRule type="expression" dxfId="192" priority="39">
      <formula>$F29 &lt; #REF!</formula>
    </cfRule>
    <cfRule type="expression" dxfId="191" priority="40">
      <formula>$F29 &gt; #REF!</formula>
    </cfRule>
  </conditionalFormatting>
  <conditionalFormatting sqref="I88">
    <cfRule type="expression" dxfId="190" priority="3">
      <formula>$G88&gt;#REF!</formula>
    </cfRule>
  </conditionalFormatting>
  <conditionalFormatting sqref="J88">
    <cfRule type="expression" dxfId="189" priority="1">
      <formula>$F88 &lt; #REF!</formula>
    </cfRule>
    <cfRule type="expression" dxfId="188" priority="2">
      <formula>$F88 &gt; #REF!</formula>
    </cfRule>
  </conditionalFormatting>
  <conditionalFormatting sqref="G30 G32:G98 G2:G28">
    <cfRule type="expression" dxfId="187" priority="41">
      <formula>$G2&gt;$I2</formula>
    </cfRule>
  </conditionalFormatting>
  <conditionalFormatting sqref="G29">
    <cfRule type="expression" dxfId="186" priority="42">
      <formula>$G29&gt;$I44</formula>
    </cfRule>
  </conditionalFormatting>
  <conditionalFormatting sqref="F30:G98 F2:G28">
    <cfRule type="expression" dxfId="185" priority="43">
      <formula>$F2 &lt; $H2</formula>
    </cfRule>
    <cfRule type="expression" dxfId="184" priority="44">
      <formula>$F2 &gt; $H2</formula>
    </cfRule>
  </conditionalFormatting>
  <conditionalFormatting sqref="F29:G29">
    <cfRule type="expression" dxfId="183" priority="45">
      <formula>$F29 &lt; $H44</formula>
    </cfRule>
    <cfRule type="expression" dxfId="182" priority="46">
      <formula>$F29 &gt; $H44</formula>
    </cfRule>
  </conditionalFormatting>
  <dataValidations count="1">
    <dataValidation type="list" allowBlank="1" showInputMessage="1" showErrorMessage="1" sqref="U2" xr:uid="{5CCCE008-75C7-4DD6-8A3B-5176DA0636E1}">
      <formula1>$C$2:$C$127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3E55-10BA-42D8-834E-4F07C619AF03}">
  <dimension ref="A1:AA784"/>
  <sheetViews>
    <sheetView topLeftCell="A13" zoomScale="85" zoomScaleNormal="85" workbookViewId="0">
      <pane xSplit="3" topLeftCell="G1" activePane="topRight" state="frozen"/>
      <selection activeCell="E2" sqref="E2:X79"/>
      <selection pane="topRight" activeCell="H7" sqref="H7"/>
    </sheetView>
  </sheetViews>
  <sheetFormatPr defaultColWidth="8.7109375" defaultRowHeight="15"/>
  <cols>
    <col min="1" max="1" width="10.85546875" bestFit="1" customWidth="1"/>
    <col min="2" max="2" width="3.140625" bestFit="1" customWidth="1"/>
    <col min="3" max="3" width="16.7109375" customWidth="1"/>
    <col min="4" max="4" width="8.85546875" style="1" bestFit="1" customWidth="1"/>
    <col min="5" max="5" width="12.28515625" style="1" bestFit="1" customWidth="1"/>
    <col min="6" max="6" width="14.7109375" style="1" bestFit="1" customWidth="1"/>
    <col min="7" max="7" width="13.42578125" style="1" bestFit="1" customWidth="1"/>
    <col min="8" max="8" width="14.7109375" style="1" bestFit="1" customWidth="1"/>
    <col min="9" max="9" width="13.42578125" style="1" bestFit="1" customWidth="1"/>
    <col min="10" max="11" width="13.42578125" style="1" customWidth="1"/>
    <col min="12" max="12" width="17" style="14" bestFit="1" customWidth="1"/>
    <col min="13" max="13" width="16.42578125" bestFit="1" customWidth="1"/>
    <col min="14" max="14" width="12.42578125" bestFit="1" customWidth="1"/>
    <col min="15" max="15" width="10.42578125" bestFit="1" customWidth="1"/>
    <col min="16" max="16" width="14.5703125" style="6" bestFit="1" customWidth="1"/>
    <col min="17" max="17" width="19.85546875" style="6" bestFit="1" customWidth="1"/>
    <col min="18" max="18" width="6.7109375" style="24" bestFit="1" customWidth="1"/>
    <col min="19" max="19" width="15.5703125" style="24" bestFit="1" customWidth="1"/>
    <col min="21" max="21" width="14.42578125" bestFit="1" customWidth="1"/>
    <col min="22" max="23" width="9.28515625" bestFit="1" customWidth="1"/>
  </cols>
  <sheetData>
    <row r="1" spans="1:27" s="1" customFormat="1" ht="19.5">
      <c r="A1" s="5">
        <v>43207</v>
      </c>
      <c r="C1" s="11" t="s">
        <v>0</v>
      </c>
      <c r="D1" s="26" t="s">
        <v>1</v>
      </c>
      <c r="E1" s="29" t="s">
        <v>2</v>
      </c>
      <c r="F1" s="75" t="s">
        <v>18</v>
      </c>
      <c r="G1" s="76" t="s">
        <v>17</v>
      </c>
      <c r="H1" s="75" t="s">
        <v>287</v>
      </c>
      <c r="I1" s="76" t="s">
        <v>288</v>
      </c>
      <c r="J1" s="102" t="s">
        <v>253</v>
      </c>
      <c r="K1" s="102" t="s">
        <v>252</v>
      </c>
      <c r="L1" s="25" t="s">
        <v>7</v>
      </c>
      <c r="M1" s="19" t="s">
        <v>43</v>
      </c>
      <c r="N1" s="20" t="s">
        <v>9</v>
      </c>
      <c r="O1" s="87" t="s">
        <v>10</v>
      </c>
      <c r="P1" s="96" t="s">
        <v>116</v>
      </c>
      <c r="Q1" s="96" t="s">
        <v>117</v>
      </c>
      <c r="R1" s="25" t="s">
        <v>16</v>
      </c>
      <c r="S1" s="25" t="s">
        <v>245</v>
      </c>
      <c r="U1" s="241" t="s">
        <v>115</v>
      </c>
      <c r="V1" s="241"/>
      <c r="W1" s="241"/>
      <c r="X1" s="241"/>
      <c r="Y1" s="241"/>
      <c r="Z1" s="241"/>
      <c r="AA1" s="241"/>
    </row>
    <row r="2" spans="1:27">
      <c r="A2" s="3" t="s">
        <v>79</v>
      </c>
      <c r="B2" s="2">
        <f>COUNTIF(Tableau13423456234235789112345279247210112347911234912131141415174912414121617181214171219202112222324252324[Kingdom],"+207")</f>
        <v>88</v>
      </c>
      <c r="C2" s="7" t="s">
        <v>121</v>
      </c>
      <c r="D2" s="27">
        <v>5</v>
      </c>
      <c r="E2" s="69">
        <v>207</v>
      </c>
      <c r="F2" s="109">
        <v>53693</v>
      </c>
      <c r="G2" s="109">
        <v>3970935</v>
      </c>
      <c r="H2" s="109">
        <v>37856</v>
      </c>
      <c r="I2" s="109">
        <v>2035066</v>
      </c>
      <c r="J2" s="109">
        <v>44210</v>
      </c>
      <c r="K2" s="109">
        <v>2029044</v>
      </c>
      <c r="L2" s="79" t="s">
        <v>100</v>
      </c>
      <c r="M2" s="8" t="s">
        <v>258</v>
      </c>
      <c r="N2" s="13"/>
      <c r="O2" s="88"/>
      <c r="P2" s="91"/>
      <c r="Q2" s="91">
        <v>1</v>
      </c>
      <c r="R2" s="85" t="s">
        <v>256</v>
      </c>
      <c r="S2" s="22"/>
      <c r="U2" t="s">
        <v>130</v>
      </c>
      <c r="V2" t="s">
        <v>114</v>
      </c>
      <c r="W2" t="s">
        <v>113</v>
      </c>
    </row>
    <row r="3" spans="1:27">
      <c r="A3" s="3" t="s">
        <v>6</v>
      </c>
      <c r="B3" s="2">
        <f>COUNTIF(Tableau13423456234235789112345279247210112347911234912131141415174912414121617181214171219202112222324252324[Kingdom],"&lt;&gt;207")</f>
        <v>0</v>
      </c>
      <c r="C3" s="49" t="s">
        <v>122</v>
      </c>
      <c r="D3" s="27">
        <v>4</v>
      </c>
      <c r="E3" s="69">
        <v>207</v>
      </c>
      <c r="F3" s="109">
        <v>33726</v>
      </c>
      <c r="G3" s="109">
        <v>187297</v>
      </c>
      <c r="H3" s="109">
        <v>29173</v>
      </c>
      <c r="I3" s="109">
        <v>187205</v>
      </c>
      <c r="J3" s="109">
        <v>29173</v>
      </c>
      <c r="K3" s="109">
        <v>187205</v>
      </c>
      <c r="L3" s="79"/>
      <c r="M3" s="8" t="s">
        <v>259</v>
      </c>
      <c r="N3" s="13"/>
      <c r="O3" s="88"/>
      <c r="P3" s="91"/>
      <c r="Q3" s="91"/>
      <c r="R3" s="86" t="s">
        <v>257</v>
      </c>
      <c r="S3" s="21" t="s">
        <v>243</v>
      </c>
      <c r="U3" s="74">
        <v>43193</v>
      </c>
      <c r="V3">
        <f>VLOOKUP(U2,Tableau13423456234235789112345279247210112347911234912131141415174912414121617181214171219202112222324252324[[Name]:[Country]],8,)</f>
        <v>71382</v>
      </c>
      <c r="W3">
        <f>VLOOKUP(U2,Tableau13423456234235789112345279247210112347911234912131141415174912414121617181214171219202112222324252324[[Name]:[Country]],9,)</f>
        <v>10215497</v>
      </c>
    </row>
    <row r="4" spans="1:27">
      <c r="A4" s="3" t="s">
        <v>5</v>
      </c>
      <c r="B4" s="9">
        <f>ROWS(Tableau13423456234235789112345279247210112347911234912131141415174912414121617181214171219202112222324252324[Name])</f>
        <v>88</v>
      </c>
      <c r="C4" s="7" t="s">
        <v>82</v>
      </c>
      <c r="D4" s="27">
        <v>4</v>
      </c>
      <c r="E4" s="69">
        <v>207</v>
      </c>
      <c r="F4" s="109">
        <v>40807</v>
      </c>
      <c r="G4" s="109">
        <v>1045026</v>
      </c>
      <c r="H4" s="109">
        <v>35849</v>
      </c>
      <c r="I4" s="109">
        <v>939590</v>
      </c>
      <c r="J4" s="109">
        <v>35725</v>
      </c>
      <c r="K4" s="109">
        <v>939590</v>
      </c>
      <c r="L4" s="79" t="s">
        <v>101</v>
      </c>
      <c r="M4" s="8" t="s">
        <v>260</v>
      </c>
      <c r="N4" s="13"/>
      <c r="O4" s="88"/>
      <c r="P4" s="91"/>
      <c r="Q4" s="91">
        <v>2</v>
      </c>
      <c r="R4" s="86" t="s">
        <v>256</v>
      </c>
      <c r="S4" s="21" t="s">
        <v>85</v>
      </c>
      <c r="U4" s="74">
        <v>43200</v>
      </c>
      <c r="V4">
        <f>VLOOKUP(U2,Tableau13423456234235789112345279247210112347911234912131141415174912414121617181214171219202112222324252324[[Name]:[Country]],6,)</f>
        <v>72087</v>
      </c>
      <c r="W4">
        <f>VLOOKUP(U2,Tableau13423456234235789112345279247210112347911234912131141415174912414121617181214171219202112222324252324[[Name]:[Country]],7,)</f>
        <v>10215497</v>
      </c>
    </row>
    <row r="5" spans="1:27">
      <c r="A5" s="46"/>
      <c r="C5" s="7" t="s">
        <v>123</v>
      </c>
      <c r="D5" s="27">
        <v>4</v>
      </c>
      <c r="E5" s="69">
        <v>207</v>
      </c>
      <c r="F5" s="109">
        <v>27629</v>
      </c>
      <c r="G5" s="109">
        <v>1773835</v>
      </c>
      <c r="H5" s="109">
        <v>26181</v>
      </c>
      <c r="I5" s="109">
        <v>1509626</v>
      </c>
      <c r="J5" s="109">
        <v>26041</v>
      </c>
      <c r="K5" s="109">
        <v>1509626</v>
      </c>
      <c r="L5" s="79" t="s">
        <v>235</v>
      </c>
      <c r="M5" s="8" t="s">
        <v>228</v>
      </c>
      <c r="N5" s="13"/>
      <c r="O5" s="88"/>
      <c r="P5" s="91"/>
      <c r="Q5" s="91">
        <v>1</v>
      </c>
      <c r="R5" s="86" t="s">
        <v>256</v>
      </c>
      <c r="S5" s="21" t="s">
        <v>236</v>
      </c>
      <c r="U5" s="74">
        <v>43207</v>
      </c>
      <c r="V5">
        <f>VLOOKUP(U2,Tableau13423456234235789112345279247210112347911234912131141415174912414121617181214171219202112222324252324[[Name]:[Country]],4,)</f>
        <v>80082</v>
      </c>
      <c r="W5">
        <f>VLOOKUP(U2,Tableau13423456234235789112345279247210112347911234912131141415174912414121617181214171219202112222324252324[[Name]:[Country]],5,)</f>
        <v>10797108</v>
      </c>
    </row>
    <row r="6" spans="1:27">
      <c r="C6" s="7" t="s">
        <v>124</v>
      </c>
      <c r="D6" s="27">
        <v>4</v>
      </c>
      <c r="E6" s="69">
        <v>207</v>
      </c>
      <c r="F6" s="109">
        <v>25087</v>
      </c>
      <c r="G6" s="109">
        <v>137759</v>
      </c>
      <c r="H6" s="109">
        <v>21966</v>
      </c>
      <c r="I6" s="109">
        <v>137606</v>
      </c>
      <c r="J6" s="109">
        <v>21966</v>
      </c>
      <c r="K6" s="109">
        <v>137606</v>
      </c>
      <c r="L6" s="79" t="s">
        <v>100</v>
      </c>
      <c r="M6" s="8" t="s">
        <v>261</v>
      </c>
      <c r="N6" s="13"/>
      <c r="O6" s="88"/>
      <c r="P6" s="91"/>
      <c r="Q6" s="91">
        <v>1</v>
      </c>
      <c r="R6" s="86" t="s">
        <v>256</v>
      </c>
      <c r="S6" s="21" t="s">
        <v>238</v>
      </c>
      <c r="U6" s="74"/>
    </row>
    <row r="7" spans="1:27">
      <c r="C7" s="49" t="s">
        <v>125</v>
      </c>
      <c r="D7" s="27">
        <v>4</v>
      </c>
      <c r="E7" s="69">
        <v>207</v>
      </c>
      <c r="F7" s="109">
        <v>12893</v>
      </c>
      <c r="G7" s="109">
        <v>57636</v>
      </c>
      <c r="H7" s="109">
        <v>8900</v>
      </c>
      <c r="I7" s="109">
        <v>244</v>
      </c>
      <c r="J7" s="109">
        <v>8900</v>
      </c>
      <c r="K7" s="109">
        <v>244</v>
      </c>
      <c r="L7" s="79"/>
      <c r="M7" s="8" t="s">
        <v>262</v>
      </c>
      <c r="N7" s="13"/>
      <c r="O7" s="88"/>
      <c r="P7" s="91"/>
      <c r="Q7" s="91"/>
      <c r="R7" s="86" t="s">
        <v>257</v>
      </c>
      <c r="S7" s="21" t="s">
        <v>126</v>
      </c>
    </row>
    <row r="8" spans="1:27">
      <c r="C8" s="7" t="s">
        <v>127</v>
      </c>
      <c r="D8" s="27">
        <v>4</v>
      </c>
      <c r="E8" s="69">
        <v>207</v>
      </c>
      <c r="F8" s="109">
        <v>4147</v>
      </c>
      <c r="G8" s="109">
        <v>309</v>
      </c>
      <c r="H8" s="109">
        <v>2655</v>
      </c>
      <c r="I8" s="109">
        <v>309</v>
      </c>
      <c r="J8" s="109">
        <v>2655</v>
      </c>
      <c r="K8" s="109">
        <v>309</v>
      </c>
      <c r="L8" s="79"/>
      <c r="M8" s="8" t="s">
        <v>263</v>
      </c>
      <c r="N8" s="13"/>
      <c r="O8" s="88"/>
      <c r="P8" s="91"/>
      <c r="Q8" s="91"/>
      <c r="R8" s="86" t="s">
        <v>257</v>
      </c>
      <c r="S8" s="23" t="s">
        <v>128</v>
      </c>
    </row>
    <row r="9" spans="1:27">
      <c r="C9" s="49" t="s">
        <v>129</v>
      </c>
      <c r="D9" s="52">
        <v>4</v>
      </c>
      <c r="E9" s="69">
        <v>207</v>
      </c>
      <c r="F9" s="109">
        <v>53415</v>
      </c>
      <c r="G9" s="109">
        <v>2128229</v>
      </c>
      <c r="H9" s="109">
        <v>50483</v>
      </c>
      <c r="I9" s="109">
        <v>1677797</v>
      </c>
      <c r="J9" s="109">
        <v>50478</v>
      </c>
      <c r="K9" s="109">
        <v>1677797</v>
      </c>
      <c r="L9" s="79" t="s">
        <v>242</v>
      </c>
      <c r="M9" s="4" t="s">
        <v>264</v>
      </c>
      <c r="N9" s="13"/>
      <c r="O9" s="88"/>
      <c r="P9" s="91"/>
      <c r="Q9" s="91"/>
      <c r="R9" s="86" t="s">
        <v>256</v>
      </c>
      <c r="S9" s="21" t="s">
        <v>133</v>
      </c>
    </row>
    <row r="10" spans="1:27">
      <c r="C10" s="7" t="s">
        <v>130</v>
      </c>
      <c r="D10" s="27">
        <v>4</v>
      </c>
      <c r="E10" s="69">
        <v>207</v>
      </c>
      <c r="F10" s="109">
        <v>80082</v>
      </c>
      <c r="G10" s="109">
        <v>10797108</v>
      </c>
      <c r="H10" s="109">
        <v>72087</v>
      </c>
      <c r="I10" s="109">
        <v>10215497</v>
      </c>
      <c r="J10" s="109">
        <v>71382</v>
      </c>
      <c r="K10" s="109">
        <v>10215497</v>
      </c>
      <c r="L10" s="79"/>
      <c r="M10" s="8" t="s">
        <v>8</v>
      </c>
      <c r="N10" s="13"/>
      <c r="O10" s="88"/>
      <c r="P10" s="91"/>
      <c r="Q10" s="91"/>
      <c r="R10" s="86" t="s">
        <v>256</v>
      </c>
      <c r="S10" s="21"/>
    </row>
    <row r="11" spans="1:27">
      <c r="A11" s="12"/>
      <c r="C11" s="7" t="s">
        <v>131</v>
      </c>
      <c r="D11" s="27">
        <v>4</v>
      </c>
      <c r="E11" s="69">
        <v>207</v>
      </c>
      <c r="F11" s="109">
        <v>88270</v>
      </c>
      <c r="G11" s="109">
        <v>9485374</v>
      </c>
      <c r="H11" s="109">
        <v>79275</v>
      </c>
      <c r="I11" s="109">
        <v>7447483</v>
      </c>
      <c r="J11" s="109">
        <v>78731</v>
      </c>
      <c r="K11" s="109">
        <v>7447483</v>
      </c>
      <c r="L11" s="79" t="s">
        <v>101</v>
      </c>
      <c r="M11" s="8" t="s">
        <v>265</v>
      </c>
      <c r="N11" s="13"/>
      <c r="O11" s="88"/>
      <c r="P11" s="91"/>
      <c r="Q11" s="91">
        <v>1</v>
      </c>
      <c r="R11" s="86" t="s">
        <v>256</v>
      </c>
      <c r="S11" s="21"/>
    </row>
    <row r="12" spans="1:27">
      <c r="C12" s="7" t="s">
        <v>132</v>
      </c>
      <c r="D12" s="27">
        <v>4</v>
      </c>
      <c r="E12" s="69">
        <v>207</v>
      </c>
      <c r="F12" s="109">
        <v>83522</v>
      </c>
      <c r="G12" s="109">
        <v>3938036</v>
      </c>
      <c r="H12" s="109">
        <v>73268</v>
      </c>
      <c r="I12" s="109">
        <v>2772576</v>
      </c>
      <c r="J12" s="109">
        <v>73024</v>
      </c>
      <c r="K12" s="109">
        <v>2772576</v>
      </c>
      <c r="L12" s="79" t="s">
        <v>101</v>
      </c>
      <c r="M12" s="8" t="s">
        <v>266</v>
      </c>
      <c r="N12" s="13"/>
      <c r="O12" s="88"/>
      <c r="P12" s="91" t="s">
        <v>120</v>
      </c>
      <c r="Q12" s="91">
        <v>0</v>
      </c>
      <c r="R12" s="86" t="s">
        <v>256</v>
      </c>
      <c r="S12" s="21" t="s">
        <v>224</v>
      </c>
    </row>
    <row r="13" spans="1:27">
      <c r="C13" s="7" t="s">
        <v>133</v>
      </c>
      <c r="D13" s="2">
        <v>4</v>
      </c>
      <c r="E13" s="69">
        <v>207</v>
      </c>
      <c r="F13" s="109">
        <v>5864</v>
      </c>
      <c r="G13" s="109">
        <v>1294</v>
      </c>
      <c r="H13" s="109">
        <v>4720</v>
      </c>
      <c r="I13" s="109">
        <v>1294</v>
      </c>
      <c r="J13" s="109">
        <v>4720</v>
      </c>
      <c r="K13" s="109">
        <v>1294</v>
      </c>
      <c r="L13" s="79" t="s">
        <v>242</v>
      </c>
      <c r="M13" s="8" t="s">
        <v>264</v>
      </c>
      <c r="N13" s="13"/>
      <c r="O13" s="88"/>
      <c r="P13" s="91"/>
      <c r="Q13" s="91"/>
      <c r="R13" s="86" t="s">
        <v>257</v>
      </c>
      <c r="S13" s="21" t="s">
        <v>129</v>
      </c>
    </row>
    <row r="14" spans="1:27">
      <c r="C14" s="7" t="s">
        <v>134</v>
      </c>
      <c r="D14" s="2">
        <v>4</v>
      </c>
      <c r="E14" s="69">
        <v>207</v>
      </c>
      <c r="F14" s="109">
        <v>64170</v>
      </c>
      <c r="G14" s="109">
        <v>3329049</v>
      </c>
      <c r="H14" s="109">
        <v>55817</v>
      </c>
      <c r="I14" s="109">
        <v>3188795</v>
      </c>
      <c r="J14" s="109">
        <v>55815</v>
      </c>
      <c r="K14" s="109">
        <v>3188795</v>
      </c>
      <c r="L14" s="79"/>
      <c r="M14" s="8" t="s">
        <v>267</v>
      </c>
      <c r="N14" s="13"/>
      <c r="O14" s="88"/>
      <c r="P14" s="91"/>
      <c r="Q14" s="91"/>
      <c r="R14" s="86" t="s">
        <v>256</v>
      </c>
      <c r="S14" s="21"/>
    </row>
    <row r="15" spans="1:27">
      <c r="C15" s="7" t="s">
        <v>268</v>
      </c>
      <c r="D15" s="52">
        <v>4</v>
      </c>
      <c r="E15" s="69">
        <v>207</v>
      </c>
      <c r="F15" s="109">
        <v>45891</v>
      </c>
      <c r="G15" s="109">
        <v>2057031</v>
      </c>
      <c r="H15" s="109">
        <v>0</v>
      </c>
      <c r="I15" s="113">
        <v>0</v>
      </c>
      <c r="J15" s="109">
        <v>0</v>
      </c>
      <c r="K15" s="109">
        <v>0</v>
      </c>
      <c r="L15" s="114"/>
      <c r="M15" s="4"/>
      <c r="N15" s="13"/>
      <c r="O15" s="90"/>
      <c r="P15" s="91"/>
      <c r="Q15" s="91"/>
      <c r="R15" s="2" t="s">
        <v>256</v>
      </c>
      <c r="S15" s="21"/>
    </row>
    <row r="16" spans="1:27">
      <c r="C16" s="49" t="s">
        <v>135</v>
      </c>
      <c r="D16" s="27">
        <v>4</v>
      </c>
      <c r="E16" s="69">
        <v>207</v>
      </c>
      <c r="F16" s="109">
        <v>177398</v>
      </c>
      <c r="G16" s="109">
        <v>5329298</v>
      </c>
      <c r="H16" s="109">
        <v>149449</v>
      </c>
      <c r="I16" s="109">
        <v>2790736</v>
      </c>
      <c r="J16" s="109">
        <v>149456</v>
      </c>
      <c r="K16" s="109">
        <v>2781236</v>
      </c>
      <c r="L16" s="79" t="s">
        <v>104</v>
      </c>
      <c r="M16" s="8" t="s">
        <v>269</v>
      </c>
      <c r="N16" s="13"/>
      <c r="O16" s="88"/>
      <c r="P16" s="91" t="s">
        <v>120</v>
      </c>
      <c r="Q16" s="91">
        <v>1</v>
      </c>
      <c r="R16" s="86" t="s">
        <v>256</v>
      </c>
      <c r="S16" s="21"/>
    </row>
    <row r="17" spans="1:19">
      <c r="C17" s="49" t="s">
        <v>136</v>
      </c>
      <c r="D17" s="27">
        <v>4</v>
      </c>
      <c r="E17" s="69">
        <v>207</v>
      </c>
      <c r="F17" s="109">
        <v>21487</v>
      </c>
      <c r="G17" s="109">
        <v>135627</v>
      </c>
      <c r="H17" s="109">
        <v>24403</v>
      </c>
      <c r="I17" s="109">
        <v>110070</v>
      </c>
      <c r="J17" s="109">
        <v>24403</v>
      </c>
      <c r="K17" s="109">
        <v>110070</v>
      </c>
      <c r="L17" s="79"/>
      <c r="M17" s="8"/>
      <c r="N17" s="13"/>
      <c r="O17" s="88"/>
      <c r="P17" s="91"/>
      <c r="Q17" s="91"/>
      <c r="R17" s="86" t="s">
        <v>256</v>
      </c>
      <c r="S17" s="21"/>
    </row>
    <row r="18" spans="1:19">
      <c r="C18" s="49" t="s">
        <v>137</v>
      </c>
      <c r="D18" s="2">
        <v>4</v>
      </c>
      <c r="E18" s="69">
        <v>207</v>
      </c>
      <c r="F18" s="109">
        <v>190788</v>
      </c>
      <c r="G18" s="109">
        <v>11296745</v>
      </c>
      <c r="H18" s="109">
        <v>164048</v>
      </c>
      <c r="I18" s="109">
        <v>8928961</v>
      </c>
      <c r="J18" s="109">
        <v>164005</v>
      </c>
      <c r="K18" s="109">
        <v>8928961</v>
      </c>
      <c r="L18" s="79" t="s">
        <v>101</v>
      </c>
      <c r="M18" s="4" t="s">
        <v>270</v>
      </c>
      <c r="N18" s="13"/>
      <c r="O18" s="88"/>
      <c r="P18" s="91" t="s">
        <v>221</v>
      </c>
      <c r="Q18" s="91">
        <v>2</v>
      </c>
      <c r="R18" s="86" t="s">
        <v>256</v>
      </c>
      <c r="S18" s="21" t="s">
        <v>240</v>
      </c>
    </row>
    <row r="19" spans="1:19">
      <c r="C19" s="7" t="s">
        <v>138</v>
      </c>
      <c r="D19" s="27">
        <v>3</v>
      </c>
      <c r="E19" s="69">
        <v>207</v>
      </c>
      <c r="F19" s="109">
        <v>21938</v>
      </c>
      <c r="G19" s="109">
        <v>96594</v>
      </c>
      <c r="H19" s="109">
        <v>18753</v>
      </c>
      <c r="I19" s="109">
        <v>65583</v>
      </c>
      <c r="J19" s="109">
        <v>18721</v>
      </c>
      <c r="K19" s="109">
        <v>65583</v>
      </c>
      <c r="L19" s="79" t="s">
        <v>103</v>
      </c>
      <c r="M19" s="8" t="s">
        <v>271</v>
      </c>
      <c r="N19" s="13"/>
      <c r="O19" s="88"/>
      <c r="P19" s="91"/>
      <c r="Q19" s="91">
        <v>1</v>
      </c>
      <c r="R19" s="86" t="s">
        <v>256</v>
      </c>
      <c r="S19" s="4"/>
    </row>
    <row r="20" spans="1:19">
      <c r="C20" s="7" t="s">
        <v>139</v>
      </c>
      <c r="D20" s="52">
        <v>3</v>
      </c>
      <c r="E20" s="69">
        <v>207</v>
      </c>
      <c r="F20" s="109">
        <v>22967</v>
      </c>
      <c r="G20" s="109">
        <v>4879451</v>
      </c>
      <c r="H20" s="109">
        <v>45907</v>
      </c>
      <c r="I20" s="109">
        <v>3657887</v>
      </c>
      <c r="J20" s="109">
        <v>45907</v>
      </c>
      <c r="K20" s="109">
        <v>3657887</v>
      </c>
      <c r="L20" s="79" t="s">
        <v>101</v>
      </c>
      <c r="M20" s="4" t="s">
        <v>8</v>
      </c>
      <c r="N20" s="13"/>
      <c r="O20" s="88"/>
      <c r="P20" s="91"/>
      <c r="Q20" s="91">
        <v>1</v>
      </c>
      <c r="R20" s="86" t="s">
        <v>256</v>
      </c>
      <c r="S20" s="21"/>
    </row>
    <row r="21" spans="1:19">
      <c r="C21" s="49" t="s">
        <v>140</v>
      </c>
      <c r="D21" s="27">
        <v>3</v>
      </c>
      <c r="E21" s="69">
        <v>207</v>
      </c>
      <c r="F21" s="109">
        <v>71799</v>
      </c>
      <c r="G21" s="109">
        <v>1742933</v>
      </c>
      <c r="H21" s="109">
        <v>57959</v>
      </c>
      <c r="I21" s="109">
        <v>1331467</v>
      </c>
      <c r="J21" s="109">
        <v>57770</v>
      </c>
      <c r="K21" s="109">
        <v>1331467</v>
      </c>
      <c r="L21" s="79" t="s">
        <v>101</v>
      </c>
      <c r="M21" s="8" t="s">
        <v>278</v>
      </c>
      <c r="N21" s="13"/>
      <c r="O21" s="88"/>
      <c r="P21" s="91" t="s">
        <v>118</v>
      </c>
      <c r="Q21" s="91"/>
      <c r="R21" s="86" t="s">
        <v>256</v>
      </c>
      <c r="S21" s="21"/>
    </row>
    <row r="22" spans="1:19">
      <c r="C22" s="49" t="s">
        <v>141</v>
      </c>
      <c r="D22" s="52">
        <v>3</v>
      </c>
      <c r="E22" s="69">
        <v>207</v>
      </c>
      <c r="F22" s="109">
        <v>43483</v>
      </c>
      <c r="G22" s="109">
        <v>2711014</v>
      </c>
      <c r="H22" s="109">
        <v>36053</v>
      </c>
      <c r="I22" s="109">
        <v>1417735</v>
      </c>
      <c r="J22" s="109">
        <v>35994</v>
      </c>
      <c r="K22" s="109">
        <v>1417735</v>
      </c>
      <c r="L22" s="79"/>
      <c r="M22" s="4" t="s">
        <v>272</v>
      </c>
      <c r="N22" s="13"/>
      <c r="O22" s="88"/>
      <c r="P22" s="91" t="s">
        <v>118</v>
      </c>
      <c r="Q22" s="91">
        <v>1</v>
      </c>
      <c r="R22" s="86" t="s">
        <v>256</v>
      </c>
      <c r="S22" s="21"/>
    </row>
    <row r="23" spans="1:19">
      <c r="C23" s="7" t="s">
        <v>142</v>
      </c>
      <c r="D23" s="27">
        <v>3</v>
      </c>
      <c r="E23" s="69">
        <v>207</v>
      </c>
      <c r="F23" s="109">
        <v>38690</v>
      </c>
      <c r="G23" s="109">
        <v>2166953</v>
      </c>
      <c r="H23" s="109">
        <v>33674</v>
      </c>
      <c r="I23" s="109">
        <v>1417735</v>
      </c>
      <c r="J23" s="109">
        <v>33658</v>
      </c>
      <c r="K23" s="109">
        <v>1823446</v>
      </c>
      <c r="L23" s="79" t="s">
        <v>101</v>
      </c>
      <c r="M23" s="8" t="s">
        <v>265</v>
      </c>
      <c r="N23" s="13"/>
      <c r="O23" s="88"/>
      <c r="P23" s="91"/>
      <c r="Q23" s="91">
        <v>3</v>
      </c>
      <c r="R23" s="86" t="s">
        <v>256</v>
      </c>
      <c r="S23" s="21"/>
    </row>
    <row r="24" spans="1:19">
      <c r="C24" s="7" t="s">
        <v>143</v>
      </c>
      <c r="D24" s="27">
        <v>3</v>
      </c>
      <c r="E24" s="69">
        <v>207</v>
      </c>
      <c r="F24" s="109">
        <v>36073</v>
      </c>
      <c r="G24" s="109">
        <v>595500</v>
      </c>
      <c r="H24" s="109">
        <v>34220</v>
      </c>
      <c r="I24" s="109">
        <v>303818</v>
      </c>
      <c r="J24" s="109">
        <v>33133</v>
      </c>
      <c r="K24" s="109">
        <v>303818</v>
      </c>
      <c r="L24" s="79" t="s">
        <v>242</v>
      </c>
      <c r="M24" s="8" t="s">
        <v>267</v>
      </c>
      <c r="N24" s="13"/>
      <c r="O24" s="88"/>
      <c r="P24" s="91" t="s">
        <v>118</v>
      </c>
      <c r="Q24" s="91">
        <v>1</v>
      </c>
      <c r="R24" s="86" t="s">
        <v>256</v>
      </c>
      <c r="S24" s="21" t="s">
        <v>248</v>
      </c>
    </row>
    <row r="25" spans="1:19">
      <c r="C25" s="7" t="s">
        <v>144</v>
      </c>
      <c r="D25" s="2">
        <v>3</v>
      </c>
      <c r="E25" s="69">
        <v>207</v>
      </c>
      <c r="F25" s="109">
        <v>33133</v>
      </c>
      <c r="G25" s="109">
        <v>1144649</v>
      </c>
      <c r="H25" s="109">
        <v>33448</v>
      </c>
      <c r="I25" s="109">
        <v>781999</v>
      </c>
      <c r="J25" s="109">
        <v>33425</v>
      </c>
      <c r="K25" s="109">
        <v>781999</v>
      </c>
      <c r="L25" s="79"/>
      <c r="M25" s="8" t="s">
        <v>273</v>
      </c>
      <c r="N25" s="13"/>
      <c r="O25" s="88"/>
      <c r="P25" s="91"/>
      <c r="Q25" s="91">
        <v>2</v>
      </c>
      <c r="R25" s="86" t="s">
        <v>256</v>
      </c>
      <c r="S25" s="21"/>
    </row>
    <row r="26" spans="1:19">
      <c r="C26" s="7" t="s">
        <v>145</v>
      </c>
      <c r="D26" s="52">
        <v>3</v>
      </c>
      <c r="E26" s="69">
        <v>207</v>
      </c>
      <c r="F26" s="109">
        <v>45301</v>
      </c>
      <c r="G26" s="109">
        <v>5088889</v>
      </c>
      <c r="H26" s="109">
        <v>36753</v>
      </c>
      <c r="I26" s="109">
        <v>3571825</v>
      </c>
      <c r="J26" s="109">
        <v>39125</v>
      </c>
      <c r="K26" s="109">
        <v>3570804</v>
      </c>
      <c r="L26" s="80"/>
      <c r="M26" s="4"/>
      <c r="N26" s="13"/>
      <c r="O26" s="88"/>
      <c r="P26" s="91"/>
      <c r="Q26" s="91"/>
      <c r="R26" s="86" t="s">
        <v>256</v>
      </c>
      <c r="S26" s="21"/>
    </row>
    <row r="27" spans="1:19">
      <c r="A27" t="s">
        <v>80</v>
      </c>
      <c r="C27" s="7" t="s">
        <v>146</v>
      </c>
      <c r="D27" s="52">
        <v>3</v>
      </c>
      <c r="E27" s="69">
        <v>207</v>
      </c>
      <c r="F27" s="109">
        <v>34132</v>
      </c>
      <c r="G27" s="109">
        <v>3632875</v>
      </c>
      <c r="H27" s="109">
        <v>29849</v>
      </c>
      <c r="I27" s="109">
        <v>3325247</v>
      </c>
      <c r="J27" s="109">
        <v>29500</v>
      </c>
      <c r="K27" s="109">
        <v>3325247</v>
      </c>
      <c r="L27" s="79" t="s">
        <v>104</v>
      </c>
      <c r="M27" s="4" t="s">
        <v>269</v>
      </c>
      <c r="N27" s="13"/>
      <c r="O27" s="88"/>
      <c r="P27" s="91"/>
      <c r="Q27" s="91">
        <v>1</v>
      </c>
      <c r="R27" s="86" t="s">
        <v>256</v>
      </c>
      <c r="S27" s="21"/>
    </row>
    <row r="28" spans="1:19">
      <c r="C28" s="7" t="s">
        <v>147</v>
      </c>
      <c r="D28" s="27">
        <v>3</v>
      </c>
      <c r="E28" s="69">
        <v>207</v>
      </c>
      <c r="F28" s="109">
        <v>110523</v>
      </c>
      <c r="G28" s="109">
        <v>1241109</v>
      </c>
      <c r="H28" s="109">
        <v>95329</v>
      </c>
      <c r="I28" s="109">
        <v>1012427</v>
      </c>
      <c r="J28" s="109">
        <v>95322</v>
      </c>
      <c r="K28" s="109">
        <v>1012427</v>
      </c>
      <c r="L28" s="79" t="s">
        <v>217</v>
      </c>
      <c r="M28" s="8" t="s">
        <v>8</v>
      </c>
      <c r="N28" s="13"/>
      <c r="O28" s="88"/>
      <c r="P28" s="91"/>
      <c r="Q28" s="91"/>
      <c r="R28" s="86" t="s">
        <v>256</v>
      </c>
      <c r="S28" s="21"/>
    </row>
    <row r="29" spans="1:19">
      <c r="C29" s="7" t="s">
        <v>149</v>
      </c>
      <c r="D29" s="27">
        <v>2</v>
      </c>
      <c r="E29" s="69">
        <v>207</v>
      </c>
      <c r="F29" s="109">
        <v>23753</v>
      </c>
      <c r="G29" s="109">
        <v>52150</v>
      </c>
      <c r="H29" s="109">
        <v>21925</v>
      </c>
      <c r="I29" s="109">
        <v>51927</v>
      </c>
      <c r="J29" s="109">
        <v>21888</v>
      </c>
      <c r="K29" s="109">
        <v>51927</v>
      </c>
      <c r="L29" s="79" t="s">
        <v>249</v>
      </c>
      <c r="M29" s="8" t="s">
        <v>274</v>
      </c>
      <c r="N29" s="13"/>
      <c r="O29" s="88"/>
      <c r="P29" s="91"/>
      <c r="Q29" s="91">
        <v>2</v>
      </c>
      <c r="R29" s="86" t="s">
        <v>256</v>
      </c>
      <c r="S29" s="21" t="s">
        <v>251</v>
      </c>
    </row>
    <row r="30" spans="1:19">
      <c r="C30" s="7" t="s">
        <v>150</v>
      </c>
      <c r="D30" s="52">
        <v>2</v>
      </c>
      <c r="E30" s="69">
        <v>207</v>
      </c>
      <c r="F30" s="109">
        <v>32952</v>
      </c>
      <c r="G30" s="109">
        <v>5040612</v>
      </c>
      <c r="H30" s="109">
        <v>31350</v>
      </c>
      <c r="I30" s="109">
        <v>2388590</v>
      </c>
      <c r="J30" s="109">
        <v>31263</v>
      </c>
      <c r="K30" s="109">
        <v>2388590</v>
      </c>
      <c r="L30" s="79"/>
      <c r="M30" s="4"/>
      <c r="N30" s="13"/>
      <c r="O30" s="88"/>
      <c r="P30" s="91"/>
      <c r="Q30" s="91"/>
      <c r="R30" s="86" t="s">
        <v>256</v>
      </c>
      <c r="S30" s="21"/>
    </row>
    <row r="31" spans="1:19">
      <c r="C31" s="7" t="s">
        <v>151</v>
      </c>
      <c r="D31" s="27">
        <v>2</v>
      </c>
      <c r="E31" s="69">
        <v>207</v>
      </c>
      <c r="F31" s="109">
        <v>60474</v>
      </c>
      <c r="G31" s="109">
        <v>1584295</v>
      </c>
      <c r="H31" s="109">
        <v>54878</v>
      </c>
      <c r="I31" s="109">
        <v>1552648</v>
      </c>
      <c r="J31" s="109">
        <v>54861</v>
      </c>
      <c r="K31" s="109">
        <v>1552648</v>
      </c>
      <c r="L31" s="79" t="s">
        <v>101</v>
      </c>
      <c r="M31" s="8" t="s">
        <v>275</v>
      </c>
      <c r="N31" s="13"/>
      <c r="O31" s="88"/>
      <c r="P31" s="91"/>
      <c r="Q31" s="91">
        <v>1</v>
      </c>
      <c r="R31" s="86" t="s">
        <v>256</v>
      </c>
      <c r="S31" s="21"/>
    </row>
    <row r="32" spans="1:19">
      <c r="C32" s="7" t="s">
        <v>152</v>
      </c>
      <c r="D32" s="27">
        <v>2</v>
      </c>
      <c r="E32" s="69">
        <v>207</v>
      </c>
      <c r="F32" s="109">
        <v>63893</v>
      </c>
      <c r="G32" s="109">
        <v>324965</v>
      </c>
      <c r="H32" s="109">
        <v>59086</v>
      </c>
      <c r="I32" s="109">
        <v>277194</v>
      </c>
      <c r="J32" s="109">
        <v>59060</v>
      </c>
      <c r="K32" s="109">
        <v>277194</v>
      </c>
      <c r="L32" s="79"/>
      <c r="M32" s="8"/>
      <c r="N32" s="13"/>
      <c r="O32" s="88"/>
      <c r="P32" s="91"/>
      <c r="Q32" s="91"/>
      <c r="R32" s="86" t="s">
        <v>256</v>
      </c>
      <c r="S32" s="21"/>
    </row>
    <row r="33" spans="3:19">
      <c r="C33" s="7" t="s">
        <v>154</v>
      </c>
      <c r="D33" s="2">
        <v>2</v>
      </c>
      <c r="E33" s="69">
        <v>207</v>
      </c>
      <c r="F33" s="109">
        <v>19777</v>
      </c>
      <c r="G33" s="109">
        <v>129473</v>
      </c>
      <c r="H33" s="109">
        <v>18221</v>
      </c>
      <c r="I33" s="109">
        <v>129243</v>
      </c>
      <c r="J33" s="109">
        <v>18221</v>
      </c>
      <c r="K33" s="109">
        <v>129243</v>
      </c>
      <c r="L33" s="79"/>
      <c r="M33" s="4"/>
      <c r="N33" s="13"/>
      <c r="O33" s="88"/>
      <c r="P33" s="91"/>
      <c r="Q33" s="91"/>
      <c r="R33" s="86" t="s">
        <v>256</v>
      </c>
      <c r="S33" s="21"/>
    </row>
    <row r="34" spans="3:19">
      <c r="C34" s="49" t="s">
        <v>155</v>
      </c>
      <c r="D34" s="2">
        <v>2</v>
      </c>
      <c r="E34" s="69">
        <v>207</v>
      </c>
      <c r="F34" s="109">
        <v>51059</v>
      </c>
      <c r="G34" s="109">
        <v>1228371</v>
      </c>
      <c r="H34" s="109">
        <v>44340</v>
      </c>
      <c r="I34" s="109">
        <v>1077008</v>
      </c>
      <c r="J34" s="109">
        <v>44340</v>
      </c>
      <c r="K34" s="109">
        <v>1077008</v>
      </c>
      <c r="L34" s="79"/>
      <c r="M34" s="4"/>
      <c r="N34" s="13"/>
      <c r="O34" s="88"/>
      <c r="P34" s="91"/>
      <c r="Q34" s="91"/>
      <c r="R34" s="86" t="s">
        <v>256</v>
      </c>
      <c r="S34" s="21"/>
    </row>
    <row r="35" spans="3:19">
      <c r="C35" s="7" t="s">
        <v>157</v>
      </c>
      <c r="D35" s="27">
        <v>2</v>
      </c>
      <c r="E35" s="69">
        <v>207</v>
      </c>
      <c r="F35" s="109">
        <v>40236</v>
      </c>
      <c r="G35" s="109">
        <v>1226761</v>
      </c>
      <c r="H35" s="109">
        <v>46327</v>
      </c>
      <c r="I35" s="109">
        <v>1177588</v>
      </c>
      <c r="J35" s="109">
        <v>46327</v>
      </c>
      <c r="K35" s="109">
        <v>1177588</v>
      </c>
      <c r="L35" s="79"/>
      <c r="M35" s="4"/>
      <c r="N35" s="13"/>
      <c r="O35" s="88"/>
      <c r="P35" s="91"/>
      <c r="Q35" s="91"/>
      <c r="R35" s="86" t="s">
        <v>256</v>
      </c>
      <c r="S35" s="21"/>
    </row>
    <row r="36" spans="3:19">
      <c r="C36" s="7" t="s">
        <v>158</v>
      </c>
      <c r="D36" s="27">
        <v>2</v>
      </c>
      <c r="E36" s="69">
        <v>207</v>
      </c>
      <c r="F36" s="109">
        <v>41260</v>
      </c>
      <c r="G36" s="109">
        <v>2827184</v>
      </c>
      <c r="H36" s="109">
        <v>35684</v>
      </c>
      <c r="I36" s="109">
        <v>2820410</v>
      </c>
      <c r="J36" s="109">
        <v>35341</v>
      </c>
      <c r="K36" s="109">
        <v>2820410</v>
      </c>
      <c r="L36" s="79"/>
      <c r="M36" s="8"/>
      <c r="N36" s="13"/>
      <c r="O36" s="88"/>
      <c r="P36" s="91"/>
      <c r="Q36" s="91"/>
      <c r="R36" s="86" t="s">
        <v>256</v>
      </c>
      <c r="S36" s="21"/>
    </row>
    <row r="37" spans="3:19">
      <c r="C37" s="49" t="s">
        <v>159</v>
      </c>
      <c r="D37" s="2">
        <v>2</v>
      </c>
      <c r="E37" s="69">
        <v>207</v>
      </c>
      <c r="F37" s="109">
        <v>44524</v>
      </c>
      <c r="G37" s="109">
        <v>498980</v>
      </c>
      <c r="H37" s="109">
        <v>38556</v>
      </c>
      <c r="I37" s="109">
        <v>498178</v>
      </c>
      <c r="J37" s="109">
        <v>38537</v>
      </c>
      <c r="K37" s="109">
        <v>498178</v>
      </c>
      <c r="L37" s="79" t="s">
        <v>101</v>
      </c>
      <c r="M37" s="4" t="s">
        <v>265</v>
      </c>
      <c r="N37" s="13"/>
      <c r="O37" s="88"/>
      <c r="P37" s="91"/>
      <c r="Q37" s="91">
        <v>1</v>
      </c>
      <c r="R37" s="86" t="s">
        <v>256</v>
      </c>
      <c r="S37" s="21"/>
    </row>
    <row r="38" spans="3:19">
      <c r="C38" s="7" t="s">
        <v>160</v>
      </c>
      <c r="D38" s="52">
        <v>2</v>
      </c>
      <c r="E38" s="69">
        <v>207</v>
      </c>
      <c r="F38" s="109">
        <v>43853</v>
      </c>
      <c r="G38" s="109">
        <v>84043</v>
      </c>
      <c r="H38" s="109">
        <v>38525</v>
      </c>
      <c r="I38" s="109">
        <v>80643</v>
      </c>
      <c r="J38" s="109">
        <v>38479</v>
      </c>
      <c r="K38" s="109">
        <v>80643</v>
      </c>
      <c r="L38" s="79"/>
      <c r="M38" s="4"/>
      <c r="N38" s="13"/>
      <c r="O38" s="88"/>
      <c r="P38" s="91"/>
      <c r="Q38" s="91"/>
      <c r="R38" s="86" t="s">
        <v>256</v>
      </c>
      <c r="S38" s="21"/>
    </row>
    <row r="39" spans="3:19">
      <c r="C39" s="7" t="s">
        <v>161</v>
      </c>
      <c r="D39" s="27">
        <v>2</v>
      </c>
      <c r="E39" s="69">
        <v>207</v>
      </c>
      <c r="F39" s="109">
        <v>24786</v>
      </c>
      <c r="G39" s="109">
        <v>27424</v>
      </c>
      <c r="H39" s="109">
        <v>20192</v>
      </c>
      <c r="I39" s="109">
        <v>26840</v>
      </c>
      <c r="J39" s="109">
        <v>20106</v>
      </c>
      <c r="K39" s="109">
        <v>26840</v>
      </c>
      <c r="L39" s="79"/>
      <c r="M39" s="8"/>
      <c r="N39" s="13"/>
      <c r="O39" s="88"/>
      <c r="P39" s="91"/>
      <c r="Q39" s="91"/>
      <c r="R39" s="86" t="s">
        <v>256</v>
      </c>
      <c r="S39" s="21"/>
    </row>
    <row r="40" spans="3:19">
      <c r="C40" s="7" t="s">
        <v>162</v>
      </c>
      <c r="D40" s="2">
        <v>2</v>
      </c>
      <c r="E40" s="69">
        <v>207</v>
      </c>
      <c r="F40" s="109">
        <v>31836</v>
      </c>
      <c r="G40" s="109">
        <v>505082</v>
      </c>
      <c r="H40" s="109">
        <v>29315</v>
      </c>
      <c r="I40" s="109">
        <v>260909</v>
      </c>
      <c r="J40" s="109">
        <v>29315</v>
      </c>
      <c r="K40" s="109">
        <v>260909</v>
      </c>
      <c r="L40" s="79"/>
      <c r="M40" s="4"/>
      <c r="N40" s="13"/>
      <c r="O40" s="88"/>
      <c r="P40" s="91"/>
      <c r="Q40" s="91"/>
      <c r="R40" s="86" t="s">
        <v>256</v>
      </c>
      <c r="S40" s="21"/>
    </row>
    <row r="41" spans="3:19">
      <c r="C41" s="7" t="s">
        <v>164</v>
      </c>
      <c r="D41" s="2">
        <v>2</v>
      </c>
      <c r="E41" s="69">
        <v>207</v>
      </c>
      <c r="F41" s="109">
        <v>23843</v>
      </c>
      <c r="G41" s="109">
        <v>428844</v>
      </c>
      <c r="H41" s="109">
        <v>21380</v>
      </c>
      <c r="I41" s="109">
        <v>428844</v>
      </c>
      <c r="J41" s="109">
        <v>21373</v>
      </c>
      <c r="K41" s="109">
        <v>428844</v>
      </c>
      <c r="L41" s="79"/>
      <c r="M41" s="8"/>
      <c r="N41" s="13"/>
      <c r="O41" s="88"/>
      <c r="P41" s="91"/>
      <c r="Q41" s="91"/>
      <c r="R41" s="86" t="s">
        <v>256</v>
      </c>
      <c r="S41" s="21"/>
    </row>
    <row r="42" spans="3:19">
      <c r="C42" s="7" t="s">
        <v>165</v>
      </c>
      <c r="D42" s="27">
        <v>2</v>
      </c>
      <c r="E42" s="69">
        <v>207</v>
      </c>
      <c r="F42" s="109">
        <v>29245</v>
      </c>
      <c r="G42" s="109">
        <v>224824</v>
      </c>
      <c r="H42" s="109">
        <v>25973</v>
      </c>
      <c r="I42" s="109">
        <v>224824</v>
      </c>
      <c r="J42" s="109">
        <v>25933</v>
      </c>
      <c r="K42" s="109">
        <v>224761</v>
      </c>
      <c r="L42" s="79"/>
      <c r="M42" s="8"/>
      <c r="N42" s="13"/>
      <c r="O42" s="88"/>
      <c r="P42" s="91"/>
      <c r="Q42" s="91"/>
      <c r="R42" s="86" t="s">
        <v>256</v>
      </c>
      <c r="S42" s="21"/>
    </row>
    <row r="43" spans="3:19">
      <c r="C43" s="7" t="s">
        <v>166</v>
      </c>
      <c r="D43" s="2">
        <v>2</v>
      </c>
      <c r="E43" s="69">
        <v>207</v>
      </c>
      <c r="F43" s="109">
        <v>49373</v>
      </c>
      <c r="G43" s="109">
        <v>661982</v>
      </c>
      <c r="H43" s="109">
        <v>43648</v>
      </c>
      <c r="I43" s="109">
        <v>661791</v>
      </c>
      <c r="J43" s="109">
        <v>43606</v>
      </c>
      <c r="K43" s="109">
        <v>661791</v>
      </c>
      <c r="L43" s="79"/>
      <c r="M43" s="4"/>
      <c r="N43" s="13"/>
      <c r="O43" s="88"/>
      <c r="P43" s="91"/>
      <c r="Q43" s="91"/>
      <c r="R43" s="86" t="s">
        <v>256</v>
      </c>
      <c r="S43" s="21"/>
    </row>
    <row r="44" spans="3:19">
      <c r="C44" s="7" t="s">
        <v>167</v>
      </c>
      <c r="D44" s="52">
        <v>2</v>
      </c>
      <c r="E44" s="69">
        <v>207</v>
      </c>
      <c r="F44" s="109">
        <v>28729</v>
      </c>
      <c r="G44" s="109">
        <v>164677</v>
      </c>
      <c r="H44" s="109">
        <v>23152</v>
      </c>
      <c r="I44" s="109">
        <v>163945</v>
      </c>
      <c r="J44" s="109">
        <v>23070</v>
      </c>
      <c r="K44" s="109">
        <v>163945</v>
      </c>
      <c r="L44" s="79" t="s">
        <v>230</v>
      </c>
      <c r="M44" s="4" t="s">
        <v>275</v>
      </c>
      <c r="N44" s="13"/>
      <c r="O44" s="88"/>
      <c r="P44" s="91"/>
      <c r="Q44" s="91"/>
      <c r="R44" s="86" t="s">
        <v>256</v>
      </c>
      <c r="S44" s="21"/>
    </row>
    <row r="45" spans="3:19">
      <c r="C45" s="7" t="s">
        <v>168</v>
      </c>
      <c r="D45" s="52">
        <v>2</v>
      </c>
      <c r="E45" s="69">
        <v>207</v>
      </c>
      <c r="F45" s="109">
        <v>21140</v>
      </c>
      <c r="G45" s="109">
        <v>29895</v>
      </c>
      <c r="H45" s="109">
        <v>20952</v>
      </c>
      <c r="I45" s="109">
        <v>25877</v>
      </c>
      <c r="J45" s="109">
        <v>20952</v>
      </c>
      <c r="K45" s="109">
        <v>25877</v>
      </c>
      <c r="L45" s="79"/>
      <c r="M45" s="4"/>
      <c r="N45" s="13"/>
      <c r="O45" s="88"/>
      <c r="P45" s="91"/>
      <c r="Q45" s="91"/>
      <c r="R45" s="86" t="s">
        <v>256</v>
      </c>
      <c r="S45" s="21"/>
    </row>
    <row r="46" spans="3:19">
      <c r="C46" s="49" t="s">
        <v>169</v>
      </c>
      <c r="D46" s="2">
        <v>2</v>
      </c>
      <c r="E46" s="69">
        <v>207</v>
      </c>
      <c r="F46" s="109">
        <v>36456</v>
      </c>
      <c r="G46" s="109">
        <v>963612</v>
      </c>
      <c r="H46" s="109">
        <v>33928</v>
      </c>
      <c r="I46" s="109">
        <v>744195</v>
      </c>
      <c r="J46" s="109">
        <v>33227</v>
      </c>
      <c r="K46" s="109">
        <v>740025</v>
      </c>
      <c r="L46" s="79" t="s">
        <v>231</v>
      </c>
      <c r="M46" s="4" t="s">
        <v>232</v>
      </c>
      <c r="N46" s="13"/>
      <c r="O46" s="88"/>
      <c r="P46" s="91" t="s">
        <v>119</v>
      </c>
      <c r="Q46" s="91">
        <v>1</v>
      </c>
      <c r="R46" s="86" t="s">
        <v>256</v>
      </c>
      <c r="S46" s="21" t="s">
        <v>241</v>
      </c>
    </row>
    <row r="47" spans="3:19">
      <c r="C47" s="7" t="s">
        <v>170</v>
      </c>
      <c r="D47" s="27">
        <v>2</v>
      </c>
      <c r="E47" s="69">
        <v>207</v>
      </c>
      <c r="F47" s="109">
        <v>42881</v>
      </c>
      <c r="G47" s="109">
        <v>270354</v>
      </c>
      <c r="H47" s="109">
        <v>36276</v>
      </c>
      <c r="I47" s="109">
        <v>269795</v>
      </c>
      <c r="J47" s="109">
        <v>36267</v>
      </c>
      <c r="K47" s="109">
        <v>269795</v>
      </c>
      <c r="L47" s="79"/>
      <c r="M47" s="8"/>
      <c r="N47" s="13"/>
      <c r="O47" s="88"/>
      <c r="P47" s="91"/>
      <c r="Q47" s="91"/>
      <c r="R47" s="86" t="s">
        <v>256</v>
      </c>
      <c r="S47" s="21"/>
    </row>
    <row r="48" spans="3:19">
      <c r="C48" s="7" t="s">
        <v>171</v>
      </c>
      <c r="D48" s="27">
        <v>2</v>
      </c>
      <c r="E48" s="69">
        <v>207</v>
      </c>
      <c r="F48" s="109">
        <v>21780</v>
      </c>
      <c r="G48" s="109">
        <v>1279644</v>
      </c>
      <c r="H48" s="109">
        <v>21954</v>
      </c>
      <c r="I48" s="109">
        <v>963598</v>
      </c>
      <c r="J48" s="109">
        <v>27111</v>
      </c>
      <c r="K48" s="109">
        <v>955916</v>
      </c>
      <c r="L48" s="79"/>
      <c r="M48" s="4"/>
      <c r="N48" s="13"/>
      <c r="O48" s="88"/>
      <c r="P48" s="91"/>
      <c r="Q48" s="91"/>
      <c r="R48" s="86" t="s">
        <v>256</v>
      </c>
      <c r="S48" s="21"/>
    </row>
    <row r="49" spans="3:24">
      <c r="C49" s="7" t="s">
        <v>172</v>
      </c>
      <c r="D49" s="27">
        <v>2</v>
      </c>
      <c r="E49" s="69">
        <v>207</v>
      </c>
      <c r="F49" s="109">
        <v>25383</v>
      </c>
      <c r="G49" s="109">
        <v>157535</v>
      </c>
      <c r="H49" s="109">
        <v>22964</v>
      </c>
      <c r="I49" s="109">
        <v>130346</v>
      </c>
      <c r="J49" s="109">
        <v>22865</v>
      </c>
      <c r="K49" s="109">
        <v>130346</v>
      </c>
      <c r="L49" s="79"/>
      <c r="M49" s="8"/>
      <c r="N49" s="13"/>
      <c r="O49" s="88"/>
      <c r="P49" s="91"/>
      <c r="Q49" s="91"/>
      <c r="R49" s="86" t="s">
        <v>256</v>
      </c>
      <c r="S49" s="21"/>
    </row>
    <row r="50" spans="3:24">
      <c r="C50" s="7" t="s">
        <v>173</v>
      </c>
      <c r="D50" s="27">
        <v>2</v>
      </c>
      <c r="E50" s="69">
        <v>207</v>
      </c>
      <c r="F50" s="109">
        <v>23362</v>
      </c>
      <c r="G50" s="109">
        <v>162018</v>
      </c>
      <c r="H50" s="109">
        <v>20166</v>
      </c>
      <c r="I50" s="109">
        <v>162018</v>
      </c>
      <c r="J50" s="109">
        <v>20146</v>
      </c>
      <c r="K50" s="109">
        <v>162018</v>
      </c>
      <c r="L50" s="79" t="s">
        <v>218</v>
      </c>
      <c r="M50" s="8" t="s">
        <v>276</v>
      </c>
      <c r="N50" s="13"/>
      <c r="O50" s="88"/>
      <c r="P50" s="91"/>
      <c r="Q50" s="91"/>
      <c r="R50" s="86" t="s">
        <v>256</v>
      </c>
      <c r="S50" s="21"/>
    </row>
    <row r="51" spans="3:24">
      <c r="C51" s="7" t="s">
        <v>174</v>
      </c>
      <c r="D51" s="27">
        <v>2</v>
      </c>
      <c r="E51" s="69">
        <v>207</v>
      </c>
      <c r="F51" s="109">
        <v>48150</v>
      </c>
      <c r="G51" s="109">
        <v>2778605</v>
      </c>
      <c r="H51" s="109">
        <v>40098</v>
      </c>
      <c r="I51" s="109">
        <v>2291950</v>
      </c>
      <c r="J51" s="109">
        <v>39943</v>
      </c>
      <c r="K51" s="109">
        <v>2291950</v>
      </c>
      <c r="L51" s="79"/>
      <c r="M51" s="8"/>
      <c r="N51" s="13"/>
      <c r="O51" s="88"/>
      <c r="P51" s="91"/>
      <c r="Q51" s="91"/>
      <c r="R51" s="86" t="s">
        <v>256</v>
      </c>
      <c r="S51" s="21"/>
    </row>
    <row r="52" spans="3:24">
      <c r="C52" s="49" t="s">
        <v>175</v>
      </c>
      <c r="D52" s="27">
        <v>1</v>
      </c>
      <c r="E52" s="69">
        <v>207</v>
      </c>
      <c r="F52" s="109">
        <v>36894</v>
      </c>
      <c r="G52" s="109">
        <v>518215</v>
      </c>
      <c r="H52" s="109">
        <v>28597</v>
      </c>
      <c r="I52" s="109">
        <v>518215</v>
      </c>
      <c r="J52" s="109">
        <v>29868</v>
      </c>
      <c r="K52" s="109">
        <v>518215</v>
      </c>
      <c r="L52" s="79"/>
      <c r="M52" s="8"/>
      <c r="N52" s="13"/>
      <c r="O52" s="88"/>
      <c r="P52" s="91"/>
      <c r="Q52" s="91"/>
      <c r="R52" s="86" t="s">
        <v>256</v>
      </c>
      <c r="S52" s="21"/>
    </row>
    <row r="53" spans="3:24">
      <c r="C53" s="49" t="s">
        <v>176</v>
      </c>
      <c r="D53" s="52">
        <v>1</v>
      </c>
      <c r="E53" s="69">
        <v>207</v>
      </c>
      <c r="F53" s="109">
        <v>33187</v>
      </c>
      <c r="G53" s="109">
        <v>346406</v>
      </c>
      <c r="H53" s="109">
        <v>28629</v>
      </c>
      <c r="I53" s="109">
        <v>338365</v>
      </c>
      <c r="J53" s="109">
        <v>28629</v>
      </c>
      <c r="K53" s="109">
        <v>338365</v>
      </c>
      <c r="L53" s="79"/>
      <c r="M53" s="4"/>
      <c r="N53" s="13"/>
      <c r="O53" s="88"/>
      <c r="P53" s="91"/>
      <c r="Q53" s="91"/>
      <c r="R53" s="86" t="s">
        <v>256</v>
      </c>
      <c r="S53" s="21"/>
    </row>
    <row r="54" spans="3:24">
      <c r="C54" s="7" t="s">
        <v>177</v>
      </c>
      <c r="D54" s="52">
        <v>1</v>
      </c>
      <c r="E54" s="69">
        <v>207</v>
      </c>
      <c r="F54" s="109">
        <v>28103</v>
      </c>
      <c r="G54" s="109">
        <v>518690</v>
      </c>
      <c r="H54" s="109">
        <v>23230</v>
      </c>
      <c r="I54" s="109">
        <v>518368</v>
      </c>
      <c r="J54" s="109">
        <v>23019</v>
      </c>
      <c r="K54" s="109">
        <v>518368</v>
      </c>
      <c r="L54" s="79"/>
      <c r="M54" s="4"/>
      <c r="N54" s="13"/>
      <c r="O54" s="88"/>
      <c r="P54" s="91"/>
      <c r="Q54" s="91"/>
      <c r="R54" s="86" t="s">
        <v>256</v>
      </c>
      <c r="S54" s="21"/>
    </row>
    <row r="55" spans="3:24">
      <c r="C55" s="7" t="s">
        <v>178</v>
      </c>
      <c r="D55" s="27">
        <v>1</v>
      </c>
      <c r="E55" s="69">
        <v>207</v>
      </c>
      <c r="F55" s="109">
        <v>18037</v>
      </c>
      <c r="G55" s="109">
        <v>181860</v>
      </c>
      <c r="H55" s="109">
        <v>20319</v>
      </c>
      <c r="I55" s="109">
        <v>147435</v>
      </c>
      <c r="J55" s="109">
        <v>20319</v>
      </c>
      <c r="K55" s="109">
        <v>147435</v>
      </c>
      <c r="L55" s="79"/>
      <c r="M55" s="8"/>
      <c r="N55" s="13"/>
      <c r="O55" s="88"/>
      <c r="P55" s="91"/>
      <c r="Q55" s="91"/>
      <c r="R55" s="86" t="s">
        <v>256</v>
      </c>
      <c r="S55" s="21"/>
    </row>
    <row r="56" spans="3:24">
      <c r="C56" s="7" t="s">
        <v>180</v>
      </c>
      <c r="D56" s="52">
        <v>1</v>
      </c>
      <c r="E56" s="69">
        <v>207</v>
      </c>
      <c r="F56" s="109">
        <v>83579</v>
      </c>
      <c r="G56" s="109">
        <v>12390971</v>
      </c>
      <c r="H56" s="109">
        <v>83496</v>
      </c>
      <c r="I56" s="109">
        <v>11408344</v>
      </c>
      <c r="J56" s="109">
        <v>83521</v>
      </c>
      <c r="K56" s="109">
        <v>11408344</v>
      </c>
      <c r="L56" s="79"/>
      <c r="M56" s="8"/>
      <c r="N56" s="13"/>
      <c r="O56" s="88"/>
      <c r="P56" s="91"/>
      <c r="Q56" s="91"/>
      <c r="R56" s="86" t="s">
        <v>256</v>
      </c>
      <c r="S56" s="21"/>
    </row>
    <row r="57" spans="3:24">
      <c r="C57" s="7" t="s">
        <v>277</v>
      </c>
      <c r="D57" s="52">
        <v>1</v>
      </c>
      <c r="E57" s="69">
        <v>207</v>
      </c>
      <c r="F57" s="109">
        <v>4988</v>
      </c>
      <c r="G57" s="109">
        <v>150</v>
      </c>
      <c r="H57" s="109">
        <v>0</v>
      </c>
      <c r="I57" s="113">
        <v>0</v>
      </c>
      <c r="J57" s="109">
        <v>0</v>
      </c>
      <c r="K57" s="109">
        <v>0</v>
      </c>
      <c r="L57" s="114"/>
      <c r="M57" s="4" t="s">
        <v>259</v>
      </c>
      <c r="N57" s="13"/>
      <c r="O57" s="90"/>
      <c r="P57" s="91"/>
      <c r="Q57" s="91"/>
      <c r="R57" s="2" t="s">
        <v>257</v>
      </c>
      <c r="S57" s="21"/>
      <c r="X57" t="s">
        <v>109</v>
      </c>
    </row>
    <row r="58" spans="3:24">
      <c r="C58" s="49" t="s">
        <v>183</v>
      </c>
      <c r="D58" s="52">
        <v>1</v>
      </c>
      <c r="E58" s="69">
        <v>207</v>
      </c>
      <c r="F58" s="109">
        <v>27776</v>
      </c>
      <c r="G58" s="109">
        <v>96786</v>
      </c>
      <c r="H58" s="109">
        <v>23791</v>
      </c>
      <c r="I58" s="109">
        <v>95558</v>
      </c>
      <c r="J58" s="109">
        <v>23790</v>
      </c>
      <c r="K58" s="109">
        <v>91939</v>
      </c>
      <c r="L58" s="79" t="s">
        <v>231</v>
      </c>
      <c r="M58" s="4" t="s">
        <v>232</v>
      </c>
      <c r="N58" s="13"/>
      <c r="O58" s="88"/>
      <c r="P58" s="91"/>
      <c r="Q58" s="91">
        <v>0</v>
      </c>
      <c r="R58" s="86" t="s">
        <v>256</v>
      </c>
      <c r="S58" s="21"/>
      <c r="X58" t="s">
        <v>111</v>
      </c>
    </row>
    <row r="59" spans="3:24">
      <c r="C59" s="7" t="s">
        <v>185</v>
      </c>
      <c r="D59" s="52">
        <v>1</v>
      </c>
      <c r="E59" s="69">
        <v>207</v>
      </c>
      <c r="F59" s="109">
        <v>56846</v>
      </c>
      <c r="G59" s="109">
        <v>11395183</v>
      </c>
      <c r="H59" s="109">
        <v>49822</v>
      </c>
      <c r="I59" s="109">
        <v>5306239</v>
      </c>
      <c r="J59" s="109">
        <v>50802</v>
      </c>
      <c r="K59" s="109">
        <v>5265094</v>
      </c>
      <c r="L59" s="79"/>
      <c r="M59" s="4"/>
      <c r="N59" s="13"/>
      <c r="O59" s="88"/>
      <c r="P59" s="91"/>
      <c r="Q59" s="91"/>
      <c r="R59" s="86" t="s">
        <v>256</v>
      </c>
      <c r="S59" s="21"/>
    </row>
    <row r="60" spans="3:24">
      <c r="C60" s="7" t="s">
        <v>186</v>
      </c>
      <c r="D60" s="52">
        <v>1</v>
      </c>
      <c r="E60" s="69">
        <v>207</v>
      </c>
      <c r="F60" s="109">
        <v>37117</v>
      </c>
      <c r="G60" s="109">
        <v>871396</v>
      </c>
      <c r="H60" s="109">
        <v>39467</v>
      </c>
      <c r="I60" s="109">
        <v>323926</v>
      </c>
      <c r="J60" s="109">
        <v>39387</v>
      </c>
      <c r="K60" s="109">
        <v>323926</v>
      </c>
      <c r="L60" s="79"/>
      <c r="M60" s="4"/>
      <c r="N60" s="13"/>
      <c r="O60" s="88"/>
      <c r="P60" s="91"/>
      <c r="Q60" s="91"/>
      <c r="R60" s="86" t="s">
        <v>256</v>
      </c>
      <c r="S60" s="21"/>
      <c r="X60" t="s">
        <v>93</v>
      </c>
    </row>
    <row r="61" spans="3:24">
      <c r="C61" s="7" t="s">
        <v>187</v>
      </c>
      <c r="D61" s="27">
        <v>1</v>
      </c>
      <c r="E61" s="69">
        <v>207</v>
      </c>
      <c r="F61" s="109">
        <v>21823</v>
      </c>
      <c r="G61" s="109">
        <v>1233322</v>
      </c>
      <c r="H61" s="109">
        <v>20777</v>
      </c>
      <c r="I61" s="109">
        <v>1046439</v>
      </c>
      <c r="J61" s="109">
        <v>20777</v>
      </c>
      <c r="K61" s="109">
        <v>1046439</v>
      </c>
      <c r="L61" s="79"/>
      <c r="M61" s="4" t="s">
        <v>228</v>
      </c>
      <c r="N61" s="13"/>
      <c r="O61" s="88"/>
      <c r="P61" s="91" t="s">
        <v>120</v>
      </c>
      <c r="Q61" s="91">
        <v>0</v>
      </c>
      <c r="R61" s="86" t="s">
        <v>256</v>
      </c>
      <c r="S61" s="21" t="s">
        <v>229</v>
      </c>
    </row>
    <row r="62" spans="3:24">
      <c r="C62" s="7" t="s">
        <v>188</v>
      </c>
      <c r="D62" s="52">
        <v>1</v>
      </c>
      <c r="E62" s="69">
        <v>207</v>
      </c>
      <c r="F62" s="109">
        <v>49655</v>
      </c>
      <c r="G62" s="109">
        <v>4263835</v>
      </c>
      <c r="H62" s="109">
        <v>39710</v>
      </c>
      <c r="I62" s="109">
        <v>3159498</v>
      </c>
      <c r="J62" s="109">
        <v>45242</v>
      </c>
      <c r="K62" s="109">
        <v>3134406</v>
      </c>
      <c r="L62" s="79"/>
      <c r="M62" s="4"/>
      <c r="N62" s="13"/>
      <c r="O62" s="88"/>
      <c r="P62" s="91"/>
      <c r="Q62" s="91"/>
      <c r="R62" s="86" t="s">
        <v>256</v>
      </c>
      <c r="S62" s="21"/>
    </row>
    <row r="63" spans="3:24">
      <c r="C63" s="7" t="s">
        <v>190</v>
      </c>
      <c r="D63" s="27">
        <v>1</v>
      </c>
      <c r="E63" s="69">
        <v>207</v>
      </c>
      <c r="F63" s="109">
        <v>17453</v>
      </c>
      <c r="G63" s="109">
        <v>52063</v>
      </c>
      <c r="H63" s="109">
        <v>16648</v>
      </c>
      <c r="I63" s="109">
        <v>42289</v>
      </c>
      <c r="J63" s="109">
        <v>16585</v>
      </c>
      <c r="K63" s="109">
        <v>42289</v>
      </c>
      <c r="L63" s="79" t="s">
        <v>231</v>
      </c>
      <c r="M63" s="4" t="s">
        <v>246</v>
      </c>
      <c r="N63" s="13"/>
      <c r="O63" s="88"/>
      <c r="P63" s="91"/>
      <c r="Q63" s="91">
        <v>2</v>
      </c>
      <c r="R63" s="86" t="s">
        <v>256</v>
      </c>
      <c r="S63" s="21"/>
    </row>
    <row r="64" spans="3:24">
      <c r="C64" s="7" t="s">
        <v>279</v>
      </c>
      <c r="D64" s="52">
        <v>1</v>
      </c>
      <c r="E64" s="69">
        <v>207</v>
      </c>
      <c r="F64" s="109">
        <v>75460</v>
      </c>
      <c r="G64" s="109">
        <v>2265226</v>
      </c>
      <c r="H64" s="109">
        <v>0</v>
      </c>
      <c r="I64" s="109">
        <v>0</v>
      </c>
      <c r="J64" s="109">
        <v>0</v>
      </c>
      <c r="K64" s="109">
        <v>0</v>
      </c>
      <c r="L64" s="114"/>
      <c r="M64" s="4"/>
      <c r="N64" s="13"/>
      <c r="O64" s="90"/>
      <c r="P64" s="91"/>
      <c r="Q64" s="91"/>
      <c r="R64" s="2" t="s">
        <v>256</v>
      </c>
      <c r="S64" s="21"/>
    </row>
    <row r="65" spans="3:19">
      <c r="C65" s="7" t="s">
        <v>78</v>
      </c>
      <c r="D65" s="52">
        <v>1</v>
      </c>
      <c r="E65" s="69">
        <v>207</v>
      </c>
      <c r="F65" s="109">
        <v>26587</v>
      </c>
      <c r="G65" s="109">
        <v>4700783</v>
      </c>
      <c r="H65" s="109">
        <v>24367</v>
      </c>
      <c r="I65" s="109">
        <v>4552255</v>
      </c>
      <c r="J65" s="109">
        <v>21197</v>
      </c>
      <c r="K65" s="109">
        <v>4552255</v>
      </c>
      <c r="L65" s="79"/>
      <c r="M65" s="8"/>
      <c r="N65" s="13"/>
      <c r="O65" s="88"/>
      <c r="P65" s="91"/>
      <c r="Q65" s="91"/>
      <c r="R65" s="86" t="s">
        <v>256</v>
      </c>
      <c r="S65" s="21"/>
    </row>
    <row r="66" spans="3:19">
      <c r="C66" s="7" t="s">
        <v>280</v>
      </c>
      <c r="D66" s="52">
        <v>1</v>
      </c>
      <c r="E66" s="48">
        <v>207</v>
      </c>
      <c r="F66" s="109">
        <v>21612</v>
      </c>
      <c r="G66" s="109">
        <v>445333</v>
      </c>
      <c r="H66" s="109">
        <v>0</v>
      </c>
      <c r="I66" s="109">
        <v>0</v>
      </c>
      <c r="J66" s="109">
        <v>0</v>
      </c>
      <c r="K66" s="109">
        <v>0</v>
      </c>
      <c r="L66" s="114"/>
      <c r="M66" s="4"/>
      <c r="N66" s="13"/>
      <c r="O66" s="90"/>
      <c r="P66" s="91"/>
      <c r="Q66" s="91"/>
      <c r="R66" s="2"/>
      <c r="S66" s="21"/>
    </row>
    <row r="67" spans="3:19">
      <c r="C67" s="49" t="s">
        <v>192</v>
      </c>
      <c r="D67" s="27">
        <v>1</v>
      </c>
      <c r="E67" s="69">
        <v>207</v>
      </c>
      <c r="F67" s="109">
        <v>27733</v>
      </c>
      <c r="G67" s="109">
        <v>614151</v>
      </c>
      <c r="H67" s="109">
        <v>24902</v>
      </c>
      <c r="I67" s="109">
        <v>567804</v>
      </c>
      <c r="J67" s="109">
        <v>24733</v>
      </c>
      <c r="K67" s="109">
        <v>567804</v>
      </c>
      <c r="L67" s="79"/>
      <c r="M67" s="4"/>
      <c r="N67" s="13"/>
      <c r="O67" s="88"/>
      <c r="P67" s="91"/>
      <c r="Q67" s="91"/>
      <c r="R67" s="86" t="s">
        <v>256</v>
      </c>
      <c r="S67" s="21"/>
    </row>
    <row r="68" spans="3:19">
      <c r="C68" s="49" t="s">
        <v>193</v>
      </c>
      <c r="D68" s="52">
        <v>1</v>
      </c>
      <c r="E68" s="69">
        <v>207</v>
      </c>
      <c r="F68" s="109">
        <v>31692</v>
      </c>
      <c r="G68" s="109">
        <v>2106793</v>
      </c>
      <c r="H68" s="109">
        <v>28481</v>
      </c>
      <c r="I68" s="109">
        <v>1390443</v>
      </c>
      <c r="J68" s="109">
        <v>28481</v>
      </c>
      <c r="K68" s="109">
        <v>1390443</v>
      </c>
      <c r="L68" s="79"/>
      <c r="M68" s="4"/>
      <c r="N68" s="13"/>
      <c r="O68" s="88"/>
      <c r="P68" s="91"/>
      <c r="Q68" s="91"/>
      <c r="R68" s="86" t="s">
        <v>256</v>
      </c>
      <c r="S68" s="21"/>
    </row>
    <row r="69" spans="3:19">
      <c r="C69" s="7" t="s">
        <v>281</v>
      </c>
      <c r="D69" s="52">
        <v>1</v>
      </c>
      <c r="E69" s="69">
        <v>207</v>
      </c>
      <c r="F69" s="109">
        <v>19297</v>
      </c>
      <c r="G69" s="109">
        <v>634636</v>
      </c>
      <c r="H69" s="109">
        <v>0</v>
      </c>
      <c r="I69" s="109">
        <v>0</v>
      </c>
      <c r="J69" s="109">
        <v>0</v>
      </c>
      <c r="K69" s="109">
        <v>0</v>
      </c>
      <c r="L69" s="79"/>
      <c r="M69" s="4"/>
      <c r="N69" s="13"/>
      <c r="O69" s="88"/>
      <c r="P69" s="91"/>
      <c r="Q69" s="91"/>
      <c r="R69" s="86" t="s">
        <v>256</v>
      </c>
      <c r="S69" s="21"/>
    </row>
    <row r="70" spans="3:19">
      <c r="C70" s="7" t="s">
        <v>195</v>
      </c>
      <c r="D70" s="27">
        <v>1</v>
      </c>
      <c r="E70" s="69">
        <v>207</v>
      </c>
      <c r="F70" s="109">
        <v>24873</v>
      </c>
      <c r="G70" s="109">
        <v>341441</v>
      </c>
      <c r="H70" s="109">
        <v>20660</v>
      </c>
      <c r="I70" s="109">
        <v>341441</v>
      </c>
      <c r="J70" s="109">
        <v>20660</v>
      </c>
      <c r="K70" s="109">
        <v>341302</v>
      </c>
      <c r="L70" s="79"/>
      <c r="M70" s="4"/>
      <c r="N70" s="13"/>
      <c r="O70" s="88"/>
      <c r="P70" s="91"/>
      <c r="Q70" s="91"/>
      <c r="R70" s="86" t="s">
        <v>256</v>
      </c>
      <c r="S70" s="21"/>
    </row>
    <row r="71" spans="3:19">
      <c r="C71" s="7" t="s">
        <v>196</v>
      </c>
      <c r="D71" s="52">
        <v>1</v>
      </c>
      <c r="E71" s="69">
        <v>207</v>
      </c>
      <c r="F71" s="109">
        <v>41772</v>
      </c>
      <c r="G71" s="109">
        <v>7886860</v>
      </c>
      <c r="H71" s="109">
        <v>35955</v>
      </c>
      <c r="I71" s="109">
        <v>6909823</v>
      </c>
      <c r="J71" s="109">
        <v>35966</v>
      </c>
      <c r="K71" s="109">
        <v>6909739</v>
      </c>
      <c r="L71" s="79"/>
      <c r="M71" s="4"/>
      <c r="N71" s="13"/>
      <c r="O71" s="88"/>
      <c r="P71" s="91"/>
      <c r="Q71" s="91"/>
      <c r="R71" s="86" t="s">
        <v>256</v>
      </c>
      <c r="S71" s="21"/>
    </row>
    <row r="72" spans="3:19">
      <c r="C72" s="7" t="s">
        <v>197</v>
      </c>
      <c r="D72" s="52">
        <v>1</v>
      </c>
      <c r="E72" s="69">
        <v>207</v>
      </c>
      <c r="F72" s="109">
        <v>20135</v>
      </c>
      <c r="G72" s="109">
        <v>311213</v>
      </c>
      <c r="H72" s="109">
        <v>18190</v>
      </c>
      <c r="I72" s="109">
        <v>311213</v>
      </c>
      <c r="J72" s="109">
        <v>18190</v>
      </c>
      <c r="K72" s="109">
        <v>311213</v>
      </c>
      <c r="L72" s="79"/>
      <c r="M72" s="4"/>
      <c r="N72" s="13"/>
      <c r="O72" s="88"/>
      <c r="P72" s="91"/>
      <c r="Q72" s="91"/>
      <c r="R72" s="86" t="s">
        <v>256</v>
      </c>
      <c r="S72" s="21"/>
    </row>
    <row r="73" spans="3:19">
      <c r="C73" s="7" t="s">
        <v>198</v>
      </c>
      <c r="D73" s="27">
        <v>1</v>
      </c>
      <c r="E73" s="69">
        <v>207</v>
      </c>
      <c r="F73" s="109">
        <v>28618</v>
      </c>
      <c r="G73" s="109">
        <v>316440</v>
      </c>
      <c r="H73" s="109">
        <v>24757</v>
      </c>
      <c r="I73" s="109">
        <v>316390</v>
      </c>
      <c r="J73" s="109">
        <v>25160</v>
      </c>
      <c r="K73" s="109">
        <v>294066</v>
      </c>
      <c r="L73" s="79"/>
      <c r="M73" s="4"/>
      <c r="N73" s="13"/>
      <c r="O73" s="88"/>
      <c r="P73" s="91"/>
      <c r="Q73" s="91"/>
      <c r="R73" s="86" t="s">
        <v>256</v>
      </c>
      <c r="S73" s="21"/>
    </row>
    <row r="74" spans="3:19">
      <c r="C74" s="49" t="s">
        <v>199</v>
      </c>
      <c r="D74" s="52">
        <v>1</v>
      </c>
      <c r="E74" s="69">
        <v>207</v>
      </c>
      <c r="F74" s="109">
        <v>27316</v>
      </c>
      <c r="G74" s="109">
        <v>1338637</v>
      </c>
      <c r="H74" s="109">
        <v>27109</v>
      </c>
      <c r="I74" s="109">
        <v>1286038</v>
      </c>
      <c r="J74" s="109">
        <v>27094</v>
      </c>
      <c r="K74" s="109">
        <v>1286038</v>
      </c>
      <c r="L74" s="79"/>
      <c r="M74" s="4"/>
      <c r="N74" s="13"/>
      <c r="O74" s="88"/>
      <c r="P74" s="91"/>
      <c r="Q74" s="91"/>
      <c r="R74" s="86" t="s">
        <v>256</v>
      </c>
      <c r="S74" s="21"/>
    </row>
    <row r="75" spans="3:19">
      <c r="C75" s="7" t="s">
        <v>200</v>
      </c>
      <c r="D75" s="52">
        <v>1</v>
      </c>
      <c r="E75" s="48">
        <v>207</v>
      </c>
      <c r="F75" s="109">
        <v>45446</v>
      </c>
      <c r="G75" s="109">
        <v>1543992</v>
      </c>
      <c r="H75" s="109">
        <v>35599</v>
      </c>
      <c r="I75" s="109">
        <v>1542958</v>
      </c>
      <c r="J75" s="109">
        <v>35578</v>
      </c>
      <c r="K75" s="109">
        <v>1542958</v>
      </c>
      <c r="L75" s="79"/>
      <c r="M75" s="4"/>
      <c r="N75" s="13"/>
      <c r="O75" s="90"/>
      <c r="P75" s="91"/>
      <c r="Q75" s="91"/>
      <c r="R75" s="2" t="s">
        <v>256</v>
      </c>
      <c r="S75" s="21"/>
    </row>
    <row r="76" spans="3:19">
      <c r="C76" s="7" t="s">
        <v>282</v>
      </c>
      <c r="D76" s="52">
        <v>1</v>
      </c>
      <c r="E76" s="48">
        <v>207</v>
      </c>
      <c r="F76" s="109">
        <v>4029</v>
      </c>
      <c r="G76" s="109">
        <v>2647</v>
      </c>
      <c r="H76" s="109">
        <v>0</v>
      </c>
      <c r="I76" s="113">
        <v>0</v>
      </c>
      <c r="J76" s="109">
        <v>0</v>
      </c>
      <c r="K76" s="109">
        <v>0</v>
      </c>
      <c r="L76" s="114"/>
      <c r="M76" s="4"/>
      <c r="N76" s="13"/>
      <c r="O76" s="90"/>
      <c r="P76" s="91"/>
      <c r="Q76" s="91"/>
      <c r="R76" s="2"/>
      <c r="S76" s="21"/>
    </row>
    <row r="77" spans="3:19">
      <c r="C77" s="7" t="s">
        <v>201</v>
      </c>
      <c r="D77" s="27">
        <v>1</v>
      </c>
      <c r="E77" s="69">
        <v>207</v>
      </c>
      <c r="F77" s="109">
        <v>25018</v>
      </c>
      <c r="G77" s="109">
        <v>539144</v>
      </c>
      <c r="H77" s="109">
        <v>22406</v>
      </c>
      <c r="I77" s="109">
        <v>232506</v>
      </c>
      <c r="J77" s="109">
        <v>22343</v>
      </c>
      <c r="K77" s="109">
        <v>232506</v>
      </c>
      <c r="L77" s="79"/>
      <c r="M77" s="4"/>
      <c r="N77" s="13"/>
      <c r="O77" s="90"/>
      <c r="P77" s="91"/>
      <c r="Q77" s="91"/>
      <c r="R77" s="2" t="s">
        <v>256</v>
      </c>
      <c r="S77" s="21"/>
    </row>
    <row r="78" spans="3:19">
      <c r="C78" s="7" t="s">
        <v>202</v>
      </c>
      <c r="D78" s="52">
        <v>1</v>
      </c>
      <c r="E78" s="69">
        <v>207</v>
      </c>
      <c r="F78" s="109">
        <v>33735</v>
      </c>
      <c r="G78" s="109">
        <v>764610</v>
      </c>
      <c r="H78" s="109">
        <v>34432</v>
      </c>
      <c r="I78" s="109">
        <v>738994</v>
      </c>
      <c r="J78" s="109">
        <v>34338</v>
      </c>
      <c r="K78" s="109">
        <v>738994</v>
      </c>
      <c r="L78" s="79"/>
      <c r="M78" s="4"/>
      <c r="N78" s="13"/>
      <c r="O78" s="90"/>
      <c r="P78" s="91"/>
      <c r="Q78" s="91"/>
      <c r="R78" s="2" t="s">
        <v>256</v>
      </c>
      <c r="S78" s="21"/>
    </row>
    <row r="79" spans="3:19">
      <c r="C79" s="7" t="s">
        <v>203</v>
      </c>
      <c r="D79" s="52">
        <v>1</v>
      </c>
      <c r="E79" s="48">
        <v>207</v>
      </c>
      <c r="F79" s="109">
        <v>52588</v>
      </c>
      <c r="G79" s="109">
        <v>2743817</v>
      </c>
      <c r="H79" s="109">
        <v>47512</v>
      </c>
      <c r="I79" s="109">
        <v>2306582</v>
      </c>
      <c r="J79" s="109">
        <v>47321</v>
      </c>
      <c r="K79" s="109">
        <v>2306582</v>
      </c>
      <c r="L79" s="79"/>
      <c r="M79" s="4"/>
      <c r="N79" s="13"/>
      <c r="O79" s="90"/>
      <c r="P79" s="91"/>
      <c r="Q79" s="91"/>
      <c r="R79" s="2" t="s">
        <v>256</v>
      </c>
      <c r="S79" s="21"/>
    </row>
    <row r="80" spans="3:19">
      <c r="C80" s="7" t="s">
        <v>204</v>
      </c>
      <c r="D80" s="52">
        <v>1</v>
      </c>
      <c r="E80" s="69">
        <v>207</v>
      </c>
      <c r="F80" s="109">
        <v>26287</v>
      </c>
      <c r="G80" s="109">
        <v>29733</v>
      </c>
      <c r="H80" s="109">
        <v>24056</v>
      </c>
      <c r="I80" s="109">
        <v>29733</v>
      </c>
      <c r="J80" s="109">
        <v>24002</v>
      </c>
      <c r="K80" s="109">
        <v>29733</v>
      </c>
      <c r="L80" s="79"/>
      <c r="M80" s="4"/>
      <c r="N80" s="13"/>
      <c r="O80" s="90"/>
      <c r="P80" s="91"/>
      <c r="Q80" s="91"/>
      <c r="R80" s="2" t="s">
        <v>256</v>
      </c>
      <c r="S80" s="21"/>
    </row>
    <row r="81" spans="1:19">
      <c r="C81" s="7" t="s">
        <v>3</v>
      </c>
      <c r="D81" s="27">
        <v>1</v>
      </c>
      <c r="E81" s="69">
        <v>207</v>
      </c>
      <c r="F81" s="109">
        <v>34859</v>
      </c>
      <c r="G81" s="109">
        <v>1743748</v>
      </c>
      <c r="H81" s="109">
        <v>33175</v>
      </c>
      <c r="I81" s="109">
        <v>1578096</v>
      </c>
      <c r="J81" s="109">
        <v>33152</v>
      </c>
      <c r="K81" s="109">
        <v>1578069</v>
      </c>
      <c r="L81" s="79"/>
      <c r="M81" s="4"/>
      <c r="N81" s="13"/>
      <c r="O81" s="90"/>
      <c r="P81" s="91"/>
      <c r="Q81" s="91"/>
      <c r="R81" s="2" t="s">
        <v>256</v>
      </c>
      <c r="S81" s="21"/>
    </row>
    <row r="82" spans="1:19">
      <c r="C82" s="7" t="s">
        <v>206</v>
      </c>
      <c r="D82" s="27">
        <v>1</v>
      </c>
      <c r="E82" s="69">
        <v>207</v>
      </c>
      <c r="F82" s="109">
        <v>44903</v>
      </c>
      <c r="G82" s="109">
        <v>1786106</v>
      </c>
      <c r="H82" s="109">
        <v>40743</v>
      </c>
      <c r="I82" s="109">
        <v>1780550</v>
      </c>
      <c r="J82" s="109">
        <v>40755</v>
      </c>
      <c r="K82" s="109">
        <v>1780550</v>
      </c>
      <c r="L82" s="79"/>
      <c r="M82" s="4" t="s">
        <v>283</v>
      </c>
      <c r="N82" s="13"/>
      <c r="O82" s="90"/>
      <c r="P82" s="91"/>
      <c r="Q82" s="91"/>
      <c r="R82" s="2" t="s">
        <v>256</v>
      </c>
      <c r="S82" s="21"/>
    </row>
    <row r="83" spans="1:19">
      <c r="C83" s="7" t="s">
        <v>284</v>
      </c>
      <c r="D83" s="52">
        <v>1</v>
      </c>
      <c r="E83" s="69">
        <v>207</v>
      </c>
      <c r="F83" s="109">
        <v>3008</v>
      </c>
      <c r="G83" s="109">
        <v>1232</v>
      </c>
      <c r="H83" s="109">
        <v>0</v>
      </c>
      <c r="I83" s="109">
        <v>0</v>
      </c>
      <c r="J83" s="109">
        <v>0</v>
      </c>
      <c r="K83" s="109">
        <v>0</v>
      </c>
      <c r="L83" s="79"/>
      <c r="M83" s="4"/>
      <c r="N83" s="13"/>
      <c r="O83" s="90"/>
      <c r="P83" s="91"/>
      <c r="Q83" s="91"/>
      <c r="R83" s="2" t="s">
        <v>257</v>
      </c>
      <c r="S83" s="21"/>
    </row>
    <row r="84" spans="1:19">
      <c r="C84" s="7" t="s">
        <v>207</v>
      </c>
      <c r="D84" s="52">
        <v>1</v>
      </c>
      <c r="E84" s="69">
        <v>207</v>
      </c>
      <c r="F84" s="109">
        <v>35890</v>
      </c>
      <c r="G84" s="109">
        <v>69535</v>
      </c>
      <c r="H84" s="109">
        <v>28810</v>
      </c>
      <c r="I84" s="109">
        <v>69535</v>
      </c>
      <c r="J84" s="109">
        <v>28809</v>
      </c>
      <c r="K84" s="109">
        <v>69535</v>
      </c>
      <c r="L84" s="79" t="s">
        <v>231</v>
      </c>
      <c r="M84" s="4" t="s">
        <v>232</v>
      </c>
      <c r="N84" s="13"/>
      <c r="O84" s="90"/>
      <c r="P84" s="91"/>
      <c r="Q84" s="91">
        <v>0</v>
      </c>
      <c r="R84" s="2" t="s">
        <v>256</v>
      </c>
      <c r="S84" s="21"/>
    </row>
    <row r="85" spans="1:19">
      <c r="C85" s="7" t="s">
        <v>208</v>
      </c>
      <c r="D85" s="27">
        <v>1</v>
      </c>
      <c r="E85" s="69">
        <v>207</v>
      </c>
      <c r="F85" s="109">
        <v>27182</v>
      </c>
      <c r="G85" s="109">
        <v>1079916</v>
      </c>
      <c r="H85" s="109">
        <v>24907</v>
      </c>
      <c r="I85" s="109">
        <v>727396</v>
      </c>
      <c r="J85" s="109">
        <v>24907</v>
      </c>
      <c r="K85" s="109">
        <v>727396</v>
      </c>
      <c r="L85" s="79"/>
      <c r="M85" s="4"/>
      <c r="N85" s="13"/>
      <c r="O85" s="90"/>
      <c r="P85" s="91"/>
      <c r="Q85" s="91"/>
      <c r="R85" s="2" t="s">
        <v>257</v>
      </c>
      <c r="S85" s="21"/>
    </row>
    <row r="86" spans="1:19">
      <c r="C86" s="7" t="s">
        <v>209</v>
      </c>
      <c r="D86" s="52">
        <v>1</v>
      </c>
      <c r="E86" s="69">
        <v>207</v>
      </c>
      <c r="F86" s="109">
        <v>21151</v>
      </c>
      <c r="G86" s="109">
        <v>603740</v>
      </c>
      <c r="H86" s="109">
        <v>16952</v>
      </c>
      <c r="I86" s="109">
        <v>602517</v>
      </c>
      <c r="J86" s="109">
        <v>16904</v>
      </c>
      <c r="K86" s="109">
        <v>602517</v>
      </c>
      <c r="L86" s="79" t="s">
        <v>101</v>
      </c>
      <c r="M86" s="4" t="s">
        <v>278</v>
      </c>
      <c r="N86" s="13"/>
      <c r="O86" s="90"/>
      <c r="P86" s="91"/>
      <c r="Q86" s="91">
        <v>0</v>
      </c>
      <c r="R86" s="2" t="s">
        <v>256</v>
      </c>
      <c r="S86" s="21"/>
    </row>
    <row r="87" spans="1:19">
      <c r="C87" s="7" t="s">
        <v>76</v>
      </c>
      <c r="D87" s="27">
        <v>1</v>
      </c>
      <c r="E87" s="69">
        <v>207</v>
      </c>
      <c r="F87" s="109">
        <v>42218</v>
      </c>
      <c r="G87" s="109">
        <v>1932577</v>
      </c>
      <c r="H87" s="109">
        <v>38571</v>
      </c>
      <c r="I87" s="109">
        <v>1932577</v>
      </c>
      <c r="J87" s="109">
        <v>38571</v>
      </c>
      <c r="K87" s="109">
        <v>1932577</v>
      </c>
      <c r="L87" s="79"/>
      <c r="M87" s="4"/>
      <c r="N87" s="13"/>
      <c r="O87" s="90"/>
      <c r="P87" s="91"/>
      <c r="Q87" s="91"/>
      <c r="R87" s="2" t="s">
        <v>256</v>
      </c>
      <c r="S87" s="21"/>
    </row>
    <row r="88" spans="1:19">
      <c r="B88" s="50"/>
      <c r="C88" s="7" t="s">
        <v>211</v>
      </c>
      <c r="D88" s="52">
        <v>1</v>
      </c>
      <c r="E88" s="48">
        <v>207</v>
      </c>
      <c r="F88" s="109">
        <v>58201</v>
      </c>
      <c r="G88" s="109">
        <v>712556</v>
      </c>
      <c r="H88" s="109">
        <v>50904</v>
      </c>
      <c r="I88" s="113">
        <v>700291</v>
      </c>
      <c r="J88" s="109">
        <v>50795</v>
      </c>
      <c r="K88" s="109">
        <v>700291</v>
      </c>
      <c r="L88" s="114"/>
      <c r="M88" s="4"/>
      <c r="N88" s="13"/>
      <c r="O88" s="90"/>
      <c r="P88" s="91"/>
      <c r="Q88" s="91"/>
      <c r="R88" s="2" t="s">
        <v>256</v>
      </c>
      <c r="S88" s="21"/>
    </row>
    <row r="89" spans="1:19">
      <c r="C89" s="7" t="s">
        <v>285</v>
      </c>
      <c r="D89" s="27">
        <v>1</v>
      </c>
      <c r="E89" s="69">
        <v>207</v>
      </c>
      <c r="F89" s="109">
        <v>6160</v>
      </c>
      <c r="G89" s="109">
        <v>761</v>
      </c>
      <c r="H89" s="109">
        <v>0</v>
      </c>
      <c r="I89" s="109">
        <v>0</v>
      </c>
      <c r="J89" s="109">
        <v>0</v>
      </c>
      <c r="K89" s="109">
        <v>0</v>
      </c>
      <c r="L89" s="79"/>
      <c r="M89" s="4"/>
      <c r="N89" s="13"/>
      <c r="O89" s="88"/>
      <c r="P89" s="91" t="s">
        <v>221</v>
      </c>
      <c r="Q89" s="91"/>
      <c r="R89" s="86" t="s">
        <v>257</v>
      </c>
      <c r="S89" s="4" t="s">
        <v>286</v>
      </c>
    </row>
    <row r="90" spans="1:19">
      <c r="C90" s="51"/>
      <c r="D90" s="10"/>
      <c r="E90" s="10"/>
      <c r="H90" s="106"/>
      <c r="I90" s="107"/>
      <c r="J90" s="108"/>
      <c r="K90" s="108"/>
      <c r="L90" s="17" t="s">
        <v>14</v>
      </c>
      <c r="M90" s="32">
        <f>COUNTIF(Tableau13423456234235789112345279247210112347911234912131141415174912414121617181214171219202112222324252324[Points],"")</f>
        <v>88</v>
      </c>
      <c r="N90" s="47">
        <f>SUM(Tableau13423456234235789112345279247210112347911234912131141415174912414121617181214171219202112222324252324[Points])</f>
        <v>0</v>
      </c>
      <c r="O90" s="16" t="s">
        <v>12</v>
      </c>
      <c r="P90" s="93"/>
      <c r="Q90" s="93"/>
    </row>
    <row r="91" spans="1:19">
      <c r="A91" s="18" t="s">
        <v>15</v>
      </c>
      <c r="C91" s="6"/>
      <c r="D91" s="10"/>
      <c r="E91" s="10"/>
      <c r="H91" s="10"/>
      <c r="I91" s="10"/>
      <c r="J91" s="10"/>
      <c r="K91" s="10"/>
      <c r="L91" s="15" t="s">
        <v>11</v>
      </c>
      <c r="M91" s="32">
        <f>$B4-$M$90</f>
        <v>0</v>
      </c>
      <c r="N91" s="47" t="e">
        <f>N90/M91</f>
        <v>#DIV/0!</v>
      </c>
      <c r="O91" s="99" t="s">
        <v>13</v>
      </c>
      <c r="P91" s="100"/>
      <c r="Q91" s="100"/>
      <c r="R91" s="101"/>
      <c r="S91" s="101"/>
    </row>
    <row r="92" spans="1:19">
      <c r="C92" s="6"/>
      <c r="D92" s="10"/>
      <c r="E92" s="10"/>
      <c r="H92" s="10"/>
      <c r="I92" s="10"/>
      <c r="J92" s="10"/>
      <c r="K92" s="10"/>
      <c r="L92" s="15"/>
      <c r="M92" s="31"/>
      <c r="O92" s="16"/>
      <c r="P92" s="93"/>
      <c r="Q92" s="93"/>
      <c r="R92" s="28"/>
      <c r="S92" s="28"/>
    </row>
    <row r="93" spans="1:19">
      <c r="C93" s="7" t="s">
        <v>4</v>
      </c>
      <c r="D93" s="2">
        <v>2</v>
      </c>
      <c r="E93" s="10"/>
      <c r="H93" s="10"/>
      <c r="L93" s="6"/>
      <c r="M93" s="6"/>
      <c r="R93" s="28"/>
      <c r="S93" s="28"/>
    </row>
    <row r="94" spans="1:19">
      <c r="A94" s="18" t="s">
        <v>75</v>
      </c>
      <c r="C94" s="59" t="s">
        <v>106</v>
      </c>
      <c r="D94" s="64">
        <v>2</v>
      </c>
      <c r="E94" s="67">
        <v>207</v>
      </c>
      <c r="H94" s="53"/>
      <c r="I94" s="63"/>
      <c r="J94" s="105"/>
      <c r="K94" s="105"/>
      <c r="L94" s="6"/>
      <c r="M94" s="6"/>
      <c r="Q94" s="94"/>
      <c r="R94" s="95"/>
      <c r="S94" s="95"/>
    </row>
    <row r="95" spans="1:19">
      <c r="C95" s="6"/>
      <c r="D95" s="10"/>
      <c r="E95" s="10"/>
      <c r="H95" s="10"/>
      <c r="R95" s="28"/>
      <c r="S95" s="28"/>
    </row>
    <row r="96" spans="1:19">
      <c r="L96"/>
      <c r="R96" s="28"/>
      <c r="S96" s="28"/>
    </row>
    <row r="97" spans="3:19">
      <c r="C97" s="7" t="s">
        <v>97</v>
      </c>
      <c r="D97" s="27">
        <v>3</v>
      </c>
      <c r="E97"/>
      <c r="R97" s="6"/>
      <c r="S97" s="6"/>
    </row>
    <row r="98" spans="3:19">
      <c r="C98" s="59" t="s">
        <v>84</v>
      </c>
      <c r="D98" s="54">
        <v>2</v>
      </c>
      <c r="R98" s="28"/>
      <c r="S98" s="28"/>
    </row>
    <row r="99" spans="3:19">
      <c r="C99" s="60" t="s">
        <v>86</v>
      </c>
      <c r="D99" s="55">
        <v>1</v>
      </c>
      <c r="R99" s="28"/>
      <c r="S99" s="28"/>
    </row>
    <row r="100" spans="3:19">
      <c r="C100" s="59" t="s">
        <v>87</v>
      </c>
      <c r="D100" s="54">
        <v>1</v>
      </c>
      <c r="R100" s="28"/>
      <c r="S100" s="28"/>
    </row>
    <row r="101" spans="3:19">
      <c r="C101" s="59" t="s">
        <v>88</v>
      </c>
      <c r="D101" s="54">
        <v>1</v>
      </c>
      <c r="L101"/>
      <c r="P101"/>
      <c r="Q101"/>
      <c r="R101"/>
      <c r="S101"/>
    </row>
    <row r="102" spans="3:19">
      <c r="C102" s="61" t="s">
        <v>89</v>
      </c>
      <c r="D102" s="56">
        <v>1</v>
      </c>
      <c r="L102"/>
      <c r="P102"/>
      <c r="Q102"/>
      <c r="R102"/>
      <c r="S102"/>
    </row>
    <row r="103" spans="3:19">
      <c r="C103" s="59" t="s">
        <v>91</v>
      </c>
      <c r="D103" s="57">
        <v>1</v>
      </c>
      <c r="L103"/>
      <c r="P103"/>
      <c r="Q103"/>
      <c r="R103"/>
      <c r="S103"/>
    </row>
    <row r="104" spans="3:19">
      <c r="C104" s="61" t="s">
        <v>92</v>
      </c>
      <c r="D104" s="56">
        <v>1</v>
      </c>
      <c r="F104" s="81"/>
      <c r="G104" s="82"/>
      <c r="L104"/>
      <c r="P104"/>
      <c r="Q104"/>
      <c r="R104"/>
      <c r="S104"/>
    </row>
    <row r="105" spans="3:19">
      <c r="C105" s="61" t="s">
        <v>94</v>
      </c>
      <c r="D105" s="56">
        <v>1</v>
      </c>
      <c r="F105" s="81"/>
      <c r="G105" s="82"/>
      <c r="L105"/>
      <c r="P105"/>
      <c r="Q105"/>
      <c r="R105"/>
      <c r="S105"/>
    </row>
    <row r="106" spans="3:19">
      <c r="C106" s="60" t="s">
        <v>90</v>
      </c>
      <c r="D106" s="56">
        <v>1</v>
      </c>
      <c r="E106" s="66">
        <v>207</v>
      </c>
      <c r="F106" s="81"/>
      <c r="G106" s="82"/>
      <c r="H106" s="68"/>
      <c r="I106" s="58"/>
      <c r="J106" s="105"/>
      <c r="K106" s="105"/>
      <c r="L106"/>
      <c r="P106"/>
      <c r="Q106"/>
      <c r="R106"/>
      <c r="S106"/>
    </row>
    <row r="107" spans="3:19">
      <c r="C107" s="61" t="s">
        <v>93</v>
      </c>
      <c r="D107" s="57">
        <v>1</v>
      </c>
      <c r="E107" s="67">
        <v>207</v>
      </c>
      <c r="F107" s="81"/>
      <c r="G107" s="82"/>
      <c r="H107" s="68"/>
      <c r="I107" s="58"/>
      <c r="J107" s="105"/>
      <c r="K107" s="105"/>
      <c r="L107"/>
      <c r="P107"/>
      <c r="Q107"/>
      <c r="R107"/>
      <c r="S107"/>
    </row>
    <row r="108" spans="3:19">
      <c r="C108" s="71" t="s">
        <v>95</v>
      </c>
      <c r="D108" s="72">
        <v>1</v>
      </c>
      <c r="E108" s="73">
        <v>207</v>
      </c>
      <c r="F108" s="81"/>
      <c r="G108" s="82"/>
      <c r="H108" s="77"/>
      <c r="I108" s="78"/>
      <c r="J108" s="105"/>
      <c r="K108" s="105"/>
      <c r="L108"/>
      <c r="P108"/>
      <c r="Q108"/>
      <c r="R108"/>
      <c r="S108"/>
    </row>
    <row r="109" spans="3:19">
      <c r="C109" s="60" t="s">
        <v>83</v>
      </c>
      <c r="D109" s="65">
        <v>3</v>
      </c>
      <c r="E109" s="66">
        <v>207</v>
      </c>
      <c r="F109" s="81"/>
      <c r="G109" s="82"/>
      <c r="H109" s="53"/>
      <c r="I109" s="63"/>
      <c r="J109" s="105"/>
      <c r="K109" s="105"/>
      <c r="L109"/>
      <c r="P109"/>
      <c r="Q109"/>
      <c r="R109"/>
      <c r="S109"/>
    </row>
    <row r="110" spans="3:19">
      <c r="C110" s="59" t="s">
        <v>105</v>
      </c>
      <c r="D110" s="57">
        <v>2</v>
      </c>
      <c r="E110" s="67">
        <v>207</v>
      </c>
      <c r="F110" s="81"/>
      <c r="G110" s="82"/>
      <c r="H110" s="68"/>
      <c r="I110" s="58"/>
      <c r="J110" s="105"/>
      <c r="K110" s="105"/>
      <c r="L110"/>
      <c r="P110"/>
      <c r="Q110"/>
      <c r="R110"/>
      <c r="S110"/>
    </row>
    <row r="111" spans="3:19">
      <c r="F111" s="81"/>
      <c r="G111" s="82"/>
      <c r="L111"/>
      <c r="P111"/>
      <c r="Q111"/>
      <c r="R111"/>
      <c r="S111"/>
    </row>
    <row r="112" spans="3:19">
      <c r="F112" s="81"/>
      <c r="G112" s="82"/>
      <c r="L112"/>
      <c r="P112"/>
      <c r="Q112"/>
      <c r="R112"/>
      <c r="S112"/>
    </row>
    <row r="113" spans="6:19">
      <c r="F113" s="83"/>
      <c r="G113" s="84"/>
      <c r="L113"/>
      <c r="P113"/>
      <c r="Q113"/>
      <c r="R113"/>
      <c r="S113"/>
    </row>
    <row r="114" spans="6:19">
      <c r="F114" s="81"/>
      <c r="G114" s="82"/>
      <c r="L114"/>
      <c r="P114"/>
      <c r="Q114"/>
      <c r="R114"/>
      <c r="S114"/>
    </row>
    <row r="115" spans="6:19">
      <c r="F115" s="81"/>
      <c r="G115" s="82"/>
      <c r="L115"/>
      <c r="P115"/>
      <c r="Q115"/>
      <c r="R115"/>
      <c r="S115"/>
    </row>
    <row r="116" spans="6:19">
      <c r="F116" s="81"/>
      <c r="G116" s="82"/>
      <c r="L116"/>
      <c r="P116"/>
      <c r="Q116"/>
      <c r="R116"/>
      <c r="S116"/>
    </row>
    <row r="117" spans="6:19">
      <c r="F117" s="81"/>
      <c r="G117" s="82"/>
      <c r="L117"/>
      <c r="P117"/>
      <c r="Q117"/>
      <c r="R117"/>
      <c r="S117"/>
    </row>
    <row r="118" spans="6:19">
      <c r="F118" s="81"/>
      <c r="G118" s="82"/>
      <c r="L118"/>
      <c r="P118"/>
      <c r="Q118"/>
      <c r="R118"/>
      <c r="S118"/>
    </row>
    <row r="119" spans="6:19">
      <c r="F119" s="81"/>
      <c r="G119" s="82"/>
      <c r="L119"/>
      <c r="P119"/>
      <c r="Q119"/>
      <c r="R119"/>
      <c r="S119"/>
    </row>
    <row r="120" spans="6:19">
      <c r="F120" s="83"/>
      <c r="G120" s="84"/>
      <c r="L120"/>
      <c r="P120"/>
      <c r="Q120"/>
      <c r="R120"/>
      <c r="S120"/>
    </row>
    <row r="121" spans="6:19">
      <c r="F121" s="83"/>
      <c r="G121" s="84"/>
      <c r="L121"/>
      <c r="P121"/>
      <c r="Q121"/>
      <c r="R121"/>
      <c r="S121"/>
    </row>
    <row r="122" spans="6:19">
      <c r="L122"/>
      <c r="P122"/>
      <c r="Q122"/>
      <c r="R122"/>
      <c r="S122"/>
    </row>
    <row r="123" spans="6:19">
      <c r="L123"/>
      <c r="P123"/>
      <c r="Q123"/>
      <c r="R123"/>
      <c r="S123"/>
    </row>
    <row r="124" spans="6:19">
      <c r="L124"/>
      <c r="P124"/>
      <c r="Q124"/>
      <c r="R124"/>
      <c r="S124"/>
    </row>
    <row r="125" spans="6:19">
      <c r="L125"/>
      <c r="P125"/>
      <c r="Q125"/>
      <c r="R125"/>
      <c r="S125"/>
    </row>
    <row r="126" spans="6:19">
      <c r="L126"/>
      <c r="P126"/>
      <c r="Q126"/>
      <c r="R126"/>
      <c r="S126"/>
    </row>
    <row r="127" spans="6:19">
      <c r="L127"/>
      <c r="P127"/>
      <c r="Q127"/>
      <c r="R127"/>
      <c r="S127"/>
    </row>
    <row r="128" spans="6:19">
      <c r="L128"/>
      <c r="P128"/>
      <c r="Q128"/>
      <c r="R128"/>
      <c r="S128"/>
    </row>
    <row r="129" spans="12:19">
      <c r="L129"/>
      <c r="P129"/>
      <c r="Q129"/>
      <c r="R129"/>
      <c r="S129"/>
    </row>
    <row r="130" spans="12:19">
      <c r="L130"/>
      <c r="P130"/>
      <c r="Q130"/>
      <c r="R130"/>
      <c r="S130"/>
    </row>
    <row r="131" spans="12:19">
      <c r="L131"/>
      <c r="P131"/>
      <c r="Q131"/>
      <c r="R131"/>
      <c r="S131"/>
    </row>
    <row r="132" spans="12:19">
      <c r="L132"/>
      <c r="P132"/>
      <c r="Q132"/>
      <c r="R132"/>
      <c r="S132"/>
    </row>
    <row r="133" spans="12:19">
      <c r="L133"/>
      <c r="P133"/>
      <c r="Q133"/>
      <c r="R133"/>
      <c r="S133"/>
    </row>
    <row r="134" spans="12:19">
      <c r="L134"/>
      <c r="P134"/>
      <c r="Q134"/>
      <c r="R134"/>
      <c r="S134"/>
    </row>
    <row r="135" spans="12:19">
      <c r="L135"/>
      <c r="P135"/>
      <c r="Q135"/>
      <c r="R135"/>
      <c r="S135"/>
    </row>
    <row r="136" spans="12:19">
      <c r="L136"/>
      <c r="P136"/>
      <c r="Q136"/>
      <c r="R136"/>
      <c r="S136"/>
    </row>
    <row r="137" spans="12:19">
      <c r="L137"/>
      <c r="P137"/>
      <c r="Q137"/>
      <c r="R137"/>
      <c r="S137"/>
    </row>
    <row r="138" spans="12:19">
      <c r="L138"/>
      <c r="P138"/>
      <c r="Q138"/>
      <c r="R138"/>
      <c r="S138"/>
    </row>
    <row r="139" spans="12:19">
      <c r="L139"/>
      <c r="P139"/>
      <c r="Q139"/>
      <c r="R139"/>
      <c r="S139"/>
    </row>
    <row r="140" spans="12:19">
      <c r="L140"/>
      <c r="P140"/>
      <c r="Q140"/>
      <c r="R140"/>
      <c r="S140"/>
    </row>
    <row r="141" spans="12:19">
      <c r="L141"/>
      <c r="P141"/>
      <c r="Q141"/>
      <c r="R141"/>
      <c r="S141"/>
    </row>
    <row r="142" spans="12:19">
      <c r="L142"/>
      <c r="P142"/>
      <c r="Q142"/>
      <c r="R142"/>
      <c r="S142"/>
    </row>
    <row r="143" spans="12:19">
      <c r="L143"/>
      <c r="P143"/>
      <c r="Q143"/>
      <c r="R143"/>
      <c r="S143"/>
    </row>
    <row r="144" spans="12:19">
      <c r="L144"/>
      <c r="P144"/>
      <c r="Q144"/>
      <c r="R144"/>
      <c r="S144"/>
    </row>
    <row r="145" spans="12:19">
      <c r="L145"/>
      <c r="P145"/>
      <c r="Q145"/>
      <c r="R145"/>
      <c r="S145"/>
    </row>
    <row r="146" spans="12:19">
      <c r="L146"/>
      <c r="P146"/>
      <c r="Q146"/>
      <c r="R146"/>
      <c r="S146"/>
    </row>
    <row r="147" spans="12:19">
      <c r="R147" s="28"/>
      <c r="S147" s="28"/>
    </row>
    <row r="148" spans="12:19">
      <c r="R148" s="28"/>
      <c r="S148" s="28"/>
    </row>
    <row r="149" spans="12:19">
      <c r="R149" s="28"/>
      <c r="S149" s="28"/>
    </row>
    <row r="150" spans="12:19">
      <c r="R150" s="28"/>
      <c r="S150" s="28"/>
    </row>
    <row r="151" spans="12:19">
      <c r="R151" s="28"/>
      <c r="S151" s="28"/>
    </row>
    <row r="152" spans="12:19">
      <c r="R152" s="28"/>
      <c r="S152" s="28"/>
    </row>
    <row r="153" spans="12:19">
      <c r="R153" s="28"/>
      <c r="S153" s="28"/>
    </row>
    <row r="154" spans="12:19">
      <c r="R154" s="28"/>
      <c r="S154" s="28"/>
    </row>
    <row r="155" spans="12:19">
      <c r="R155" s="28"/>
      <c r="S155" s="28"/>
    </row>
    <row r="156" spans="12:19">
      <c r="R156" s="28"/>
      <c r="S156" s="28"/>
    </row>
    <row r="157" spans="12:19">
      <c r="R157" s="28"/>
      <c r="S157" s="28"/>
    </row>
    <row r="158" spans="12:19">
      <c r="R158" s="28"/>
      <c r="S158" s="28"/>
    </row>
    <row r="159" spans="12:19">
      <c r="R159" s="28"/>
      <c r="S159" s="28"/>
    </row>
    <row r="160" spans="12:19">
      <c r="R160" s="28"/>
      <c r="S160" s="28"/>
    </row>
    <row r="161" spans="18:19">
      <c r="R161" s="28"/>
      <c r="S161" s="28"/>
    </row>
    <row r="162" spans="18:19">
      <c r="R162" s="28"/>
      <c r="S162" s="28"/>
    </row>
    <row r="163" spans="18:19">
      <c r="R163" s="28"/>
      <c r="S163" s="28"/>
    </row>
    <row r="164" spans="18:19">
      <c r="R164" s="28"/>
      <c r="S164" s="28"/>
    </row>
    <row r="165" spans="18:19">
      <c r="R165" s="28"/>
      <c r="S165" s="28"/>
    </row>
    <row r="166" spans="18:19">
      <c r="R166" s="28"/>
      <c r="S166" s="28"/>
    </row>
    <row r="167" spans="18:19">
      <c r="R167" s="28"/>
      <c r="S167" s="28"/>
    </row>
    <row r="168" spans="18:19">
      <c r="R168" s="28"/>
      <c r="S168" s="28"/>
    </row>
    <row r="169" spans="18:19">
      <c r="R169" s="28"/>
      <c r="S169" s="28"/>
    </row>
    <row r="170" spans="18:19">
      <c r="R170" s="28"/>
      <c r="S170" s="28"/>
    </row>
    <row r="171" spans="18:19">
      <c r="R171" s="28"/>
      <c r="S171" s="28"/>
    </row>
    <row r="172" spans="18:19">
      <c r="R172" s="28"/>
      <c r="S172" s="28"/>
    </row>
    <row r="173" spans="18:19">
      <c r="R173" s="28"/>
      <c r="S173" s="28"/>
    </row>
    <row r="174" spans="18:19">
      <c r="R174" s="28"/>
      <c r="S174" s="28"/>
    </row>
    <row r="175" spans="18:19">
      <c r="R175" s="28"/>
      <c r="S175" s="28"/>
    </row>
    <row r="176" spans="18:19">
      <c r="R176" s="28"/>
      <c r="S176" s="28"/>
    </row>
    <row r="177" spans="18:19">
      <c r="R177" s="28"/>
      <c r="S177" s="28"/>
    </row>
    <row r="178" spans="18:19">
      <c r="R178" s="28"/>
      <c r="S178" s="28"/>
    </row>
    <row r="179" spans="18:19">
      <c r="R179" s="28"/>
      <c r="S179" s="28"/>
    </row>
    <row r="180" spans="18:19">
      <c r="R180" s="28"/>
      <c r="S180" s="28"/>
    </row>
    <row r="181" spans="18:19">
      <c r="R181" s="28"/>
      <c r="S181" s="28"/>
    </row>
    <row r="182" spans="18:19">
      <c r="R182" s="28"/>
      <c r="S182" s="28"/>
    </row>
    <row r="183" spans="18:19">
      <c r="R183" s="28"/>
      <c r="S183" s="28"/>
    </row>
    <row r="184" spans="18:19">
      <c r="R184" s="28"/>
      <c r="S184" s="28"/>
    </row>
    <row r="185" spans="18:19">
      <c r="R185" s="28"/>
      <c r="S185" s="28"/>
    </row>
    <row r="186" spans="18:19">
      <c r="R186" s="28"/>
      <c r="S186" s="28"/>
    </row>
    <row r="187" spans="18:19">
      <c r="R187" s="28"/>
      <c r="S187" s="28"/>
    </row>
    <row r="188" spans="18:19">
      <c r="R188" s="28"/>
      <c r="S188" s="28"/>
    </row>
    <row r="189" spans="18:19">
      <c r="R189" s="28"/>
      <c r="S189" s="28"/>
    </row>
    <row r="190" spans="18:19">
      <c r="R190" s="28"/>
      <c r="S190" s="28"/>
    </row>
    <row r="191" spans="18:19">
      <c r="R191" s="28"/>
      <c r="S191" s="28"/>
    </row>
    <row r="192" spans="18:19">
      <c r="R192" s="28"/>
      <c r="S192" s="28"/>
    </row>
    <row r="193" spans="18:19">
      <c r="R193" s="28"/>
      <c r="S193" s="28"/>
    </row>
    <row r="194" spans="18:19">
      <c r="R194" s="28"/>
      <c r="S194" s="28"/>
    </row>
    <row r="195" spans="18:19">
      <c r="R195" s="28"/>
      <c r="S195" s="28"/>
    </row>
    <row r="196" spans="18:19">
      <c r="R196" s="28"/>
      <c r="S196" s="28"/>
    </row>
    <row r="197" spans="18:19">
      <c r="R197" s="28"/>
      <c r="S197" s="28"/>
    </row>
    <row r="198" spans="18:19">
      <c r="R198" s="28"/>
      <c r="S198" s="28"/>
    </row>
    <row r="199" spans="18:19">
      <c r="R199" s="28"/>
      <c r="S199" s="28"/>
    </row>
    <row r="200" spans="18:19">
      <c r="R200" s="28"/>
      <c r="S200" s="28"/>
    </row>
    <row r="201" spans="18:19">
      <c r="R201" s="28"/>
      <c r="S201" s="28"/>
    </row>
    <row r="202" spans="18:19">
      <c r="R202" s="28"/>
      <c r="S202" s="28"/>
    </row>
    <row r="203" spans="18:19">
      <c r="R203" s="28"/>
      <c r="S203" s="28"/>
    </row>
    <row r="204" spans="18:19">
      <c r="R204" s="28"/>
      <c r="S204" s="28"/>
    </row>
    <row r="205" spans="18:19">
      <c r="R205" s="28"/>
      <c r="S205" s="28"/>
    </row>
    <row r="206" spans="18:19">
      <c r="R206" s="28"/>
      <c r="S206" s="28"/>
    </row>
    <row r="207" spans="18:19">
      <c r="R207" s="28"/>
      <c r="S207" s="28"/>
    </row>
    <row r="208" spans="18:19">
      <c r="R208" s="28"/>
      <c r="S208" s="28"/>
    </row>
    <row r="209" spans="18:19">
      <c r="R209" s="28"/>
      <c r="S209" s="28"/>
    </row>
    <row r="210" spans="18:19">
      <c r="R210" s="28"/>
      <c r="S210" s="28"/>
    </row>
    <row r="211" spans="18:19">
      <c r="R211" s="28"/>
      <c r="S211" s="28"/>
    </row>
    <row r="212" spans="18:19">
      <c r="R212" s="28"/>
      <c r="S212" s="28"/>
    </row>
    <row r="213" spans="18:19">
      <c r="R213" s="28"/>
      <c r="S213" s="28"/>
    </row>
    <row r="214" spans="18:19">
      <c r="R214" s="28"/>
      <c r="S214" s="28"/>
    </row>
    <row r="215" spans="18:19">
      <c r="R215" s="28"/>
      <c r="S215" s="28"/>
    </row>
    <row r="216" spans="18:19">
      <c r="R216" s="28"/>
      <c r="S216" s="28"/>
    </row>
    <row r="217" spans="18:19">
      <c r="R217" s="28"/>
      <c r="S217" s="28"/>
    </row>
    <row r="218" spans="18:19">
      <c r="R218" s="28"/>
      <c r="S218" s="28"/>
    </row>
    <row r="219" spans="18:19">
      <c r="R219" s="28"/>
      <c r="S219" s="28"/>
    </row>
    <row r="220" spans="18:19">
      <c r="R220" s="28"/>
      <c r="S220" s="28"/>
    </row>
    <row r="221" spans="18:19">
      <c r="R221" s="28"/>
      <c r="S221" s="28"/>
    </row>
    <row r="222" spans="18:19">
      <c r="R222" s="28"/>
      <c r="S222" s="28"/>
    </row>
    <row r="223" spans="18:19">
      <c r="R223" s="28"/>
      <c r="S223" s="28"/>
    </row>
    <row r="224" spans="18:19">
      <c r="R224" s="28"/>
      <c r="S224" s="28"/>
    </row>
    <row r="225" spans="18:19">
      <c r="R225" s="28"/>
      <c r="S225" s="28"/>
    </row>
    <row r="226" spans="18:19">
      <c r="R226" s="28"/>
      <c r="S226" s="28"/>
    </row>
    <row r="227" spans="18:19">
      <c r="R227" s="28"/>
      <c r="S227" s="28"/>
    </row>
    <row r="228" spans="18:19">
      <c r="R228" s="28"/>
      <c r="S228" s="28"/>
    </row>
    <row r="229" spans="18:19">
      <c r="R229" s="28"/>
      <c r="S229" s="28"/>
    </row>
    <row r="230" spans="18:19">
      <c r="R230" s="28"/>
      <c r="S230" s="28"/>
    </row>
    <row r="231" spans="18:19">
      <c r="R231" s="28"/>
      <c r="S231" s="28"/>
    </row>
    <row r="232" spans="18:19">
      <c r="R232" s="28"/>
      <c r="S232" s="28"/>
    </row>
    <row r="233" spans="18:19">
      <c r="R233" s="28"/>
      <c r="S233" s="28"/>
    </row>
    <row r="234" spans="18:19">
      <c r="R234" s="28"/>
      <c r="S234" s="28"/>
    </row>
    <row r="235" spans="18:19">
      <c r="R235" s="28"/>
      <c r="S235" s="28"/>
    </row>
    <row r="236" spans="18:19">
      <c r="R236" s="28"/>
      <c r="S236" s="28"/>
    </row>
    <row r="237" spans="18:19">
      <c r="R237" s="28"/>
      <c r="S237" s="28"/>
    </row>
    <row r="238" spans="18:19">
      <c r="R238" s="28"/>
      <c r="S238" s="28"/>
    </row>
    <row r="239" spans="18:19">
      <c r="R239" s="28"/>
      <c r="S239" s="28"/>
    </row>
    <row r="240" spans="18:19">
      <c r="R240" s="28"/>
      <c r="S240" s="28"/>
    </row>
    <row r="241" spans="18:19">
      <c r="R241" s="28"/>
      <c r="S241" s="28"/>
    </row>
    <row r="242" spans="18:19">
      <c r="R242" s="28"/>
      <c r="S242" s="28"/>
    </row>
    <row r="243" spans="18:19">
      <c r="R243" s="28"/>
      <c r="S243" s="28"/>
    </row>
    <row r="244" spans="18:19">
      <c r="R244" s="28"/>
      <c r="S244" s="28"/>
    </row>
    <row r="245" spans="18:19">
      <c r="R245" s="28"/>
      <c r="S245" s="28"/>
    </row>
    <row r="246" spans="18:19">
      <c r="R246" s="28"/>
      <c r="S246" s="28"/>
    </row>
    <row r="247" spans="18:19">
      <c r="R247" s="28"/>
      <c r="S247" s="28"/>
    </row>
    <row r="248" spans="18:19">
      <c r="R248" s="28"/>
      <c r="S248" s="28"/>
    </row>
    <row r="249" spans="18:19">
      <c r="R249" s="28"/>
      <c r="S249" s="28"/>
    </row>
    <row r="250" spans="18:19">
      <c r="R250" s="28"/>
      <c r="S250" s="28"/>
    </row>
    <row r="251" spans="18:19">
      <c r="R251" s="28"/>
      <c r="S251" s="28"/>
    </row>
    <row r="252" spans="18:19">
      <c r="R252" s="28"/>
      <c r="S252" s="28"/>
    </row>
    <row r="253" spans="18:19">
      <c r="R253" s="28"/>
      <c r="S253" s="28"/>
    </row>
    <row r="254" spans="18:19">
      <c r="R254" s="28"/>
      <c r="S254" s="28"/>
    </row>
    <row r="255" spans="18:19">
      <c r="R255" s="28"/>
      <c r="S255" s="28"/>
    </row>
    <row r="256" spans="18:19">
      <c r="R256" s="28"/>
      <c r="S256" s="28"/>
    </row>
    <row r="257" spans="18:19">
      <c r="R257" s="28"/>
      <c r="S257" s="28"/>
    </row>
    <row r="258" spans="18:19">
      <c r="R258" s="28"/>
      <c r="S258" s="28"/>
    </row>
    <row r="259" spans="18:19">
      <c r="R259" s="28"/>
      <c r="S259" s="28"/>
    </row>
    <row r="260" spans="18:19">
      <c r="R260" s="28"/>
      <c r="S260" s="28"/>
    </row>
    <row r="261" spans="18:19">
      <c r="R261" s="28"/>
      <c r="S261" s="28"/>
    </row>
    <row r="262" spans="18:19">
      <c r="R262" s="28"/>
      <c r="S262" s="28"/>
    </row>
    <row r="263" spans="18:19">
      <c r="R263" s="28"/>
      <c r="S263" s="28"/>
    </row>
    <row r="264" spans="18:19">
      <c r="R264" s="28"/>
      <c r="S264" s="28"/>
    </row>
    <row r="265" spans="18:19">
      <c r="R265" s="28"/>
      <c r="S265" s="28"/>
    </row>
    <row r="266" spans="18:19">
      <c r="R266" s="28"/>
      <c r="S266" s="28"/>
    </row>
    <row r="267" spans="18:19">
      <c r="R267" s="28"/>
      <c r="S267" s="28"/>
    </row>
    <row r="268" spans="18:19">
      <c r="R268" s="28"/>
      <c r="S268" s="28"/>
    </row>
    <row r="269" spans="18:19">
      <c r="R269" s="28"/>
      <c r="S269" s="28"/>
    </row>
    <row r="270" spans="18:19">
      <c r="R270" s="28"/>
      <c r="S270" s="28"/>
    </row>
    <row r="271" spans="18:19">
      <c r="R271" s="28"/>
      <c r="S271" s="28"/>
    </row>
    <row r="272" spans="18:19">
      <c r="R272" s="28"/>
      <c r="S272" s="28"/>
    </row>
    <row r="273" spans="18:19">
      <c r="R273" s="28"/>
      <c r="S273" s="28"/>
    </row>
    <row r="274" spans="18:19">
      <c r="R274" s="28"/>
      <c r="S274" s="28"/>
    </row>
    <row r="275" spans="18:19">
      <c r="R275" s="28"/>
      <c r="S275" s="28"/>
    </row>
    <row r="276" spans="18:19">
      <c r="R276" s="28"/>
      <c r="S276" s="28"/>
    </row>
    <row r="277" spans="18:19">
      <c r="R277" s="28"/>
      <c r="S277" s="28"/>
    </row>
    <row r="278" spans="18:19">
      <c r="R278" s="28"/>
      <c r="S278" s="28"/>
    </row>
    <row r="279" spans="18:19">
      <c r="R279" s="28"/>
      <c r="S279" s="28"/>
    </row>
    <row r="280" spans="18:19">
      <c r="R280" s="28"/>
      <c r="S280" s="28"/>
    </row>
    <row r="281" spans="18:19">
      <c r="R281" s="28"/>
      <c r="S281" s="28"/>
    </row>
    <row r="282" spans="18:19">
      <c r="R282" s="28"/>
      <c r="S282" s="28"/>
    </row>
    <row r="283" spans="18:19">
      <c r="R283" s="28"/>
      <c r="S283" s="28"/>
    </row>
    <row r="284" spans="18:19">
      <c r="R284" s="28"/>
      <c r="S284" s="28"/>
    </row>
    <row r="285" spans="18:19">
      <c r="R285" s="28"/>
      <c r="S285" s="28"/>
    </row>
    <row r="286" spans="18:19">
      <c r="R286" s="28"/>
      <c r="S286" s="28"/>
    </row>
    <row r="287" spans="18:19">
      <c r="R287" s="28"/>
      <c r="S287" s="28"/>
    </row>
    <row r="288" spans="18:19">
      <c r="R288" s="28"/>
      <c r="S288" s="28"/>
    </row>
    <row r="289" spans="18:19">
      <c r="R289" s="28"/>
      <c r="S289" s="28"/>
    </row>
    <row r="290" spans="18:19">
      <c r="R290" s="28"/>
      <c r="S290" s="28"/>
    </row>
    <row r="291" spans="18:19">
      <c r="R291" s="28"/>
      <c r="S291" s="28"/>
    </row>
    <row r="292" spans="18:19">
      <c r="R292" s="28"/>
      <c r="S292" s="28"/>
    </row>
    <row r="293" spans="18:19">
      <c r="R293" s="28"/>
      <c r="S293" s="28"/>
    </row>
    <row r="294" spans="18:19">
      <c r="R294" s="28"/>
      <c r="S294" s="28"/>
    </row>
    <row r="295" spans="18:19">
      <c r="R295" s="28"/>
      <c r="S295" s="28"/>
    </row>
    <row r="296" spans="18:19">
      <c r="R296" s="28"/>
      <c r="S296" s="28"/>
    </row>
    <row r="297" spans="18:19">
      <c r="R297" s="28"/>
      <c r="S297" s="28"/>
    </row>
    <row r="298" spans="18:19">
      <c r="R298" s="28"/>
      <c r="S298" s="28"/>
    </row>
    <row r="299" spans="18:19">
      <c r="R299" s="28"/>
      <c r="S299" s="28"/>
    </row>
    <row r="300" spans="18:19">
      <c r="R300" s="28"/>
      <c r="S300" s="28"/>
    </row>
    <row r="301" spans="18:19">
      <c r="R301" s="28"/>
      <c r="S301" s="28"/>
    </row>
    <row r="302" spans="18:19">
      <c r="R302" s="28"/>
      <c r="S302" s="28"/>
    </row>
    <row r="303" spans="18:19">
      <c r="R303" s="28"/>
      <c r="S303" s="28"/>
    </row>
    <row r="304" spans="18:19">
      <c r="R304" s="28"/>
      <c r="S304" s="28"/>
    </row>
    <row r="305" spans="18:19">
      <c r="R305" s="28"/>
      <c r="S305" s="28"/>
    </row>
    <row r="306" spans="18:19">
      <c r="R306" s="28"/>
      <c r="S306" s="28"/>
    </row>
    <row r="307" spans="18:19">
      <c r="R307" s="28"/>
      <c r="S307" s="28"/>
    </row>
    <row r="308" spans="18:19">
      <c r="R308" s="28"/>
      <c r="S308" s="28"/>
    </row>
    <row r="309" spans="18:19">
      <c r="R309" s="28"/>
      <c r="S309" s="28"/>
    </row>
    <row r="310" spans="18:19">
      <c r="R310" s="28"/>
      <c r="S310" s="28"/>
    </row>
    <row r="311" spans="18:19">
      <c r="R311" s="28"/>
      <c r="S311" s="28"/>
    </row>
    <row r="312" spans="18:19">
      <c r="R312" s="28"/>
      <c r="S312" s="28"/>
    </row>
    <row r="313" spans="18:19">
      <c r="R313" s="28"/>
      <c r="S313" s="28"/>
    </row>
    <row r="314" spans="18:19">
      <c r="R314" s="28"/>
      <c r="S314" s="28"/>
    </row>
    <row r="315" spans="18:19">
      <c r="R315" s="28"/>
      <c r="S315" s="28"/>
    </row>
    <row r="316" spans="18:19">
      <c r="R316" s="28"/>
      <c r="S316" s="28"/>
    </row>
    <row r="317" spans="18:19">
      <c r="R317" s="28"/>
      <c r="S317" s="28"/>
    </row>
    <row r="318" spans="18:19">
      <c r="R318" s="28"/>
      <c r="S318" s="28"/>
    </row>
    <row r="319" spans="18:19">
      <c r="R319" s="28"/>
      <c r="S319" s="28"/>
    </row>
    <row r="320" spans="18:19">
      <c r="R320" s="28"/>
      <c r="S320" s="28"/>
    </row>
    <row r="321" spans="18:19">
      <c r="R321" s="28"/>
      <c r="S321" s="28"/>
    </row>
    <row r="322" spans="18:19">
      <c r="R322" s="28"/>
      <c r="S322" s="28"/>
    </row>
    <row r="323" spans="18:19">
      <c r="R323" s="28"/>
      <c r="S323" s="28"/>
    </row>
    <row r="324" spans="18:19">
      <c r="R324" s="28"/>
      <c r="S324" s="28"/>
    </row>
    <row r="325" spans="18:19">
      <c r="R325" s="28"/>
      <c r="S325" s="28"/>
    </row>
    <row r="326" spans="18:19">
      <c r="R326" s="28"/>
      <c r="S326" s="28"/>
    </row>
    <row r="327" spans="18:19">
      <c r="R327" s="28"/>
      <c r="S327" s="28"/>
    </row>
    <row r="328" spans="18:19">
      <c r="R328" s="28"/>
      <c r="S328" s="28"/>
    </row>
    <row r="329" spans="18:19">
      <c r="R329" s="28"/>
      <c r="S329" s="28"/>
    </row>
    <row r="330" spans="18:19">
      <c r="R330" s="28"/>
      <c r="S330" s="28"/>
    </row>
    <row r="331" spans="18:19">
      <c r="R331" s="28"/>
      <c r="S331" s="28"/>
    </row>
    <row r="332" spans="18:19">
      <c r="R332" s="28"/>
      <c r="S332" s="28"/>
    </row>
    <row r="333" spans="18:19">
      <c r="R333" s="28"/>
      <c r="S333" s="28"/>
    </row>
    <row r="334" spans="18:19">
      <c r="R334" s="28"/>
      <c r="S334" s="28"/>
    </row>
    <row r="335" spans="18:19">
      <c r="R335" s="28"/>
      <c r="S335" s="28"/>
    </row>
    <row r="336" spans="18:19">
      <c r="R336" s="28"/>
      <c r="S336" s="28"/>
    </row>
    <row r="337" spans="18:19">
      <c r="R337" s="28"/>
      <c r="S337" s="28"/>
    </row>
    <row r="338" spans="18:19">
      <c r="R338" s="28"/>
      <c r="S338" s="28"/>
    </row>
    <row r="339" spans="18:19">
      <c r="R339" s="28"/>
      <c r="S339" s="28"/>
    </row>
    <row r="340" spans="18:19">
      <c r="R340" s="28"/>
      <c r="S340" s="28"/>
    </row>
    <row r="341" spans="18:19">
      <c r="R341" s="28"/>
      <c r="S341" s="28"/>
    </row>
    <row r="342" spans="18:19">
      <c r="R342" s="28"/>
      <c r="S342" s="28"/>
    </row>
    <row r="343" spans="18:19">
      <c r="R343" s="28"/>
      <c r="S343" s="28"/>
    </row>
    <row r="344" spans="18:19">
      <c r="R344" s="28"/>
      <c r="S344" s="28"/>
    </row>
    <row r="345" spans="18:19">
      <c r="R345" s="28"/>
      <c r="S345" s="28"/>
    </row>
    <row r="346" spans="18:19">
      <c r="R346" s="28"/>
      <c r="S346" s="28"/>
    </row>
    <row r="347" spans="18:19">
      <c r="R347" s="28"/>
      <c r="S347" s="28"/>
    </row>
    <row r="348" spans="18:19">
      <c r="R348" s="28"/>
      <c r="S348" s="28"/>
    </row>
    <row r="349" spans="18:19">
      <c r="R349" s="28"/>
      <c r="S349" s="28"/>
    </row>
    <row r="350" spans="18:19">
      <c r="R350" s="28"/>
      <c r="S350" s="28"/>
    </row>
    <row r="351" spans="18:19">
      <c r="R351" s="28"/>
      <c r="S351" s="28"/>
    </row>
    <row r="352" spans="18:19">
      <c r="R352" s="28"/>
      <c r="S352" s="28"/>
    </row>
    <row r="353" spans="18:19">
      <c r="R353" s="28"/>
      <c r="S353" s="28"/>
    </row>
    <row r="354" spans="18:19">
      <c r="R354" s="28"/>
      <c r="S354" s="28"/>
    </row>
    <row r="355" spans="18:19">
      <c r="R355" s="28"/>
      <c r="S355" s="28"/>
    </row>
    <row r="356" spans="18:19">
      <c r="R356" s="28"/>
      <c r="S356" s="28"/>
    </row>
    <row r="357" spans="18:19">
      <c r="R357" s="28"/>
      <c r="S357" s="28"/>
    </row>
    <row r="358" spans="18:19">
      <c r="R358" s="28"/>
      <c r="S358" s="28"/>
    </row>
    <row r="359" spans="18:19">
      <c r="R359" s="28"/>
      <c r="S359" s="28"/>
    </row>
    <row r="360" spans="18:19">
      <c r="R360" s="28"/>
      <c r="S360" s="28"/>
    </row>
    <row r="361" spans="18:19">
      <c r="R361" s="28"/>
      <c r="S361" s="28"/>
    </row>
    <row r="362" spans="18:19">
      <c r="R362" s="28"/>
      <c r="S362" s="28"/>
    </row>
    <row r="363" spans="18:19">
      <c r="R363" s="28"/>
      <c r="S363" s="28"/>
    </row>
    <row r="364" spans="18:19">
      <c r="R364" s="28"/>
      <c r="S364" s="28"/>
    </row>
    <row r="365" spans="18:19">
      <c r="R365" s="28"/>
      <c r="S365" s="28"/>
    </row>
    <row r="366" spans="18:19">
      <c r="R366" s="28"/>
      <c r="S366" s="28"/>
    </row>
    <row r="367" spans="18:19">
      <c r="R367" s="28"/>
      <c r="S367" s="28"/>
    </row>
    <row r="368" spans="18:19">
      <c r="R368" s="28"/>
      <c r="S368" s="28"/>
    </row>
    <row r="369" spans="18:19">
      <c r="R369" s="28"/>
      <c r="S369" s="28"/>
    </row>
    <row r="370" spans="18:19">
      <c r="R370" s="28"/>
      <c r="S370" s="28"/>
    </row>
    <row r="371" spans="18:19">
      <c r="R371" s="28"/>
      <c r="S371" s="28"/>
    </row>
    <row r="372" spans="18:19">
      <c r="R372" s="28"/>
      <c r="S372" s="28"/>
    </row>
    <row r="373" spans="18:19">
      <c r="R373" s="28"/>
      <c r="S373" s="28"/>
    </row>
    <row r="374" spans="18:19">
      <c r="R374" s="28"/>
      <c r="S374" s="28"/>
    </row>
    <row r="375" spans="18:19">
      <c r="R375" s="28"/>
      <c r="S375" s="28"/>
    </row>
    <row r="376" spans="18:19">
      <c r="R376" s="28"/>
      <c r="S376" s="28"/>
    </row>
    <row r="377" spans="18:19">
      <c r="R377" s="28"/>
      <c r="S377" s="28"/>
    </row>
    <row r="378" spans="18:19">
      <c r="R378" s="28"/>
      <c r="S378" s="28"/>
    </row>
    <row r="379" spans="18:19">
      <c r="R379" s="28"/>
      <c r="S379" s="28"/>
    </row>
    <row r="380" spans="18:19">
      <c r="R380" s="28"/>
      <c r="S380" s="28"/>
    </row>
    <row r="381" spans="18:19">
      <c r="R381" s="28"/>
      <c r="S381" s="28"/>
    </row>
    <row r="382" spans="18:19">
      <c r="R382" s="28"/>
      <c r="S382" s="28"/>
    </row>
    <row r="383" spans="18:19">
      <c r="R383" s="28"/>
      <c r="S383" s="28"/>
    </row>
    <row r="384" spans="18:19">
      <c r="R384" s="28"/>
      <c r="S384" s="28"/>
    </row>
    <row r="385" spans="18:19">
      <c r="R385" s="28"/>
      <c r="S385" s="28"/>
    </row>
    <row r="386" spans="18:19">
      <c r="R386" s="28"/>
      <c r="S386" s="28"/>
    </row>
    <row r="387" spans="18:19">
      <c r="R387" s="28"/>
      <c r="S387" s="28"/>
    </row>
    <row r="388" spans="18:19">
      <c r="R388" s="28"/>
      <c r="S388" s="28"/>
    </row>
    <row r="389" spans="18:19">
      <c r="R389" s="28"/>
      <c r="S389" s="28"/>
    </row>
    <row r="390" spans="18:19">
      <c r="R390" s="28"/>
      <c r="S390" s="28"/>
    </row>
    <row r="391" spans="18:19">
      <c r="R391" s="28"/>
      <c r="S391" s="28"/>
    </row>
    <row r="392" spans="18:19">
      <c r="R392" s="28"/>
      <c r="S392" s="28"/>
    </row>
    <row r="393" spans="18:19">
      <c r="R393" s="28"/>
      <c r="S393" s="28"/>
    </row>
    <row r="394" spans="18:19">
      <c r="R394" s="28"/>
      <c r="S394" s="28"/>
    </row>
    <row r="395" spans="18:19">
      <c r="R395" s="28"/>
      <c r="S395" s="28"/>
    </row>
    <row r="396" spans="18:19">
      <c r="R396" s="28"/>
      <c r="S396" s="28"/>
    </row>
    <row r="397" spans="18:19">
      <c r="R397" s="28"/>
      <c r="S397" s="28"/>
    </row>
    <row r="398" spans="18:19">
      <c r="R398" s="28"/>
      <c r="S398" s="28"/>
    </row>
    <row r="399" spans="18:19">
      <c r="R399" s="28"/>
      <c r="S399" s="28"/>
    </row>
    <row r="400" spans="18:19">
      <c r="R400" s="28"/>
      <c r="S400" s="28"/>
    </row>
    <row r="401" spans="18:19">
      <c r="R401" s="28"/>
      <c r="S401" s="28"/>
    </row>
    <row r="402" spans="18:19">
      <c r="R402" s="28"/>
      <c r="S402" s="28"/>
    </row>
    <row r="403" spans="18:19">
      <c r="R403" s="28"/>
      <c r="S403" s="28"/>
    </row>
    <row r="404" spans="18:19">
      <c r="R404" s="28"/>
      <c r="S404" s="28"/>
    </row>
    <row r="405" spans="18:19">
      <c r="R405" s="28"/>
      <c r="S405" s="28"/>
    </row>
    <row r="406" spans="18:19">
      <c r="R406" s="28"/>
      <c r="S406" s="28"/>
    </row>
    <row r="407" spans="18:19">
      <c r="R407" s="28"/>
      <c r="S407" s="28"/>
    </row>
    <row r="408" spans="18:19">
      <c r="R408" s="28"/>
      <c r="S408" s="28"/>
    </row>
    <row r="409" spans="18:19">
      <c r="R409" s="28"/>
      <c r="S409" s="28"/>
    </row>
    <row r="410" spans="18:19">
      <c r="R410" s="28"/>
      <c r="S410" s="28"/>
    </row>
    <row r="411" spans="18:19">
      <c r="R411" s="28"/>
      <c r="S411" s="28"/>
    </row>
    <row r="412" spans="18:19">
      <c r="R412" s="28"/>
      <c r="S412" s="28"/>
    </row>
    <row r="413" spans="18:19">
      <c r="R413" s="28"/>
      <c r="S413" s="28"/>
    </row>
    <row r="414" spans="18:19">
      <c r="R414" s="28"/>
      <c r="S414" s="28"/>
    </row>
    <row r="415" spans="18:19">
      <c r="R415" s="28"/>
      <c r="S415" s="28"/>
    </row>
    <row r="416" spans="18:19">
      <c r="R416" s="28"/>
      <c r="S416" s="28"/>
    </row>
    <row r="417" spans="18:19">
      <c r="R417" s="28"/>
      <c r="S417" s="28"/>
    </row>
    <row r="418" spans="18:19">
      <c r="R418" s="28"/>
      <c r="S418" s="28"/>
    </row>
    <row r="419" spans="18:19">
      <c r="R419" s="28"/>
      <c r="S419" s="28"/>
    </row>
    <row r="420" spans="18:19">
      <c r="R420" s="28"/>
      <c r="S420" s="28"/>
    </row>
    <row r="421" spans="18:19">
      <c r="R421" s="28"/>
      <c r="S421" s="28"/>
    </row>
    <row r="422" spans="18:19">
      <c r="R422" s="28"/>
      <c r="S422" s="28"/>
    </row>
    <row r="423" spans="18:19">
      <c r="R423" s="28"/>
      <c r="S423" s="28"/>
    </row>
    <row r="424" spans="18:19">
      <c r="R424" s="28"/>
      <c r="S424" s="28"/>
    </row>
    <row r="425" spans="18:19">
      <c r="R425" s="28"/>
      <c r="S425" s="28"/>
    </row>
    <row r="426" spans="18:19">
      <c r="R426" s="28"/>
      <c r="S426" s="28"/>
    </row>
    <row r="427" spans="18:19">
      <c r="R427" s="28"/>
      <c r="S427" s="28"/>
    </row>
    <row r="428" spans="18:19">
      <c r="R428" s="28"/>
      <c r="S428" s="28"/>
    </row>
    <row r="429" spans="18:19">
      <c r="R429" s="28"/>
      <c r="S429" s="28"/>
    </row>
    <row r="430" spans="18:19">
      <c r="R430" s="28"/>
      <c r="S430" s="28"/>
    </row>
    <row r="431" spans="18:19">
      <c r="R431" s="28"/>
      <c r="S431" s="28"/>
    </row>
    <row r="432" spans="18:19">
      <c r="R432" s="28"/>
      <c r="S432" s="28"/>
    </row>
    <row r="433" spans="18:19">
      <c r="R433" s="28"/>
      <c r="S433" s="28"/>
    </row>
    <row r="434" spans="18:19">
      <c r="R434" s="28"/>
      <c r="S434" s="28"/>
    </row>
    <row r="435" spans="18:19">
      <c r="R435" s="28"/>
      <c r="S435" s="28"/>
    </row>
    <row r="436" spans="18:19">
      <c r="R436" s="28"/>
      <c r="S436" s="28"/>
    </row>
    <row r="437" spans="18:19">
      <c r="R437" s="28"/>
      <c r="S437" s="28"/>
    </row>
    <row r="438" spans="18:19">
      <c r="R438" s="28"/>
      <c r="S438" s="28"/>
    </row>
    <row r="439" spans="18:19">
      <c r="R439" s="28"/>
      <c r="S439" s="28"/>
    </row>
    <row r="440" spans="18:19">
      <c r="R440" s="28"/>
      <c r="S440" s="28"/>
    </row>
    <row r="441" spans="18:19">
      <c r="R441" s="28"/>
      <c r="S441" s="28"/>
    </row>
    <row r="442" spans="18:19">
      <c r="R442" s="28"/>
      <c r="S442" s="28"/>
    </row>
    <row r="443" spans="18:19">
      <c r="R443" s="28"/>
      <c r="S443" s="28"/>
    </row>
    <row r="444" spans="18:19">
      <c r="R444" s="28"/>
      <c r="S444" s="28"/>
    </row>
    <row r="445" spans="18:19">
      <c r="R445" s="28"/>
      <c r="S445" s="28"/>
    </row>
    <row r="446" spans="18:19">
      <c r="R446" s="28"/>
      <c r="S446" s="28"/>
    </row>
    <row r="447" spans="18:19">
      <c r="R447" s="28"/>
      <c r="S447" s="28"/>
    </row>
    <row r="448" spans="18:19">
      <c r="R448" s="28"/>
      <c r="S448" s="28"/>
    </row>
    <row r="449" spans="18:19">
      <c r="R449" s="28"/>
      <c r="S449" s="28"/>
    </row>
    <row r="450" spans="18:19">
      <c r="R450" s="28"/>
      <c r="S450" s="28"/>
    </row>
    <row r="451" spans="18:19">
      <c r="R451" s="28"/>
      <c r="S451" s="28"/>
    </row>
    <row r="452" spans="18:19">
      <c r="R452" s="28"/>
      <c r="S452" s="28"/>
    </row>
    <row r="453" spans="18:19">
      <c r="R453" s="28"/>
      <c r="S453" s="28"/>
    </row>
    <row r="454" spans="18:19">
      <c r="R454" s="28"/>
      <c r="S454" s="28"/>
    </row>
    <row r="455" spans="18:19">
      <c r="R455" s="28"/>
      <c r="S455" s="28"/>
    </row>
    <row r="456" spans="18:19">
      <c r="R456" s="28"/>
      <c r="S456" s="28"/>
    </row>
    <row r="457" spans="18:19">
      <c r="R457" s="28"/>
      <c r="S457" s="28"/>
    </row>
    <row r="458" spans="18:19">
      <c r="R458" s="28"/>
      <c r="S458" s="28"/>
    </row>
    <row r="459" spans="18:19">
      <c r="R459" s="28"/>
      <c r="S459" s="28"/>
    </row>
    <row r="460" spans="18:19">
      <c r="R460" s="28"/>
      <c r="S460" s="28"/>
    </row>
    <row r="461" spans="18:19">
      <c r="R461" s="28"/>
      <c r="S461" s="28"/>
    </row>
    <row r="462" spans="18:19">
      <c r="R462" s="28"/>
      <c r="S462" s="28"/>
    </row>
    <row r="463" spans="18:19">
      <c r="R463" s="28"/>
      <c r="S463" s="28"/>
    </row>
    <row r="464" spans="18:19">
      <c r="R464" s="28"/>
      <c r="S464" s="28"/>
    </row>
    <row r="465" spans="18:19">
      <c r="R465" s="28"/>
      <c r="S465" s="28"/>
    </row>
    <row r="466" spans="18:19">
      <c r="R466" s="28"/>
      <c r="S466" s="28"/>
    </row>
    <row r="467" spans="18:19">
      <c r="R467" s="28"/>
      <c r="S467" s="28"/>
    </row>
    <row r="468" spans="18:19">
      <c r="R468" s="28"/>
      <c r="S468" s="28"/>
    </row>
    <row r="469" spans="18:19">
      <c r="R469" s="28"/>
      <c r="S469" s="28"/>
    </row>
    <row r="470" spans="18:19">
      <c r="R470" s="28"/>
      <c r="S470" s="28"/>
    </row>
    <row r="471" spans="18:19">
      <c r="R471" s="28"/>
      <c r="S471" s="28"/>
    </row>
    <row r="472" spans="18:19">
      <c r="R472" s="28"/>
      <c r="S472" s="28"/>
    </row>
    <row r="473" spans="18:19">
      <c r="R473" s="28"/>
      <c r="S473" s="28"/>
    </row>
    <row r="474" spans="18:19">
      <c r="R474" s="28"/>
      <c r="S474" s="28"/>
    </row>
    <row r="475" spans="18:19">
      <c r="R475" s="28"/>
      <c r="S475" s="28"/>
    </row>
    <row r="476" spans="18:19">
      <c r="R476" s="28"/>
      <c r="S476" s="28"/>
    </row>
    <row r="477" spans="18:19">
      <c r="R477" s="28"/>
      <c r="S477" s="28"/>
    </row>
    <row r="478" spans="18:19">
      <c r="R478" s="28"/>
      <c r="S478" s="28"/>
    </row>
    <row r="479" spans="18:19">
      <c r="R479" s="28"/>
      <c r="S479" s="28"/>
    </row>
    <row r="480" spans="18:19">
      <c r="R480" s="28"/>
      <c r="S480" s="28"/>
    </row>
    <row r="481" spans="18:19">
      <c r="R481" s="28"/>
      <c r="S481" s="28"/>
    </row>
    <row r="482" spans="18:19">
      <c r="R482" s="28"/>
      <c r="S482" s="28"/>
    </row>
    <row r="483" spans="18:19">
      <c r="R483" s="28"/>
      <c r="S483" s="28"/>
    </row>
    <row r="484" spans="18:19">
      <c r="R484" s="28"/>
      <c r="S484" s="28"/>
    </row>
    <row r="485" spans="18:19">
      <c r="R485" s="28"/>
      <c r="S485" s="28"/>
    </row>
    <row r="486" spans="18:19">
      <c r="R486" s="28"/>
      <c r="S486" s="28"/>
    </row>
    <row r="487" spans="18:19">
      <c r="R487" s="28"/>
      <c r="S487" s="28"/>
    </row>
    <row r="488" spans="18:19">
      <c r="R488" s="28"/>
      <c r="S488" s="28"/>
    </row>
    <row r="489" spans="18:19">
      <c r="R489" s="28"/>
      <c r="S489" s="28"/>
    </row>
    <row r="490" spans="18:19">
      <c r="R490" s="28"/>
      <c r="S490" s="28"/>
    </row>
    <row r="491" spans="18:19">
      <c r="R491" s="28"/>
      <c r="S491" s="28"/>
    </row>
    <row r="492" spans="18:19">
      <c r="R492" s="28"/>
      <c r="S492" s="28"/>
    </row>
    <row r="493" spans="18:19">
      <c r="R493" s="28"/>
      <c r="S493" s="28"/>
    </row>
    <row r="494" spans="18:19">
      <c r="R494" s="28"/>
      <c r="S494" s="28"/>
    </row>
    <row r="495" spans="18:19">
      <c r="R495" s="28"/>
      <c r="S495" s="28"/>
    </row>
    <row r="496" spans="18:19">
      <c r="R496" s="28"/>
      <c r="S496" s="28"/>
    </row>
    <row r="497" spans="18:19">
      <c r="R497" s="28"/>
      <c r="S497" s="28"/>
    </row>
    <row r="498" spans="18:19">
      <c r="R498" s="28"/>
      <c r="S498" s="28"/>
    </row>
    <row r="499" spans="18:19">
      <c r="R499" s="28"/>
      <c r="S499" s="28"/>
    </row>
    <row r="500" spans="18:19">
      <c r="R500" s="28"/>
      <c r="S500" s="28"/>
    </row>
    <row r="501" spans="18:19">
      <c r="R501" s="28"/>
      <c r="S501" s="28"/>
    </row>
    <row r="502" spans="18:19">
      <c r="R502" s="28"/>
      <c r="S502" s="28"/>
    </row>
    <row r="503" spans="18:19">
      <c r="R503" s="28"/>
      <c r="S503" s="28"/>
    </row>
    <row r="504" spans="18:19">
      <c r="R504" s="28"/>
      <c r="S504" s="28"/>
    </row>
    <row r="505" spans="18:19">
      <c r="R505" s="28"/>
      <c r="S505" s="28"/>
    </row>
    <row r="506" spans="18:19">
      <c r="R506" s="28"/>
      <c r="S506" s="28"/>
    </row>
    <row r="507" spans="18:19">
      <c r="R507" s="28"/>
      <c r="S507" s="28"/>
    </row>
    <row r="508" spans="18:19">
      <c r="R508" s="28"/>
      <c r="S508" s="28"/>
    </row>
    <row r="509" spans="18:19">
      <c r="R509" s="28"/>
      <c r="S509" s="28"/>
    </row>
    <row r="510" spans="18:19">
      <c r="R510" s="28"/>
      <c r="S510" s="28"/>
    </row>
    <row r="511" spans="18:19">
      <c r="R511" s="28"/>
      <c r="S511" s="28"/>
    </row>
    <row r="512" spans="18:19">
      <c r="R512" s="28"/>
      <c r="S512" s="28"/>
    </row>
    <row r="513" spans="18:19">
      <c r="R513" s="28"/>
      <c r="S513" s="28"/>
    </row>
    <row r="514" spans="18:19">
      <c r="R514" s="28"/>
      <c r="S514" s="28"/>
    </row>
    <row r="515" spans="18:19">
      <c r="R515" s="28"/>
      <c r="S515" s="28"/>
    </row>
    <row r="516" spans="18:19">
      <c r="R516" s="28"/>
      <c r="S516" s="28"/>
    </row>
    <row r="517" spans="18:19">
      <c r="R517" s="28"/>
      <c r="S517" s="28"/>
    </row>
    <row r="518" spans="18:19">
      <c r="R518" s="28"/>
      <c r="S518" s="28"/>
    </row>
    <row r="519" spans="18:19">
      <c r="R519" s="28"/>
      <c r="S519" s="28"/>
    </row>
    <row r="520" spans="18:19">
      <c r="R520" s="28"/>
      <c r="S520" s="28"/>
    </row>
    <row r="521" spans="18:19">
      <c r="R521" s="28"/>
      <c r="S521" s="28"/>
    </row>
    <row r="522" spans="18:19">
      <c r="R522" s="28"/>
      <c r="S522" s="28"/>
    </row>
    <row r="523" spans="18:19">
      <c r="R523" s="28"/>
      <c r="S523" s="28"/>
    </row>
    <row r="524" spans="18:19">
      <c r="R524" s="28"/>
      <c r="S524" s="28"/>
    </row>
    <row r="525" spans="18:19">
      <c r="R525" s="28"/>
      <c r="S525" s="28"/>
    </row>
    <row r="526" spans="18:19">
      <c r="R526" s="28"/>
      <c r="S526" s="28"/>
    </row>
    <row r="527" spans="18:19">
      <c r="R527" s="28"/>
      <c r="S527" s="28"/>
    </row>
    <row r="528" spans="18:19">
      <c r="R528" s="28"/>
      <c r="S528" s="28"/>
    </row>
    <row r="529" spans="18:19">
      <c r="R529" s="28"/>
      <c r="S529" s="28"/>
    </row>
    <row r="530" spans="18:19">
      <c r="R530" s="28"/>
      <c r="S530" s="28"/>
    </row>
    <row r="531" spans="18:19">
      <c r="R531" s="28"/>
      <c r="S531" s="28"/>
    </row>
    <row r="532" spans="18:19">
      <c r="R532" s="28"/>
      <c r="S532" s="28"/>
    </row>
    <row r="533" spans="18:19">
      <c r="R533" s="28"/>
      <c r="S533" s="28"/>
    </row>
    <row r="534" spans="18:19">
      <c r="R534" s="28"/>
      <c r="S534" s="28"/>
    </row>
    <row r="535" spans="18:19">
      <c r="R535" s="28"/>
      <c r="S535" s="28"/>
    </row>
    <row r="536" spans="18:19">
      <c r="R536" s="28"/>
      <c r="S536" s="28"/>
    </row>
    <row r="537" spans="18:19">
      <c r="R537" s="28"/>
      <c r="S537" s="28"/>
    </row>
    <row r="538" spans="18:19">
      <c r="R538" s="28"/>
      <c r="S538" s="28"/>
    </row>
    <row r="539" spans="18:19">
      <c r="R539" s="28"/>
      <c r="S539" s="28"/>
    </row>
    <row r="540" spans="18:19">
      <c r="R540" s="28"/>
      <c r="S540" s="28"/>
    </row>
    <row r="541" spans="18:19">
      <c r="R541" s="28"/>
      <c r="S541" s="28"/>
    </row>
    <row r="542" spans="18:19">
      <c r="R542" s="28"/>
      <c r="S542" s="28"/>
    </row>
    <row r="543" spans="18:19">
      <c r="R543" s="28"/>
      <c r="S543" s="28"/>
    </row>
    <row r="544" spans="18:19">
      <c r="R544" s="28"/>
      <c r="S544" s="28"/>
    </row>
    <row r="545" spans="18:19">
      <c r="R545" s="28"/>
      <c r="S545" s="28"/>
    </row>
    <row r="546" spans="18:19">
      <c r="R546" s="28"/>
      <c r="S546" s="28"/>
    </row>
    <row r="547" spans="18:19">
      <c r="R547" s="28"/>
      <c r="S547" s="28"/>
    </row>
    <row r="548" spans="18:19">
      <c r="R548" s="28"/>
      <c r="S548" s="28"/>
    </row>
    <row r="549" spans="18:19">
      <c r="R549" s="28"/>
      <c r="S549" s="28"/>
    </row>
    <row r="550" spans="18:19">
      <c r="R550" s="28"/>
      <c r="S550" s="28"/>
    </row>
    <row r="551" spans="18:19">
      <c r="R551" s="28"/>
      <c r="S551" s="28"/>
    </row>
    <row r="552" spans="18:19">
      <c r="R552" s="28"/>
      <c r="S552" s="28"/>
    </row>
    <row r="553" spans="18:19">
      <c r="R553" s="28"/>
      <c r="S553" s="28"/>
    </row>
    <row r="554" spans="18:19">
      <c r="R554" s="28"/>
      <c r="S554" s="28"/>
    </row>
    <row r="555" spans="18:19">
      <c r="R555" s="28"/>
      <c r="S555" s="28"/>
    </row>
    <row r="556" spans="18:19">
      <c r="R556" s="28"/>
      <c r="S556" s="28"/>
    </row>
    <row r="557" spans="18:19">
      <c r="R557" s="28"/>
      <c r="S557" s="28"/>
    </row>
    <row r="558" spans="18:19">
      <c r="R558" s="28"/>
      <c r="S558" s="28"/>
    </row>
    <row r="559" spans="18:19">
      <c r="R559" s="28"/>
      <c r="S559" s="28"/>
    </row>
    <row r="560" spans="18:19">
      <c r="R560" s="28"/>
      <c r="S560" s="28"/>
    </row>
    <row r="561" spans="18:19">
      <c r="R561" s="28"/>
      <c r="S561" s="28"/>
    </row>
    <row r="562" spans="18:19">
      <c r="R562" s="28"/>
      <c r="S562" s="28"/>
    </row>
    <row r="563" spans="18:19">
      <c r="R563" s="28"/>
      <c r="S563" s="28"/>
    </row>
    <row r="564" spans="18:19">
      <c r="R564" s="28"/>
      <c r="S564" s="28"/>
    </row>
    <row r="565" spans="18:19">
      <c r="R565" s="28"/>
      <c r="S565" s="28"/>
    </row>
    <row r="566" spans="18:19">
      <c r="R566" s="28"/>
      <c r="S566" s="28"/>
    </row>
    <row r="567" spans="18:19">
      <c r="R567" s="28"/>
      <c r="S567" s="28"/>
    </row>
    <row r="568" spans="18:19">
      <c r="R568" s="28"/>
      <c r="S568" s="28"/>
    </row>
    <row r="569" spans="18:19">
      <c r="R569" s="28"/>
      <c r="S569" s="28"/>
    </row>
    <row r="570" spans="18:19">
      <c r="R570" s="28"/>
      <c r="S570" s="28"/>
    </row>
    <row r="571" spans="18:19">
      <c r="R571" s="28"/>
      <c r="S571" s="28"/>
    </row>
    <row r="572" spans="18:19">
      <c r="R572" s="28"/>
      <c r="S572" s="28"/>
    </row>
    <row r="573" spans="18:19">
      <c r="R573" s="28"/>
      <c r="S573" s="28"/>
    </row>
    <row r="574" spans="18:19">
      <c r="R574" s="28"/>
      <c r="S574" s="28"/>
    </row>
    <row r="575" spans="18:19">
      <c r="R575" s="28"/>
      <c r="S575" s="28"/>
    </row>
    <row r="576" spans="18:19">
      <c r="R576" s="28"/>
      <c r="S576" s="28"/>
    </row>
    <row r="577" spans="18:19">
      <c r="R577" s="28"/>
      <c r="S577" s="28"/>
    </row>
    <row r="578" spans="18:19">
      <c r="R578" s="28"/>
      <c r="S578" s="28"/>
    </row>
    <row r="579" spans="18:19">
      <c r="R579" s="28"/>
      <c r="S579" s="28"/>
    </row>
    <row r="580" spans="18:19">
      <c r="R580" s="28"/>
      <c r="S580" s="28"/>
    </row>
    <row r="581" spans="18:19">
      <c r="R581" s="28"/>
      <c r="S581" s="28"/>
    </row>
    <row r="582" spans="18:19">
      <c r="R582" s="28"/>
      <c r="S582" s="28"/>
    </row>
    <row r="583" spans="18:19">
      <c r="R583" s="28"/>
      <c r="S583" s="28"/>
    </row>
    <row r="584" spans="18:19">
      <c r="R584" s="28"/>
      <c r="S584" s="28"/>
    </row>
    <row r="585" spans="18:19">
      <c r="R585" s="28"/>
      <c r="S585" s="28"/>
    </row>
    <row r="586" spans="18:19">
      <c r="R586" s="28"/>
      <c r="S586" s="28"/>
    </row>
    <row r="587" spans="18:19">
      <c r="R587" s="28"/>
      <c r="S587" s="28"/>
    </row>
    <row r="588" spans="18:19">
      <c r="R588" s="28"/>
      <c r="S588" s="28"/>
    </row>
    <row r="589" spans="18:19">
      <c r="R589" s="28"/>
      <c r="S589" s="28"/>
    </row>
    <row r="590" spans="18:19">
      <c r="R590" s="28"/>
      <c r="S590" s="28"/>
    </row>
    <row r="591" spans="18:19">
      <c r="R591" s="28"/>
      <c r="S591" s="28"/>
    </row>
    <row r="592" spans="18:19">
      <c r="R592" s="28"/>
      <c r="S592" s="28"/>
    </row>
    <row r="593" spans="18:19">
      <c r="R593" s="28"/>
      <c r="S593" s="28"/>
    </row>
    <row r="594" spans="18:19">
      <c r="R594" s="28"/>
      <c r="S594" s="28"/>
    </row>
    <row r="595" spans="18:19">
      <c r="R595" s="28"/>
      <c r="S595" s="28"/>
    </row>
    <row r="596" spans="18:19">
      <c r="R596" s="28"/>
      <c r="S596" s="28"/>
    </row>
    <row r="597" spans="18:19">
      <c r="R597" s="28"/>
      <c r="S597" s="28"/>
    </row>
    <row r="598" spans="18:19">
      <c r="R598" s="28"/>
      <c r="S598" s="28"/>
    </row>
    <row r="599" spans="18:19">
      <c r="R599" s="28"/>
      <c r="S599" s="28"/>
    </row>
    <row r="600" spans="18:19">
      <c r="R600" s="28"/>
      <c r="S600" s="28"/>
    </row>
    <row r="601" spans="18:19">
      <c r="R601" s="28"/>
      <c r="S601" s="28"/>
    </row>
    <row r="602" spans="18:19">
      <c r="R602" s="28"/>
      <c r="S602" s="28"/>
    </row>
    <row r="603" spans="18:19">
      <c r="R603" s="28"/>
      <c r="S603" s="28"/>
    </row>
    <row r="604" spans="18:19">
      <c r="R604" s="28"/>
      <c r="S604" s="28"/>
    </row>
    <row r="605" spans="18:19">
      <c r="R605" s="28"/>
      <c r="S605" s="28"/>
    </row>
    <row r="606" spans="18:19">
      <c r="R606" s="28"/>
      <c r="S606" s="28"/>
    </row>
    <row r="607" spans="18:19">
      <c r="R607" s="28"/>
      <c r="S607" s="28"/>
    </row>
    <row r="608" spans="18:19">
      <c r="R608" s="28"/>
      <c r="S608" s="28"/>
    </row>
    <row r="609" spans="18:19">
      <c r="R609" s="28"/>
      <c r="S609" s="28"/>
    </row>
    <row r="610" spans="18:19">
      <c r="R610" s="28"/>
      <c r="S610" s="28"/>
    </row>
    <row r="611" spans="18:19">
      <c r="R611" s="28"/>
      <c r="S611" s="28"/>
    </row>
    <row r="612" spans="18:19">
      <c r="R612" s="28"/>
      <c r="S612" s="28"/>
    </row>
    <row r="613" spans="18:19">
      <c r="R613" s="28"/>
      <c r="S613" s="28"/>
    </row>
    <row r="614" spans="18:19">
      <c r="R614" s="28"/>
      <c r="S614" s="28"/>
    </row>
    <row r="615" spans="18:19">
      <c r="R615" s="28"/>
      <c r="S615" s="28"/>
    </row>
    <row r="616" spans="18:19">
      <c r="R616" s="28"/>
      <c r="S616" s="28"/>
    </row>
    <row r="617" spans="18:19">
      <c r="R617" s="28"/>
      <c r="S617" s="28"/>
    </row>
    <row r="618" spans="18:19">
      <c r="R618" s="28"/>
      <c r="S618" s="28"/>
    </row>
    <row r="619" spans="18:19">
      <c r="R619" s="28"/>
      <c r="S619" s="28"/>
    </row>
    <row r="620" spans="18:19">
      <c r="R620" s="28"/>
      <c r="S620" s="28"/>
    </row>
    <row r="621" spans="18:19">
      <c r="R621" s="28"/>
      <c r="S621" s="28"/>
    </row>
    <row r="622" spans="18:19">
      <c r="R622" s="28"/>
      <c r="S622" s="28"/>
    </row>
    <row r="623" spans="18:19">
      <c r="R623" s="28"/>
      <c r="S623" s="28"/>
    </row>
    <row r="624" spans="18:19">
      <c r="R624" s="28"/>
      <c r="S624" s="28"/>
    </row>
    <row r="625" spans="18:19">
      <c r="R625" s="28"/>
      <c r="S625" s="28"/>
    </row>
    <row r="626" spans="18:19">
      <c r="R626" s="28"/>
      <c r="S626" s="28"/>
    </row>
    <row r="627" spans="18:19">
      <c r="R627" s="28"/>
      <c r="S627" s="28"/>
    </row>
    <row r="628" spans="18:19">
      <c r="R628" s="28"/>
      <c r="S628" s="28"/>
    </row>
    <row r="629" spans="18:19">
      <c r="R629" s="28"/>
      <c r="S629" s="28"/>
    </row>
    <row r="630" spans="18:19">
      <c r="R630" s="28"/>
      <c r="S630" s="28"/>
    </row>
    <row r="631" spans="18:19">
      <c r="R631" s="28"/>
      <c r="S631" s="28"/>
    </row>
    <row r="632" spans="18:19">
      <c r="R632" s="28"/>
      <c r="S632" s="28"/>
    </row>
    <row r="633" spans="18:19">
      <c r="R633" s="28"/>
      <c r="S633" s="28"/>
    </row>
    <row r="634" spans="18:19">
      <c r="R634" s="28"/>
      <c r="S634" s="28"/>
    </row>
    <row r="635" spans="18:19">
      <c r="R635" s="28"/>
      <c r="S635" s="28"/>
    </row>
    <row r="636" spans="18:19">
      <c r="R636" s="28"/>
      <c r="S636" s="28"/>
    </row>
    <row r="637" spans="18:19">
      <c r="R637" s="28"/>
      <c r="S637" s="28"/>
    </row>
    <row r="638" spans="18:19">
      <c r="R638" s="28"/>
      <c r="S638" s="28"/>
    </row>
    <row r="639" spans="18:19">
      <c r="R639" s="28"/>
      <c r="S639" s="28"/>
    </row>
    <row r="640" spans="18:19">
      <c r="R640" s="28"/>
      <c r="S640" s="28"/>
    </row>
    <row r="641" spans="18:19">
      <c r="R641" s="28"/>
      <c r="S641" s="28"/>
    </row>
    <row r="642" spans="18:19">
      <c r="R642" s="28"/>
      <c r="S642" s="28"/>
    </row>
    <row r="643" spans="18:19">
      <c r="R643" s="28"/>
      <c r="S643" s="28"/>
    </row>
    <row r="644" spans="18:19">
      <c r="R644" s="28"/>
      <c r="S644" s="28"/>
    </row>
    <row r="645" spans="18:19">
      <c r="R645" s="28"/>
      <c r="S645" s="28"/>
    </row>
    <row r="646" spans="18:19">
      <c r="R646" s="28"/>
      <c r="S646" s="28"/>
    </row>
    <row r="647" spans="18:19">
      <c r="R647" s="28"/>
      <c r="S647" s="28"/>
    </row>
    <row r="648" spans="18:19">
      <c r="R648" s="28"/>
      <c r="S648" s="28"/>
    </row>
    <row r="649" spans="18:19">
      <c r="R649" s="28"/>
      <c r="S649" s="28"/>
    </row>
    <row r="650" spans="18:19">
      <c r="R650" s="28"/>
      <c r="S650" s="28"/>
    </row>
    <row r="651" spans="18:19">
      <c r="R651" s="28"/>
      <c r="S651" s="28"/>
    </row>
    <row r="652" spans="18:19">
      <c r="R652" s="28"/>
      <c r="S652" s="28"/>
    </row>
    <row r="653" spans="18:19">
      <c r="R653" s="28"/>
      <c r="S653" s="28"/>
    </row>
    <row r="654" spans="18:19">
      <c r="R654" s="28"/>
      <c r="S654" s="28"/>
    </row>
    <row r="655" spans="18:19">
      <c r="R655" s="28"/>
      <c r="S655" s="28"/>
    </row>
    <row r="656" spans="18:19">
      <c r="R656" s="28"/>
      <c r="S656" s="28"/>
    </row>
    <row r="657" spans="18:19">
      <c r="R657" s="28"/>
      <c r="S657" s="28"/>
    </row>
    <row r="658" spans="18:19">
      <c r="R658" s="28"/>
      <c r="S658" s="28"/>
    </row>
    <row r="659" spans="18:19">
      <c r="R659" s="28"/>
      <c r="S659" s="28"/>
    </row>
    <row r="660" spans="18:19">
      <c r="R660" s="28"/>
      <c r="S660" s="28"/>
    </row>
    <row r="661" spans="18:19">
      <c r="R661" s="28"/>
      <c r="S661" s="28"/>
    </row>
    <row r="662" spans="18:19">
      <c r="R662" s="28"/>
      <c r="S662" s="28"/>
    </row>
    <row r="663" spans="18:19">
      <c r="R663" s="28"/>
      <c r="S663" s="28"/>
    </row>
    <row r="664" spans="18:19">
      <c r="R664" s="28"/>
      <c r="S664" s="28"/>
    </row>
    <row r="665" spans="18:19">
      <c r="R665" s="28"/>
      <c r="S665" s="28"/>
    </row>
    <row r="666" spans="18:19">
      <c r="R666" s="28"/>
      <c r="S666" s="28"/>
    </row>
    <row r="667" spans="18:19">
      <c r="R667" s="28"/>
      <c r="S667" s="28"/>
    </row>
    <row r="668" spans="18:19">
      <c r="R668" s="28"/>
      <c r="S668" s="28"/>
    </row>
    <row r="669" spans="18:19">
      <c r="R669" s="28"/>
      <c r="S669" s="28"/>
    </row>
    <row r="670" spans="18:19">
      <c r="R670" s="28"/>
      <c r="S670" s="28"/>
    </row>
    <row r="671" spans="18:19">
      <c r="R671" s="28"/>
      <c r="S671" s="28"/>
    </row>
    <row r="672" spans="18:19">
      <c r="R672" s="28"/>
      <c r="S672" s="28"/>
    </row>
    <row r="673" spans="18:19">
      <c r="R673" s="28"/>
      <c r="S673" s="28"/>
    </row>
    <row r="674" spans="18:19">
      <c r="R674" s="28"/>
      <c r="S674" s="28"/>
    </row>
    <row r="675" spans="18:19">
      <c r="R675" s="28"/>
      <c r="S675" s="28"/>
    </row>
    <row r="676" spans="18:19">
      <c r="R676" s="28"/>
      <c r="S676" s="28"/>
    </row>
    <row r="677" spans="18:19">
      <c r="R677" s="28"/>
      <c r="S677" s="28"/>
    </row>
    <row r="678" spans="18:19">
      <c r="R678" s="28"/>
      <c r="S678" s="28"/>
    </row>
    <row r="679" spans="18:19">
      <c r="R679" s="28"/>
      <c r="S679" s="28"/>
    </row>
    <row r="680" spans="18:19">
      <c r="R680" s="28"/>
      <c r="S680" s="28"/>
    </row>
    <row r="681" spans="18:19">
      <c r="R681" s="28"/>
      <c r="S681" s="28"/>
    </row>
    <row r="682" spans="18:19">
      <c r="R682" s="28"/>
      <c r="S682" s="28"/>
    </row>
    <row r="683" spans="18:19">
      <c r="R683" s="28"/>
      <c r="S683" s="28"/>
    </row>
    <row r="684" spans="18:19">
      <c r="R684" s="28"/>
      <c r="S684" s="28"/>
    </row>
    <row r="685" spans="18:19">
      <c r="R685" s="28"/>
      <c r="S685" s="28"/>
    </row>
    <row r="686" spans="18:19">
      <c r="R686" s="28"/>
      <c r="S686" s="28"/>
    </row>
    <row r="687" spans="18:19">
      <c r="R687" s="28"/>
      <c r="S687" s="28"/>
    </row>
    <row r="688" spans="18:19">
      <c r="R688" s="28"/>
      <c r="S688" s="28"/>
    </row>
    <row r="689" spans="18:19">
      <c r="R689" s="28"/>
      <c r="S689" s="28"/>
    </row>
    <row r="690" spans="18:19">
      <c r="R690" s="28"/>
      <c r="S690" s="28"/>
    </row>
    <row r="691" spans="18:19">
      <c r="R691" s="28"/>
      <c r="S691" s="28"/>
    </row>
    <row r="692" spans="18:19">
      <c r="R692" s="28"/>
      <c r="S692" s="28"/>
    </row>
    <row r="693" spans="18:19">
      <c r="R693" s="28"/>
      <c r="S693" s="28"/>
    </row>
    <row r="694" spans="18:19">
      <c r="R694" s="28"/>
      <c r="S694" s="28"/>
    </row>
    <row r="695" spans="18:19">
      <c r="R695" s="28"/>
      <c r="S695" s="28"/>
    </row>
    <row r="696" spans="18:19">
      <c r="R696" s="28"/>
      <c r="S696" s="28"/>
    </row>
    <row r="697" spans="18:19">
      <c r="R697" s="28"/>
      <c r="S697" s="28"/>
    </row>
    <row r="698" spans="18:19">
      <c r="R698" s="28"/>
      <c r="S698" s="28"/>
    </row>
    <row r="699" spans="18:19">
      <c r="R699" s="28"/>
      <c r="S699" s="28"/>
    </row>
    <row r="700" spans="18:19">
      <c r="R700" s="28"/>
      <c r="S700" s="28"/>
    </row>
    <row r="701" spans="18:19">
      <c r="R701" s="28"/>
      <c r="S701" s="28"/>
    </row>
    <row r="702" spans="18:19">
      <c r="R702" s="28"/>
      <c r="S702" s="28"/>
    </row>
    <row r="703" spans="18:19">
      <c r="R703" s="28"/>
      <c r="S703" s="28"/>
    </row>
    <row r="704" spans="18:19">
      <c r="R704" s="28"/>
      <c r="S704" s="28"/>
    </row>
    <row r="705" spans="18:19">
      <c r="R705" s="28"/>
      <c r="S705" s="28"/>
    </row>
    <row r="706" spans="18:19">
      <c r="R706" s="28"/>
      <c r="S706" s="28"/>
    </row>
    <row r="707" spans="18:19">
      <c r="R707" s="28"/>
      <c r="S707" s="28"/>
    </row>
    <row r="708" spans="18:19">
      <c r="R708" s="28"/>
      <c r="S708" s="28"/>
    </row>
    <row r="709" spans="18:19">
      <c r="R709" s="28"/>
      <c r="S709" s="28"/>
    </row>
    <row r="710" spans="18:19">
      <c r="R710" s="28"/>
      <c r="S710" s="28"/>
    </row>
    <row r="711" spans="18:19">
      <c r="R711" s="28"/>
      <c r="S711" s="28"/>
    </row>
    <row r="712" spans="18:19">
      <c r="R712" s="28"/>
      <c r="S712" s="28"/>
    </row>
    <row r="713" spans="18:19">
      <c r="R713" s="28"/>
      <c r="S713" s="28"/>
    </row>
    <row r="714" spans="18:19">
      <c r="R714" s="28"/>
      <c r="S714" s="28"/>
    </row>
    <row r="715" spans="18:19">
      <c r="R715" s="28"/>
      <c r="S715" s="28"/>
    </row>
    <row r="716" spans="18:19">
      <c r="R716" s="28"/>
      <c r="S716" s="28"/>
    </row>
    <row r="717" spans="18:19">
      <c r="R717" s="28"/>
      <c r="S717" s="28"/>
    </row>
    <row r="718" spans="18:19">
      <c r="R718" s="28"/>
      <c r="S718" s="28"/>
    </row>
    <row r="719" spans="18:19">
      <c r="R719" s="28"/>
      <c r="S719" s="28"/>
    </row>
    <row r="720" spans="18:19">
      <c r="R720" s="28"/>
      <c r="S720" s="28"/>
    </row>
    <row r="721" spans="18:19">
      <c r="R721" s="28"/>
      <c r="S721" s="28"/>
    </row>
    <row r="722" spans="18:19">
      <c r="R722" s="28"/>
      <c r="S722" s="28"/>
    </row>
    <row r="723" spans="18:19">
      <c r="R723" s="28"/>
      <c r="S723" s="28"/>
    </row>
    <row r="724" spans="18:19">
      <c r="R724" s="28"/>
      <c r="S724" s="28"/>
    </row>
    <row r="725" spans="18:19">
      <c r="R725" s="28"/>
      <c r="S725" s="28"/>
    </row>
    <row r="726" spans="18:19">
      <c r="R726" s="28"/>
      <c r="S726" s="28"/>
    </row>
    <row r="727" spans="18:19">
      <c r="R727" s="28"/>
      <c r="S727" s="28"/>
    </row>
    <row r="728" spans="18:19">
      <c r="R728" s="28"/>
      <c r="S728" s="28"/>
    </row>
    <row r="729" spans="18:19">
      <c r="R729" s="28"/>
      <c r="S729" s="28"/>
    </row>
    <row r="730" spans="18:19">
      <c r="R730" s="28"/>
      <c r="S730" s="28"/>
    </row>
    <row r="731" spans="18:19">
      <c r="R731" s="28"/>
      <c r="S731" s="28"/>
    </row>
    <row r="732" spans="18:19">
      <c r="R732" s="28"/>
      <c r="S732" s="28"/>
    </row>
    <row r="733" spans="18:19">
      <c r="R733" s="28"/>
      <c r="S733" s="28"/>
    </row>
    <row r="734" spans="18:19">
      <c r="R734" s="28"/>
      <c r="S734" s="28"/>
    </row>
    <row r="735" spans="18:19">
      <c r="R735" s="28"/>
      <c r="S735" s="28"/>
    </row>
    <row r="736" spans="18:19">
      <c r="R736" s="28"/>
      <c r="S736" s="28"/>
    </row>
    <row r="737" spans="18:19">
      <c r="R737" s="28"/>
      <c r="S737" s="28"/>
    </row>
    <row r="738" spans="18:19">
      <c r="R738" s="28"/>
      <c r="S738" s="28"/>
    </row>
    <row r="739" spans="18:19">
      <c r="R739" s="28"/>
      <c r="S739" s="28"/>
    </row>
    <row r="740" spans="18:19">
      <c r="R740" s="28"/>
      <c r="S740" s="28"/>
    </row>
    <row r="741" spans="18:19">
      <c r="R741" s="28"/>
      <c r="S741" s="28"/>
    </row>
    <row r="742" spans="18:19">
      <c r="R742" s="28"/>
      <c r="S742" s="28"/>
    </row>
    <row r="743" spans="18:19">
      <c r="R743" s="28"/>
      <c r="S743" s="28"/>
    </row>
    <row r="744" spans="18:19">
      <c r="R744" s="28"/>
      <c r="S744" s="28"/>
    </row>
    <row r="745" spans="18:19">
      <c r="R745" s="28"/>
      <c r="S745" s="28"/>
    </row>
    <row r="746" spans="18:19">
      <c r="R746" s="28"/>
      <c r="S746" s="28"/>
    </row>
    <row r="747" spans="18:19">
      <c r="R747" s="28"/>
      <c r="S747" s="28"/>
    </row>
    <row r="748" spans="18:19">
      <c r="R748" s="28"/>
      <c r="S748" s="28"/>
    </row>
    <row r="749" spans="18:19">
      <c r="R749" s="28"/>
      <c r="S749" s="28"/>
    </row>
    <row r="750" spans="18:19">
      <c r="R750" s="28"/>
      <c r="S750" s="28"/>
    </row>
    <row r="751" spans="18:19">
      <c r="R751" s="28"/>
      <c r="S751" s="28"/>
    </row>
    <row r="752" spans="18:19">
      <c r="R752" s="28"/>
      <c r="S752" s="28"/>
    </row>
    <row r="753" spans="18:19">
      <c r="R753" s="28"/>
      <c r="S753" s="28"/>
    </row>
    <row r="754" spans="18:19">
      <c r="R754" s="28"/>
      <c r="S754" s="28"/>
    </row>
    <row r="755" spans="18:19">
      <c r="R755" s="28"/>
      <c r="S755" s="28"/>
    </row>
    <row r="756" spans="18:19">
      <c r="R756" s="28"/>
      <c r="S756" s="28"/>
    </row>
    <row r="757" spans="18:19">
      <c r="R757" s="28"/>
      <c r="S757" s="28"/>
    </row>
    <row r="758" spans="18:19">
      <c r="R758" s="28"/>
      <c r="S758" s="28"/>
    </row>
    <row r="759" spans="18:19">
      <c r="R759" s="28"/>
      <c r="S759" s="28"/>
    </row>
    <row r="760" spans="18:19">
      <c r="R760" s="28"/>
      <c r="S760" s="28"/>
    </row>
    <row r="761" spans="18:19">
      <c r="R761" s="28"/>
      <c r="S761" s="28"/>
    </row>
    <row r="762" spans="18:19">
      <c r="R762" s="28"/>
      <c r="S762" s="28"/>
    </row>
    <row r="763" spans="18:19">
      <c r="R763" s="28"/>
      <c r="S763" s="28"/>
    </row>
    <row r="764" spans="18:19">
      <c r="R764" s="28"/>
      <c r="S764" s="28"/>
    </row>
    <row r="765" spans="18:19">
      <c r="R765" s="28"/>
      <c r="S765" s="28"/>
    </row>
    <row r="766" spans="18:19">
      <c r="R766" s="28"/>
      <c r="S766" s="28"/>
    </row>
    <row r="767" spans="18:19">
      <c r="R767" s="28"/>
      <c r="S767" s="28"/>
    </row>
    <row r="768" spans="18:19">
      <c r="R768" s="28"/>
      <c r="S768" s="28"/>
    </row>
    <row r="769" spans="18:19">
      <c r="R769" s="28"/>
      <c r="S769" s="28"/>
    </row>
    <row r="770" spans="18:19">
      <c r="R770" s="28"/>
      <c r="S770" s="28"/>
    </row>
    <row r="771" spans="18:19">
      <c r="R771" s="28"/>
      <c r="S771" s="28"/>
    </row>
    <row r="772" spans="18:19">
      <c r="R772" s="28"/>
      <c r="S772" s="28"/>
    </row>
    <row r="773" spans="18:19">
      <c r="R773" s="28"/>
      <c r="S773" s="28"/>
    </row>
    <row r="774" spans="18:19">
      <c r="R774" s="28"/>
      <c r="S774" s="28"/>
    </row>
    <row r="775" spans="18:19">
      <c r="R775" s="28"/>
      <c r="S775" s="28"/>
    </row>
    <row r="776" spans="18:19">
      <c r="R776" s="28"/>
      <c r="S776" s="28"/>
    </row>
    <row r="777" spans="18:19">
      <c r="R777" s="28"/>
      <c r="S777" s="28"/>
    </row>
    <row r="778" spans="18:19">
      <c r="R778" s="28"/>
      <c r="S778" s="28"/>
    </row>
    <row r="779" spans="18:19">
      <c r="R779" s="28"/>
      <c r="S779" s="28"/>
    </row>
    <row r="780" spans="18:19">
      <c r="R780" s="28"/>
      <c r="S780" s="28"/>
    </row>
    <row r="781" spans="18:19">
      <c r="R781" s="28"/>
      <c r="S781" s="28"/>
    </row>
    <row r="782" spans="18:19">
      <c r="R782" s="28"/>
      <c r="S782" s="28"/>
    </row>
    <row r="783" spans="18:19">
      <c r="R783" s="28"/>
      <c r="S783" s="28"/>
    </row>
    <row r="784" spans="18:19">
      <c r="R784" s="28"/>
      <c r="S784" s="28"/>
    </row>
  </sheetData>
  <mergeCells count="1">
    <mergeCell ref="U1:AA1"/>
  </mergeCells>
  <conditionalFormatting sqref="E94 E106:E110">
    <cfRule type="cellIs" dxfId="160" priority="70" operator="notEqual">
      <formula>207</formula>
    </cfRule>
  </conditionalFormatting>
  <conditionalFormatting sqref="I94:K94 I106:K110">
    <cfRule type="expression" dxfId="159" priority="69">
      <formula>$G94&gt;#REF!</formula>
    </cfRule>
  </conditionalFormatting>
  <conditionalFormatting sqref="H94 H106:H110">
    <cfRule type="expression" dxfId="158" priority="67">
      <formula>$F94 &lt; #REF!</formula>
    </cfRule>
    <cfRule type="expression" dxfId="157" priority="68">
      <formula>$F94 &gt; #REF!</formula>
    </cfRule>
  </conditionalFormatting>
  <conditionalFormatting sqref="F104:F105">
    <cfRule type="expression" dxfId="156" priority="59">
      <formula>$F104 &lt; $H104</formula>
    </cfRule>
    <cfRule type="expression" dxfId="155" priority="60">
      <formula>$F104 &gt; $H104</formula>
    </cfRule>
  </conditionalFormatting>
  <conditionalFormatting sqref="F2:G89">
    <cfRule type="expression" dxfId="154" priority="26">
      <formula>$F2 &lt; $H2</formula>
    </cfRule>
    <cfRule type="expression" dxfId="153" priority="27">
      <formula>$F2 &gt; $H2</formula>
    </cfRule>
  </conditionalFormatting>
  <conditionalFormatting sqref="F106:F109">
    <cfRule type="expression" dxfId="152" priority="53">
      <formula>$F106 &lt; $H106</formula>
    </cfRule>
    <cfRule type="expression" dxfId="151" priority="54">
      <formula>$F106 &gt; $H106</formula>
    </cfRule>
  </conditionalFormatting>
  <conditionalFormatting sqref="F110">
    <cfRule type="expression" dxfId="150" priority="51">
      <formula>$F110 &lt; $H110</formula>
    </cfRule>
    <cfRule type="expression" dxfId="149" priority="52">
      <formula>$F110 &gt; $H110</formula>
    </cfRule>
  </conditionalFormatting>
  <conditionalFormatting sqref="F111:F112">
    <cfRule type="expression" dxfId="148" priority="49">
      <formula>$F111 &lt; $H111</formula>
    </cfRule>
    <cfRule type="expression" dxfId="147" priority="50">
      <formula>$F111 &gt; $H111</formula>
    </cfRule>
  </conditionalFormatting>
  <conditionalFormatting sqref="F114:F115">
    <cfRule type="expression" dxfId="146" priority="47">
      <formula>$F114 &lt; $H114</formula>
    </cfRule>
    <cfRule type="expression" dxfId="145" priority="48">
      <formula>$F114 &gt; $H114</formula>
    </cfRule>
  </conditionalFormatting>
  <conditionalFormatting sqref="F116">
    <cfRule type="expression" dxfId="144" priority="45">
      <formula>$F116 &lt; $H116</formula>
    </cfRule>
    <cfRule type="expression" dxfId="143" priority="46">
      <formula>$F116 &gt; $H116</formula>
    </cfRule>
  </conditionalFormatting>
  <conditionalFormatting sqref="F117">
    <cfRule type="expression" dxfId="142" priority="43">
      <formula>$F117 &lt; $H117</formula>
    </cfRule>
    <cfRule type="expression" dxfId="141" priority="44">
      <formula>$F117 &gt; $H117</formula>
    </cfRule>
  </conditionalFormatting>
  <conditionalFormatting sqref="F118:F121">
    <cfRule type="expression" dxfId="140" priority="41">
      <formula>$F118 &lt; $H118</formula>
    </cfRule>
    <cfRule type="expression" dxfId="139" priority="42">
      <formula>$F118 &gt; $H118</formula>
    </cfRule>
  </conditionalFormatting>
  <conditionalFormatting sqref="G104:G105">
    <cfRule type="expression" dxfId="138" priority="37">
      <formula>$G104&gt;$I104</formula>
    </cfRule>
  </conditionalFormatting>
  <conditionalFormatting sqref="G106:G109">
    <cfRule type="expression" dxfId="137" priority="36">
      <formula>$G106&gt;$I106</formula>
    </cfRule>
  </conditionalFormatting>
  <conditionalFormatting sqref="G110">
    <cfRule type="expression" dxfId="136" priority="35">
      <formula>$G110&gt;$I110</formula>
    </cfRule>
  </conditionalFormatting>
  <conditionalFormatting sqref="G111:G112">
    <cfRule type="expression" dxfId="135" priority="34">
      <formula>$G111&gt;$I111</formula>
    </cfRule>
  </conditionalFormatting>
  <conditionalFormatting sqref="G114:G115">
    <cfRule type="expression" dxfId="134" priority="33">
      <formula>$G114&gt;$I114</formula>
    </cfRule>
  </conditionalFormatting>
  <conditionalFormatting sqref="G116">
    <cfRule type="expression" dxfId="133" priority="32">
      <formula>$G116&gt;$I116</formula>
    </cfRule>
  </conditionalFormatting>
  <conditionalFormatting sqref="G117">
    <cfRule type="expression" dxfId="132" priority="31">
      <formula>$G117&gt;$I117</formula>
    </cfRule>
  </conditionalFormatting>
  <conditionalFormatting sqref="G118:G121">
    <cfRule type="expression" dxfId="131" priority="30">
      <formula>$G118&gt;$I118</formula>
    </cfRule>
  </conditionalFormatting>
  <conditionalFormatting sqref="E84:E89 E70:E82 E2:E68">
    <cfRule type="cellIs" dxfId="130" priority="22" operator="notEqual">
      <formula>207</formula>
    </cfRule>
  </conditionalFormatting>
  <conditionalFormatting sqref="I2:K26 I65:K65 I84:K89 I67:K68 I71:K82 I28:K63">
    <cfRule type="expression" dxfId="129" priority="21">
      <formula>$G2&gt;#REF!</formula>
    </cfRule>
  </conditionalFormatting>
  <conditionalFormatting sqref="H2:H26 H84:H88 H67:H68 H71:H82 H28:H65">
    <cfRule type="expression" dxfId="128" priority="19">
      <formula>$F2 &lt; #REF!</formula>
    </cfRule>
    <cfRule type="expression" dxfId="127" priority="20">
      <formula>$F2 &gt; #REF!</formula>
    </cfRule>
  </conditionalFormatting>
  <conditionalFormatting sqref="F45">
    <cfRule type="expression" dxfId="126" priority="17">
      <formula>$F45 &lt; #REF!</formula>
    </cfRule>
    <cfRule type="expression" dxfId="125" priority="18">
      <formula>$F45 &gt; #REF!</formula>
    </cfRule>
  </conditionalFormatting>
  <conditionalFormatting sqref="G45 H89 I83:K83">
    <cfRule type="expression" dxfId="124" priority="16">
      <formula>$G45&gt;#REF!</formula>
    </cfRule>
  </conditionalFormatting>
  <conditionalFormatting sqref="E83">
    <cfRule type="cellIs" dxfId="123" priority="15" operator="notEqual">
      <formula>207</formula>
    </cfRule>
  </conditionalFormatting>
  <conditionalFormatting sqref="H83">
    <cfRule type="expression" dxfId="122" priority="14">
      <formula>$G83&gt;#REF!</formula>
    </cfRule>
  </conditionalFormatting>
  <conditionalFormatting sqref="I64:K64">
    <cfRule type="expression" dxfId="121" priority="12">
      <formula>$F64 &lt; #REF!</formula>
    </cfRule>
    <cfRule type="expression" dxfId="120" priority="13">
      <formula>$F64 &gt; #REF!</formula>
    </cfRule>
  </conditionalFormatting>
  <conditionalFormatting sqref="H66:K66">
    <cfRule type="expression" dxfId="119" priority="10">
      <formula>$F66 &lt; #REF!</formula>
    </cfRule>
    <cfRule type="expression" dxfId="118" priority="11">
      <formula>$F66 &gt; #REF!</formula>
    </cfRule>
  </conditionalFormatting>
  <conditionalFormatting sqref="E69">
    <cfRule type="cellIs" dxfId="117" priority="9" operator="notEqual">
      <formula>207</formula>
    </cfRule>
  </conditionalFormatting>
  <conditionalFormatting sqref="I69:K69">
    <cfRule type="expression" dxfId="116" priority="8">
      <formula>$G69&gt;#REF!</formula>
    </cfRule>
  </conditionalFormatting>
  <conditionalFormatting sqref="H69">
    <cfRule type="expression" dxfId="115" priority="6">
      <formula>$F69 &lt; #REF!</formula>
    </cfRule>
    <cfRule type="expression" dxfId="114" priority="7">
      <formula>$F69 &gt; #REF!</formula>
    </cfRule>
  </conditionalFormatting>
  <conditionalFormatting sqref="K70">
    <cfRule type="expression" dxfId="113" priority="5">
      <formula>#REF!&gt;#REF!</formula>
    </cfRule>
  </conditionalFormatting>
  <conditionalFormatting sqref="J70">
    <cfRule type="expression" dxfId="112" priority="3">
      <formula>$F70 &lt; #REF!</formula>
    </cfRule>
    <cfRule type="expression" dxfId="111" priority="4">
      <formula>$F70 &gt; #REF!</formula>
    </cfRule>
  </conditionalFormatting>
  <conditionalFormatting sqref="H70">
    <cfRule type="expression" dxfId="110" priority="1">
      <formula>$F70 &lt; #REF!</formula>
    </cfRule>
    <cfRule type="expression" dxfId="109" priority="2">
      <formula>$F70 &gt; #REF!</formula>
    </cfRule>
  </conditionalFormatting>
  <conditionalFormatting sqref="I70">
    <cfRule type="expression" dxfId="108" priority="23">
      <formula>#REF!&gt;#REF!</formula>
    </cfRule>
  </conditionalFormatting>
  <conditionalFormatting sqref="G44 G83 G46:G81 G31:G41 G2:G29">
    <cfRule type="expression" dxfId="107" priority="24">
      <formula>$G2&gt;$I2</formula>
    </cfRule>
  </conditionalFormatting>
  <conditionalFormatting sqref="G43">
    <cfRule type="expression" dxfId="106" priority="25">
      <formula>$G43&gt;$I42</formula>
    </cfRule>
  </conditionalFormatting>
  <conditionalFormatting sqref="F43">
    <cfRule type="expression" dxfId="105" priority="28">
      <formula>$F43 &lt; $H42</formula>
    </cfRule>
    <cfRule type="expression" dxfId="104" priority="29">
      <formula>$F43 &gt; $H42</formula>
    </cfRule>
  </conditionalFormatting>
  <dataValidations count="1">
    <dataValidation type="list" allowBlank="1" showInputMessage="1" showErrorMessage="1" sqref="U2" xr:uid="{CAA99DED-EC0F-4690-8B5F-30F3707933BA}">
      <formula1>$C$2:$C$108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4A69-405E-4485-86E1-990DAC12FABC}">
  <dimension ref="A1:AA790"/>
  <sheetViews>
    <sheetView topLeftCell="A72" zoomScale="85" zoomScaleNormal="85" workbookViewId="0">
      <pane xSplit="3" topLeftCell="D1" activePane="topRight" state="frozen"/>
      <selection activeCell="E2" sqref="E2:X79"/>
      <selection pane="topRight" activeCell="F2" sqref="F2:G95"/>
    </sheetView>
  </sheetViews>
  <sheetFormatPr defaultColWidth="8.7109375" defaultRowHeight="15"/>
  <cols>
    <col min="1" max="1" width="10.85546875" bestFit="1" customWidth="1"/>
    <col min="2" max="2" width="3.140625" bestFit="1" customWidth="1"/>
    <col min="3" max="3" width="16.7109375" customWidth="1"/>
    <col min="4" max="4" width="8.85546875" style="1" bestFit="1" customWidth="1"/>
    <col min="5" max="5" width="12.28515625" style="1" bestFit="1" customWidth="1"/>
    <col min="6" max="6" width="14.7109375" style="1" bestFit="1" customWidth="1"/>
    <col min="7" max="7" width="13.42578125" style="1" bestFit="1" customWidth="1"/>
    <col min="8" max="8" width="14.7109375" style="1" bestFit="1" customWidth="1"/>
    <col min="9" max="9" width="13.42578125" style="1" bestFit="1" customWidth="1"/>
    <col min="10" max="11" width="13.42578125" style="1" customWidth="1"/>
    <col min="12" max="12" width="17" style="14" bestFit="1" customWidth="1"/>
    <col min="13" max="13" width="14.140625" bestFit="1" customWidth="1"/>
    <col min="14" max="14" width="12.42578125" bestFit="1" customWidth="1"/>
    <col min="15" max="15" width="10.42578125" bestFit="1" customWidth="1"/>
    <col min="16" max="16" width="14.5703125" style="6" bestFit="1" customWidth="1"/>
    <col min="17" max="17" width="19.85546875" style="6" bestFit="1" customWidth="1"/>
    <col min="18" max="18" width="6.7109375" style="24" bestFit="1" customWidth="1"/>
    <col min="19" max="19" width="15.5703125" style="24" bestFit="1" customWidth="1"/>
    <col min="21" max="21" width="14.42578125" bestFit="1" customWidth="1"/>
    <col min="22" max="23" width="9.28515625" bestFit="1" customWidth="1"/>
  </cols>
  <sheetData>
    <row r="1" spans="1:27" s="1" customFormat="1" ht="19.5">
      <c r="A1" s="5">
        <v>43207</v>
      </c>
      <c r="C1" s="11" t="s">
        <v>0</v>
      </c>
      <c r="D1" s="26" t="s">
        <v>1</v>
      </c>
      <c r="E1" s="29" t="s">
        <v>2</v>
      </c>
      <c r="F1" s="75" t="s">
        <v>18</v>
      </c>
      <c r="G1" s="76" t="s">
        <v>17</v>
      </c>
      <c r="H1" s="75" t="s">
        <v>253</v>
      </c>
      <c r="I1" s="76" t="s">
        <v>252</v>
      </c>
      <c r="J1" s="102" t="s">
        <v>255</v>
      </c>
      <c r="K1" s="102" t="s">
        <v>254</v>
      </c>
      <c r="L1" s="25" t="s">
        <v>7</v>
      </c>
      <c r="M1" s="19" t="s">
        <v>43</v>
      </c>
      <c r="N1" s="20" t="s">
        <v>9</v>
      </c>
      <c r="O1" s="87" t="s">
        <v>10</v>
      </c>
      <c r="P1" s="96" t="s">
        <v>116</v>
      </c>
      <c r="Q1" s="96" t="s">
        <v>117</v>
      </c>
      <c r="R1" s="25" t="s">
        <v>16</v>
      </c>
      <c r="S1" s="25" t="s">
        <v>245</v>
      </c>
      <c r="U1" s="241" t="s">
        <v>115</v>
      </c>
      <c r="V1" s="241"/>
      <c r="W1" s="241"/>
      <c r="X1" s="241"/>
      <c r="Y1" s="241"/>
      <c r="Z1" s="241"/>
      <c r="AA1" s="241"/>
    </row>
    <row r="2" spans="1:27">
      <c r="A2" s="3" t="s">
        <v>79</v>
      </c>
      <c r="B2" s="2">
        <f>COUNTIF(Tableau1342345623423578911234527924721011234791123491213114141517491241412161718121417121920211222232425232[Kingdom],"+207")</f>
        <v>94</v>
      </c>
      <c r="C2" s="7" t="s">
        <v>121</v>
      </c>
      <c r="D2" s="27">
        <v>5</v>
      </c>
      <c r="E2" s="69">
        <v>207</v>
      </c>
      <c r="F2" s="81">
        <v>37856</v>
      </c>
      <c r="G2" s="82">
        <v>2035066</v>
      </c>
      <c r="H2" s="81">
        <v>44210</v>
      </c>
      <c r="I2" s="82">
        <v>2029044</v>
      </c>
      <c r="J2" s="103">
        <v>44478</v>
      </c>
      <c r="K2" s="103">
        <v>1954232</v>
      </c>
      <c r="L2" s="79" t="s">
        <v>100</v>
      </c>
      <c r="M2" s="8" t="s">
        <v>220</v>
      </c>
      <c r="N2" s="13"/>
      <c r="O2" s="88"/>
      <c r="P2" s="91"/>
      <c r="Q2" s="91">
        <v>1</v>
      </c>
      <c r="R2" s="85" t="s">
        <v>256</v>
      </c>
      <c r="S2" s="22"/>
      <c r="U2" t="s">
        <v>130</v>
      </c>
      <c r="V2" t="s">
        <v>114</v>
      </c>
      <c r="W2" t="s">
        <v>113</v>
      </c>
    </row>
    <row r="3" spans="1:27">
      <c r="A3" s="3" t="s">
        <v>6</v>
      </c>
      <c r="B3" s="2">
        <f>COUNTIF(Tableau1342345623423578911234527924721011234791123491213114141517491241412161718121417121920211222232425232[Kingdom],"&lt;&gt;207")</f>
        <v>0</v>
      </c>
      <c r="C3" s="49" t="s">
        <v>122</v>
      </c>
      <c r="D3" s="27">
        <v>4</v>
      </c>
      <c r="E3" s="70">
        <v>207</v>
      </c>
      <c r="F3" s="81">
        <v>29173</v>
      </c>
      <c r="G3" s="82">
        <v>187205</v>
      </c>
      <c r="H3" s="83">
        <v>29173</v>
      </c>
      <c r="I3" s="84">
        <v>187205</v>
      </c>
      <c r="J3" s="104">
        <v>25712</v>
      </c>
      <c r="K3" s="104">
        <v>187205</v>
      </c>
      <c r="L3" s="79"/>
      <c r="M3" s="8" t="s">
        <v>96</v>
      </c>
      <c r="N3" s="13"/>
      <c r="O3" s="89"/>
      <c r="P3" s="92"/>
      <c r="Q3" s="92"/>
      <c r="R3" s="86" t="s">
        <v>257</v>
      </c>
      <c r="S3" s="21" t="s">
        <v>243</v>
      </c>
      <c r="U3" s="74">
        <v>43193</v>
      </c>
      <c r="V3">
        <f>VLOOKUP(U2,Tableau1342345623423578911234527924721011234791123491213114141517491241412161718121417121920211222232425232[[Name]:[Country]],8,)</f>
        <v>67229</v>
      </c>
      <c r="W3">
        <f>VLOOKUP(U2,Tableau1342345623423578911234527924721011234791123491213114141517491241412161718121417121920211222232425232[[Name]:[Country]],9,)</f>
        <v>10215497</v>
      </c>
    </row>
    <row r="4" spans="1:27">
      <c r="A4" s="3" t="s">
        <v>5</v>
      </c>
      <c r="B4" s="9">
        <f>ROWS(Tableau1342345623423578911234527924721011234791123491213114141517491241412161718121417121920211222232425232[Name])</f>
        <v>94</v>
      </c>
      <c r="C4" s="7" t="s">
        <v>82</v>
      </c>
      <c r="D4" s="27">
        <v>4</v>
      </c>
      <c r="E4" s="69">
        <v>207</v>
      </c>
      <c r="F4" s="81">
        <v>35849</v>
      </c>
      <c r="G4" s="82">
        <v>939590</v>
      </c>
      <c r="H4" s="81">
        <v>35725</v>
      </c>
      <c r="I4" s="82">
        <v>939590</v>
      </c>
      <c r="J4" s="103">
        <v>42500</v>
      </c>
      <c r="K4" s="103">
        <v>905499</v>
      </c>
      <c r="L4" s="79" t="s">
        <v>101</v>
      </c>
      <c r="M4" s="8" t="s">
        <v>99</v>
      </c>
      <c r="N4" s="13"/>
      <c r="O4" s="88"/>
      <c r="P4" s="91"/>
      <c r="Q4" s="91">
        <v>2</v>
      </c>
      <c r="R4" s="86" t="s">
        <v>256</v>
      </c>
      <c r="S4" s="21" t="s">
        <v>85</v>
      </c>
      <c r="U4" s="74">
        <v>43200</v>
      </c>
      <c r="V4">
        <f>VLOOKUP(U2,Tableau1342345623423578911234527924721011234791123491213114141517491241412161718121417121920211222232425232[[Name]:[Country]],6,)</f>
        <v>71382</v>
      </c>
      <c r="W4">
        <f>VLOOKUP(U2,Tableau1342345623423578911234527924721011234791123491213114141517491241412161718121417121920211222232425232[[Name]:[Country]],7,)</f>
        <v>10215497</v>
      </c>
    </row>
    <row r="5" spans="1:27">
      <c r="A5" s="46"/>
      <c r="C5" s="7" t="s">
        <v>123</v>
      </c>
      <c r="D5" s="27">
        <v>4</v>
      </c>
      <c r="E5" s="69">
        <v>207</v>
      </c>
      <c r="F5" s="81">
        <v>26181</v>
      </c>
      <c r="G5" s="82">
        <v>1509626</v>
      </c>
      <c r="H5" s="81">
        <v>26041</v>
      </c>
      <c r="I5" s="82">
        <v>1509626</v>
      </c>
      <c r="J5" s="103">
        <v>23628</v>
      </c>
      <c r="K5" s="103">
        <v>1509626</v>
      </c>
      <c r="L5" s="79" t="s">
        <v>235</v>
      </c>
      <c r="M5" s="8" t="s">
        <v>228</v>
      </c>
      <c r="N5" s="13"/>
      <c r="O5" s="88"/>
      <c r="P5" s="91"/>
      <c r="Q5" s="91">
        <v>1</v>
      </c>
      <c r="R5" s="86" t="s">
        <v>256</v>
      </c>
      <c r="S5" s="21" t="s">
        <v>236</v>
      </c>
      <c r="U5" s="74">
        <v>43207</v>
      </c>
      <c r="V5">
        <f>VLOOKUP(U2,Tableau1342345623423578911234527924721011234791123491213114141517491241412161718121417121920211222232425232[[Name]:[Country]],4,)</f>
        <v>72087</v>
      </c>
      <c r="W5">
        <f>VLOOKUP(U2,Tableau1342345623423578911234527924721011234791123491213114141517491241412161718121417121920211222232425232[[Name]:[Country]],5,)</f>
        <v>10215497</v>
      </c>
    </row>
    <row r="6" spans="1:27">
      <c r="C6" s="7" t="s">
        <v>124</v>
      </c>
      <c r="D6" s="27">
        <v>4</v>
      </c>
      <c r="E6" s="69">
        <v>207</v>
      </c>
      <c r="F6" s="81">
        <v>21966</v>
      </c>
      <c r="G6" s="82">
        <v>137606</v>
      </c>
      <c r="H6" s="81">
        <v>21966</v>
      </c>
      <c r="I6" s="82">
        <v>137606</v>
      </c>
      <c r="J6" s="103">
        <v>20472</v>
      </c>
      <c r="K6" s="103">
        <v>137606</v>
      </c>
      <c r="L6" s="79" t="s">
        <v>100</v>
      </c>
      <c r="M6" s="8" t="s">
        <v>237</v>
      </c>
      <c r="N6" s="13"/>
      <c r="O6" s="88"/>
      <c r="P6" s="91"/>
      <c r="Q6" s="91">
        <v>1</v>
      </c>
      <c r="R6" s="86" t="s">
        <v>256</v>
      </c>
      <c r="S6" s="21" t="s">
        <v>238</v>
      </c>
      <c r="U6" s="74"/>
    </row>
    <row r="7" spans="1:27">
      <c r="C7" s="49" t="s">
        <v>125</v>
      </c>
      <c r="D7" s="27">
        <v>4</v>
      </c>
      <c r="E7" s="70">
        <v>207</v>
      </c>
      <c r="F7" s="81">
        <v>8900</v>
      </c>
      <c r="G7" s="82">
        <v>244</v>
      </c>
      <c r="H7" s="83">
        <v>8900</v>
      </c>
      <c r="I7" s="84">
        <v>244</v>
      </c>
      <c r="J7" s="104">
        <v>8900</v>
      </c>
      <c r="K7" s="104">
        <v>244</v>
      </c>
      <c r="L7" s="79"/>
      <c r="M7" s="8"/>
      <c r="N7" s="13"/>
      <c r="O7" s="89"/>
      <c r="P7" s="92"/>
      <c r="Q7" s="92"/>
      <c r="R7" s="86" t="s">
        <v>257</v>
      </c>
      <c r="S7" s="21" t="s">
        <v>126</v>
      </c>
    </row>
    <row r="8" spans="1:27">
      <c r="C8" s="7" t="s">
        <v>127</v>
      </c>
      <c r="D8" s="27">
        <v>4</v>
      </c>
      <c r="E8" s="69">
        <v>207</v>
      </c>
      <c r="F8" s="81">
        <v>2655</v>
      </c>
      <c r="G8" s="82">
        <v>309</v>
      </c>
      <c r="H8" s="81">
        <v>2655</v>
      </c>
      <c r="I8" s="82">
        <v>309</v>
      </c>
      <c r="J8" s="103">
        <v>2655</v>
      </c>
      <c r="K8" s="103">
        <v>309</v>
      </c>
      <c r="L8" s="79"/>
      <c r="M8" s="8"/>
      <c r="N8" s="13"/>
      <c r="O8" s="88"/>
      <c r="P8" s="91"/>
      <c r="Q8" s="91"/>
      <c r="R8" s="86" t="s">
        <v>257</v>
      </c>
      <c r="S8" s="23" t="s">
        <v>128</v>
      </c>
    </row>
    <row r="9" spans="1:27">
      <c r="C9" s="49" t="s">
        <v>129</v>
      </c>
      <c r="D9" s="52">
        <v>4</v>
      </c>
      <c r="E9" s="70">
        <v>207</v>
      </c>
      <c r="F9" s="81">
        <v>50483</v>
      </c>
      <c r="G9" s="82">
        <v>1677797</v>
      </c>
      <c r="H9" s="83">
        <v>50478</v>
      </c>
      <c r="I9" s="84">
        <v>1677797</v>
      </c>
      <c r="J9" s="104">
        <v>48657</v>
      </c>
      <c r="K9" s="104">
        <v>1677797</v>
      </c>
      <c r="L9" s="79" t="s">
        <v>242</v>
      </c>
      <c r="M9" s="4" t="s">
        <v>112</v>
      </c>
      <c r="N9" s="13"/>
      <c r="O9" s="89"/>
      <c r="P9" s="92"/>
      <c r="Q9" s="92"/>
      <c r="R9" s="86" t="s">
        <v>256</v>
      </c>
      <c r="S9" s="21" t="s">
        <v>133</v>
      </c>
    </row>
    <row r="10" spans="1:27">
      <c r="C10" s="7" t="s">
        <v>130</v>
      </c>
      <c r="D10" s="27">
        <v>4</v>
      </c>
      <c r="E10" s="69">
        <v>207</v>
      </c>
      <c r="F10" s="81">
        <v>72087</v>
      </c>
      <c r="G10" s="82">
        <v>10215497</v>
      </c>
      <c r="H10" s="81">
        <v>71382</v>
      </c>
      <c r="I10" s="82">
        <v>10215497</v>
      </c>
      <c r="J10" s="103">
        <v>67229</v>
      </c>
      <c r="K10" s="103">
        <v>10215497</v>
      </c>
      <c r="L10" s="79"/>
      <c r="M10" s="8" t="s">
        <v>8</v>
      </c>
      <c r="N10" s="13"/>
      <c r="O10" s="88"/>
      <c r="P10" s="91"/>
      <c r="Q10" s="91"/>
      <c r="R10" s="86" t="s">
        <v>256</v>
      </c>
      <c r="S10" s="21"/>
    </row>
    <row r="11" spans="1:27">
      <c r="A11" s="12"/>
      <c r="C11" s="7" t="s">
        <v>131</v>
      </c>
      <c r="D11" s="27">
        <v>4</v>
      </c>
      <c r="E11" s="69">
        <v>207</v>
      </c>
      <c r="F11" s="81">
        <v>79275</v>
      </c>
      <c r="G11" s="82">
        <v>7447483</v>
      </c>
      <c r="H11" s="81">
        <v>78731</v>
      </c>
      <c r="I11" s="82">
        <v>7447483</v>
      </c>
      <c r="J11" s="103">
        <v>62437</v>
      </c>
      <c r="K11" s="103">
        <v>7441781</v>
      </c>
      <c r="L11" s="79" t="s">
        <v>101</v>
      </c>
      <c r="M11" s="8" t="s">
        <v>214</v>
      </c>
      <c r="N11" s="13"/>
      <c r="O11" s="88"/>
      <c r="P11" s="91"/>
      <c r="Q11" s="91">
        <v>1</v>
      </c>
      <c r="R11" s="86" t="s">
        <v>256</v>
      </c>
      <c r="S11" s="21"/>
    </row>
    <row r="12" spans="1:27">
      <c r="C12" s="7" t="s">
        <v>132</v>
      </c>
      <c r="D12" s="27">
        <v>4</v>
      </c>
      <c r="E12" s="70">
        <v>207</v>
      </c>
      <c r="F12" s="81">
        <v>73268</v>
      </c>
      <c r="G12" s="82">
        <v>2772576</v>
      </c>
      <c r="H12" s="83">
        <v>73024</v>
      </c>
      <c r="I12" s="84">
        <v>2772576</v>
      </c>
      <c r="J12" s="104">
        <v>66302</v>
      </c>
      <c r="K12" s="104">
        <v>2709073</v>
      </c>
      <c r="L12" s="79" t="s">
        <v>101</v>
      </c>
      <c r="M12" s="8" t="s">
        <v>223</v>
      </c>
      <c r="N12" s="13"/>
      <c r="O12" s="89"/>
      <c r="P12" s="91" t="s">
        <v>120</v>
      </c>
      <c r="Q12" s="92">
        <v>0</v>
      </c>
      <c r="R12" s="86" t="s">
        <v>256</v>
      </c>
      <c r="S12" s="21" t="s">
        <v>224</v>
      </c>
    </row>
    <row r="13" spans="1:27">
      <c r="C13" s="7" t="s">
        <v>133</v>
      </c>
      <c r="D13" s="2">
        <v>4</v>
      </c>
      <c r="E13" s="69">
        <v>207</v>
      </c>
      <c r="F13" s="83">
        <v>4720</v>
      </c>
      <c r="G13" s="84">
        <v>1294</v>
      </c>
      <c r="H13" s="81">
        <v>4720</v>
      </c>
      <c r="I13" s="82">
        <v>1294</v>
      </c>
      <c r="J13" s="103">
        <v>4720</v>
      </c>
      <c r="K13" s="103">
        <v>1294</v>
      </c>
      <c r="L13" s="79" t="s">
        <v>242</v>
      </c>
      <c r="M13" s="8" t="s">
        <v>112</v>
      </c>
      <c r="N13" s="13"/>
      <c r="O13" s="88"/>
      <c r="P13" s="91"/>
      <c r="Q13" s="91"/>
      <c r="R13" s="86" t="s">
        <v>257</v>
      </c>
      <c r="S13" s="21" t="s">
        <v>129</v>
      </c>
    </row>
    <row r="14" spans="1:27">
      <c r="C14" s="7" t="s">
        <v>134</v>
      </c>
      <c r="D14" s="2">
        <v>4</v>
      </c>
      <c r="E14" s="69">
        <v>207</v>
      </c>
      <c r="F14" s="83">
        <v>55817</v>
      </c>
      <c r="G14" s="84">
        <v>3188795</v>
      </c>
      <c r="H14" s="81">
        <v>55815</v>
      </c>
      <c r="I14" s="82">
        <v>3188795</v>
      </c>
      <c r="J14" s="103">
        <v>51585</v>
      </c>
      <c r="K14" s="103">
        <v>3186076</v>
      </c>
      <c r="L14" s="79"/>
      <c r="M14" s="8" t="s">
        <v>244</v>
      </c>
      <c r="N14" s="13"/>
      <c r="O14" s="88"/>
      <c r="P14" s="91"/>
      <c r="Q14" s="91"/>
      <c r="R14" s="86" t="s">
        <v>256</v>
      </c>
      <c r="S14" s="21"/>
    </row>
    <row r="15" spans="1:27">
      <c r="C15" s="49" t="s">
        <v>135</v>
      </c>
      <c r="D15" s="27">
        <v>4</v>
      </c>
      <c r="E15" s="70">
        <v>207</v>
      </c>
      <c r="F15" s="83">
        <v>149449</v>
      </c>
      <c r="G15" s="84">
        <v>2790736</v>
      </c>
      <c r="H15" s="83">
        <v>149456</v>
      </c>
      <c r="I15" s="84">
        <v>2781236</v>
      </c>
      <c r="J15" s="104">
        <v>125873</v>
      </c>
      <c r="K15" s="104">
        <v>2500327</v>
      </c>
      <c r="L15" s="79" t="s">
        <v>104</v>
      </c>
      <c r="M15" s="8" t="s">
        <v>98</v>
      </c>
      <c r="N15" s="13"/>
      <c r="O15" s="89"/>
      <c r="P15" s="91" t="s">
        <v>120</v>
      </c>
      <c r="Q15" s="92">
        <v>1</v>
      </c>
      <c r="R15" s="86" t="s">
        <v>256</v>
      </c>
      <c r="S15" s="21"/>
    </row>
    <row r="16" spans="1:27">
      <c r="C16" s="49" t="s">
        <v>136</v>
      </c>
      <c r="D16" s="27">
        <v>4</v>
      </c>
      <c r="E16" s="69">
        <v>207</v>
      </c>
      <c r="F16" s="81">
        <v>24403</v>
      </c>
      <c r="G16" s="82">
        <v>110070</v>
      </c>
      <c r="H16" s="81">
        <v>24403</v>
      </c>
      <c r="I16" s="82">
        <v>110070</v>
      </c>
      <c r="J16" s="103">
        <v>22395</v>
      </c>
      <c r="K16" s="103">
        <v>110070</v>
      </c>
      <c r="L16" s="79"/>
      <c r="M16" s="8"/>
      <c r="N16" s="13"/>
      <c r="O16" s="88"/>
      <c r="P16" s="91"/>
      <c r="Q16" s="91"/>
      <c r="R16" s="86" t="s">
        <v>256</v>
      </c>
      <c r="S16" s="21"/>
    </row>
    <row r="17" spans="1:19">
      <c r="C17" s="49" t="s">
        <v>137</v>
      </c>
      <c r="D17" s="2">
        <v>4</v>
      </c>
      <c r="E17" s="69">
        <v>207</v>
      </c>
      <c r="F17" s="81">
        <v>164048</v>
      </c>
      <c r="G17" s="82">
        <v>8928961</v>
      </c>
      <c r="H17" s="81">
        <v>164005</v>
      </c>
      <c r="I17" s="82">
        <v>8928961</v>
      </c>
      <c r="J17" s="103">
        <v>133947</v>
      </c>
      <c r="K17" s="103">
        <v>8145692</v>
      </c>
      <c r="L17" s="79" t="s">
        <v>101</v>
      </c>
      <c r="M17" s="4" t="s">
        <v>239</v>
      </c>
      <c r="N17" s="13"/>
      <c r="O17" s="88"/>
      <c r="P17" s="91" t="s">
        <v>221</v>
      </c>
      <c r="Q17" s="91">
        <v>2</v>
      </c>
      <c r="R17" s="86" t="s">
        <v>256</v>
      </c>
      <c r="S17" s="21" t="s">
        <v>240</v>
      </c>
    </row>
    <row r="18" spans="1:19">
      <c r="C18" s="7" t="s">
        <v>138</v>
      </c>
      <c r="D18" s="27">
        <v>3</v>
      </c>
      <c r="E18" s="69">
        <v>207</v>
      </c>
      <c r="F18" s="81">
        <v>18753</v>
      </c>
      <c r="G18" s="82">
        <v>65583</v>
      </c>
      <c r="H18" s="81">
        <v>18721</v>
      </c>
      <c r="I18" s="82">
        <v>65583</v>
      </c>
      <c r="J18" s="103">
        <v>16329</v>
      </c>
      <c r="K18" s="103">
        <v>65583</v>
      </c>
      <c r="L18" s="79" t="s">
        <v>103</v>
      </c>
      <c r="M18" s="8" t="s">
        <v>216</v>
      </c>
      <c r="N18" s="13"/>
      <c r="O18" s="88"/>
      <c r="P18" s="91"/>
      <c r="Q18" s="91">
        <v>1</v>
      </c>
      <c r="R18" s="86" t="s">
        <v>256</v>
      </c>
      <c r="S18" s="4"/>
    </row>
    <row r="19" spans="1:19">
      <c r="C19" s="7" t="s">
        <v>139</v>
      </c>
      <c r="D19" s="52">
        <v>3</v>
      </c>
      <c r="E19" s="69">
        <v>207</v>
      </c>
      <c r="F19" s="81">
        <v>45907</v>
      </c>
      <c r="G19" s="82">
        <v>3657887</v>
      </c>
      <c r="H19" s="81">
        <v>45907</v>
      </c>
      <c r="I19" s="82">
        <v>3657887</v>
      </c>
      <c r="J19" s="103"/>
      <c r="K19" s="103"/>
      <c r="L19" s="79" t="s">
        <v>101</v>
      </c>
      <c r="M19" s="4" t="s">
        <v>8</v>
      </c>
      <c r="N19" s="13"/>
      <c r="O19" s="88"/>
      <c r="P19" s="91"/>
      <c r="Q19" s="91">
        <v>1</v>
      </c>
      <c r="R19" s="86" t="s">
        <v>256</v>
      </c>
      <c r="S19" s="21"/>
    </row>
    <row r="20" spans="1:19">
      <c r="C20" s="49" t="s">
        <v>140</v>
      </c>
      <c r="D20" s="27">
        <v>3</v>
      </c>
      <c r="E20" s="69">
        <v>207</v>
      </c>
      <c r="F20" s="81">
        <v>57959</v>
      </c>
      <c r="G20" s="82">
        <v>1331467</v>
      </c>
      <c r="H20" s="83">
        <v>57770</v>
      </c>
      <c r="I20" s="84">
        <v>1331467</v>
      </c>
      <c r="J20" s="104">
        <v>56107</v>
      </c>
      <c r="K20" s="104">
        <v>1280514</v>
      </c>
      <c r="L20" s="79" t="s">
        <v>101</v>
      </c>
      <c r="M20" s="8" t="s">
        <v>215</v>
      </c>
      <c r="N20" s="13"/>
      <c r="O20" s="89"/>
      <c r="P20" s="91" t="s">
        <v>118</v>
      </c>
      <c r="Q20" s="92"/>
      <c r="R20" s="86" t="s">
        <v>256</v>
      </c>
      <c r="S20" s="21"/>
    </row>
    <row r="21" spans="1:19">
      <c r="C21" s="49" t="s">
        <v>141</v>
      </c>
      <c r="D21" s="52">
        <v>3</v>
      </c>
      <c r="E21" s="69">
        <v>207</v>
      </c>
      <c r="F21" s="83">
        <v>36053</v>
      </c>
      <c r="G21" s="84">
        <v>1417735</v>
      </c>
      <c r="H21" s="83">
        <v>35994</v>
      </c>
      <c r="I21" s="84">
        <v>1417735</v>
      </c>
      <c r="J21" s="104">
        <v>31922</v>
      </c>
      <c r="K21" s="104">
        <v>1390772</v>
      </c>
      <c r="L21" s="79"/>
      <c r="M21" s="4" t="s">
        <v>225</v>
      </c>
      <c r="N21" s="13"/>
      <c r="O21" s="89"/>
      <c r="P21" s="91" t="s">
        <v>118</v>
      </c>
      <c r="Q21" s="92">
        <v>1</v>
      </c>
      <c r="R21" s="86" t="s">
        <v>256</v>
      </c>
      <c r="S21" s="21" t="s">
        <v>226</v>
      </c>
    </row>
    <row r="22" spans="1:19">
      <c r="C22" s="7" t="s">
        <v>142</v>
      </c>
      <c r="D22" s="27">
        <v>3</v>
      </c>
      <c r="E22" s="69">
        <v>207</v>
      </c>
      <c r="F22" s="81">
        <v>33674</v>
      </c>
      <c r="G22" s="82">
        <v>1417735</v>
      </c>
      <c r="H22" s="81">
        <v>33658</v>
      </c>
      <c r="I22" s="82">
        <v>1823446</v>
      </c>
      <c r="J22" s="103">
        <v>32216</v>
      </c>
      <c r="K22" s="103">
        <v>1744072</v>
      </c>
      <c r="L22" s="79" t="s">
        <v>101</v>
      </c>
      <c r="M22" s="8" t="s">
        <v>214</v>
      </c>
      <c r="N22" s="13"/>
      <c r="O22" s="88"/>
      <c r="P22" s="91"/>
      <c r="Q22" s="91">
        <v>3</v>
      </c>
      <c r="R22" s="86" t="s">
        <v>256</v>
      </c>
      <c r="S22" s="21"/>
    </row>
    <row r="23" spans="1:19">
      <c r="C23" s="7" t="s">
        <v>143</v>
      </c>
      <c r="D23" s="27">
        <v>3</v>
      </c>
      <c r="E23" s="69">
        <v>207</v>
      </c>
      <c r="F23" s="81">
        <v>34220</v>
      </c>
      <c r="G23" s="82">
        <v>303818</v>
      </c>
      <c r="H23" s="81">
        <v>33133</v>
      </c>
      <c r="I23" s="82">
        <v>303818</v>
      </c>
      <c r="J23" s="103">
        <v>30386</v>
      </c>
      <c r="K23" s="103">
        <v>303818</v>
      </c>
      <c r="L23" s="79" t="s">
        <v>242</v>
      </c>
      <c r="M23" s="8" t="s">
        <v>247</v>
      </c>
      <c r="N23" s="13"/>
      <c r="O23" s="88"/>
      <c r="P23" s="91" t="s">
        <v>118</v>
      </c>
      <c r="Q23" s="91">
        <v>1</v>
      </c>
      <c r="R23" s="86" t="s">
        <v>256</v>
      </c>
      <c r="S23" s="21" t="s">
        <v>248</v>
      </c>
    </row>
    <row r="24" spans="1:19">
      <c r="C24" s="7" t="s">
        <v>144</v>
      </c>
      <c r="D24" s="2">
        <v>3</v>
      </c>
      <c r="E24" s="69">
        <v>207</v>
      </c>
      <c r="F24" s="81">
        <v>33448</v>
      </c>
      <c r="G24" s="82">
        <v>781999</v>
      </c>
      <c r="H24" s="81">
        <v>33425</v>
      </c>
      <c r="I24" s="82">
        <v>781999</v>
      </c>
      <c r="J24" s="103">
        <v>30617</v>
      </c>
      <c r="K24" s="103">
        <v>781999</v>
      </c>
      <c r="L24" s="79"/>
      <c r="M24" s="8" t="s">
        <v>227</v>
      </c>
      <c r="N24" s="13"/>
      <c r="O24" s="88"/>
      <c r="P24" s="91"/>
      <c r="Q24" s="91">
        <v>2</v>
      </c>
      <c r="R24" s="86" t="s">
        <v>256</v>
      </c>
      <c r="S24" s="21"/>
    </row>
    <row r="25" spans="1:19">
      <c r="C25" s="7" t="s">
        <v>145</v>
      </c>
      <c r="D25" s="52">
        <v>3</v>
      </c>
      <c r="E25" s="69">
        <v>207</v>
      </c>
      <c r="F25" s="81">
        <v>36753</v>
      </c>
      <c r="G25" s="82">
        <v>3571825</v>
      </c>
      <c r="H25" s="83">
        <v>39125</v>
      </c>
      <c r="I25" s="84">
        <v>3570804</v>
      </c>
      <c r="J25" s="104">
        <v>37159</v>
      </c>
      <c r="K25" s="104">
        <v>3539535</v>
      </c>
      <c r="L25" s="80"/>
      <c r="M25" s="4"/>
      <c r="N25" s="13"/>
      <c r="O25" s="89"/>
      <c r="P25" s="92"/>
      <c r="Q25" s="92"/>
      <c r="R25" s="86" t="s">
        <v>256</v>
      </c>
      <c r="S25" s="21"/>
    </row>
    <row r="26" spans="1:19">
      <c r="C26" s="7" t="s">
        <v>146</v>
      </c>
      <c r="D26" s="52">
        <v>3</v>
      </c>
      <c r="E26" s="69">
        <v>207</v>
      </c>
      <c r="F26" s="81">
        <v>29849</v>
      </c>
      <c r="G26" s="82">
        <v>3325247</v>
      </c>
      <c r="H26" s="81">
        <v>29500</v>
      </c>
      <c r="I26" s="82">
        <v>3325247</v>
      </c>
      <c r="J26" s="103">
        <v>27115</v>
      </c>
      <c r="K26" s="103">
        <v>3324561</v>
      </c>
      <c r="L26" s="79" t="s">
        <v>104</v>
      </c>
      <c r="M26" s="4" t="s">
        <v>98</v>
      </c>
      <c r="N26" s="13"/>
      <c r="O26" s="88"/>
      <c r="P26" s="91"/>
      <c r="Q26" s="91">
        <v>1</v>
      </c>
      <c r="R26" s="86" t="s">
        <v>256</v>
      </c>
      <c r="S26" s="21"/>
    </row>
    <row r="27" spans="1:19">
      <c r="A27" t="s">
        <v>80</v>
      </c>
      <c r="C27" s="7" t="s">
        <v>147</v>
      </c>
      <c r="D27" s="27">
        <v>3</v>
      </c>
      <c r="E27" s="69">
        <v>207</v>
      </c>
      <c r="F27" s="81">
        <v>95329</v>
      </c>
      <c r="G27" s="82">
        <v>1012427</v>
      </c>
      <c r="H27" s="81">
        <v>95322</v>
      </c>
      <c r="I27" s="82">
        <v>1012427</v>
      </c>
      <c r="J27" s="103">
        <v>84938</v>
      </c>
      <c r="K27" s="103">
        <v>1012427</v>
      </c>
      <c r="L27" s="79" t="s">
        <v>217</v>
      </c>
      <c r="M27" s="8" t="s">
        <v>8</v>
      </c>
      <c r="N27" s="13"/>
      <c r="O27" s="88"/>
      <c r="P27" s="91"/>
      <c r="Q27" s="91"/>
      <c r="R27" s="86" t="s">
        <v>256</v>
      </c>
      <c r="S27" s="21"/>
    </row>
    <row r="28" spans="1:19">
      <c r="C28" s="7" t="s">
        <v>148</v>
      </c>
      <c r="D28" s="27">
        <v>2</v>
      </c>
      <c r="E28" s="69">
        <v>207</v>
      </c>
      <c r="F28" s="83">
        <v>36446</v>
      </c>
      <c r="G28" s="84">
        <v>8714716</v>
      </c>
      <c r="H28" s="81">
        <v>36446</v>
      </c>
      <c r="I28" s="82">
        <v>8714716</v>
      </c>
      <c r="J28" s="103">
        <v>34828</v>
      </c>
      <c r="K28" s="103">
        <v>7343789</v>
      </c>
      <c r="L28" s="79"/>
      <c r="M28" s="8"/>
      <c r="N28" s="13"/>
      <c r="O28" s="88"/>
      <c r="P28" s="91"/>
      <c r="Q28" s="91"/>
      <c r="R28" s="86"/>
      <c r="S28" s="21"/>
    </row>
    <row r="29" spans="1:19">
      <c r="C29" s="7" t="s">
        <v>149</v>
      </c>
      <c r="D29" s="27">
        <v>2</v>
      </c>
      <c r="E29" s="69">
        <v>207</v>
      </c>
      <c r="F29" s="81">
        <v>21925</v>
      </c>
      <c r="G29" s="82">
        <v>51927</v>
      </c>
      <c r="H29" s="83">
        <v>21888</v>
      </c>
      <c r="I29" s="84">
        <v>51927</v>
      </c>
      <c r="J29" s="104">
        <v>20140</v>
      </c>
      <c r="K29" s="104">
        <v>51923</v>
      </c>
      <c r="L29" s="79" t="s">
        <v>249</v>
      </c>
      <c r="M29" s="8" t="s">
        <v>250</v>
      </c>
      <c r="N29" s="13"/>
      <c r="O29" s="89"/>
      <c r="P29" s="92"/>
      <c r="Q29" s="92">
        <v>2</v>
      </c>
      <c r="R29" s="86" t="s">
        <v>256</v>
      </c>
      <c r="S29" s="21" t="s">
        <v>251</v>
      </c>
    </row>
    <row r="30" spans="1:19">
      <c r="C30" s="7" t="s">
        <v>150</v>
      </c>
      <c r="D30" s="52">
        <v>2</v>
      </c>
      <c r="E30" s="69">
        <v>207</v>
      </c>
      <c r="F30" s="81">
        <v>31350</v>
      </c>
      <c r="G30" s="82">
        <v>2388590</v>
      </c>
      <c r="H30" s="83">
        <v>31263</v>
      </c>
      <c r="I30" s="84">
        <v>2388590</v>
      </c>
      <c r="J30" s="104">
        <v>27956</v>
      </c>
      <c r="K30" s="104">
        <v>1903544</v>
      </c>
      <c r="L30" s="79"/>
      <c r="M30" s="4"/>
      <c r="N30" s="13"/>
      <c r="O30" s="89"/>
      <c r="P30" s="92"/>
      <c r="Q30" s="92"/>
      <c r="R30" s="86"/>
      <c r="S30" s="21"/>
    </row>
    <row r="31" spans="1:19">
      <c r="C31" s="7" t="s">
        <v>151</v>
      </c>
      <c r="D31" s="27">
        <v>2</v>
      </c>
      <c r="E31" s="69">
        <v>207</v>
      </c>
      <c r="F31" s="81">
        <v>54878</v>
      </c>
      <c r="G31" s="82">
        <v>1552648</v>
      </c>
      <c r="H31" s="81">
        <v>54861</v>
      </c>
      <c r="I31" s="82">
        <v>1552648</v>
      </c>
      <c r="J31" s="103">
        <v>50159</v>
      </c>
      <c r="K31" s="103">
        <v>1552475</v>
      </c>
      <c r="L31" s="79" t="s">
        <v>101</v>
      </c>
      <c r="M31" s="8" t="s">
        <v>222</v>
      </c>
      <c r="N31" s="13"/>
      <c r="O31" s="88"/>
      <c r="P31" s="91"/>
      <c r="Q31" s="91">
        <v>1</v>
      </c>
      <c r="R31" s="86"/>
      <c r="S31" s="21"/>
    </row>
    <row r="32" spans="1:19">
      <c r="C32" s="7" t="s">
        <v>152</v>
      </c>
      <c r="D32" s="27">
        <v>2</v>
      </c>
      <c r="E32" s="69">
        <v>207</v>
      </c>
      <c r="F32" s="81">
        <v>59086</v>
      </c>
      <c r="G32" s="82">
        <v>277194</v>
      </c>
      <c r="H32" s="81">
        <v>59060</v>
      </c>
      <c r="I32" s="82">
        <v>277194</v>
      </c>
      <c r="J32" s="103">
        <v>53060</v>
      </c>
      <c r="K32" s="103">
        <v>277143</v>
      </c>
      <c r="L32" s="79"/>
      <c r="M32" s="8"/>
      <c r="N32" s="13"/>
      <c r="O32" s="88"/>
      <c r="P32" s="91"/>
      <c r="Q32" s="91"/>
      <c r="R32" s="86"/>
      <c r="S32" s="21"/>
    </row>
    <row r="33" spans="3:19">
      <c r="C33" s="7" t="s">
        <v>153</v>
      </c>
      <c r="D33" s="2">
        <v>2</v>
      </c>
      <c r="E33" s="69">
        <v>207</v>
      </c>
      <c r="F33" s="81">
        <v>36696</v>
      </c>
      <c r="G33" s="82">
        <v>112961</v>
      </c>
      <c r="H33" s="81">
        <v>36681</v>
      </c>
      <c r="I33" s="82">
        <v>112961</v>
      </c>
      <c r="J33" s="103">
        <v>35884</v>
      </c>
      <c r="K33" s="103">
        <v>112961</v>
      </c>
      <c r="L33" s="79" t="s">
        <v>233</v>
      </c>
      <c r="M33" s="4" t="s">
        <v>234</v>
      </c>
      <c r="N33" s="13"/>
      <c r="O33" s="88"/>
      <c r="P33" s="91"/>
      <c r="Q33" s="91">
        <v>0</v>
      </c>
      <c r="R33" s="86"/>
      <c r="S33" s="21"/>
    </row>
    <row r="34" spans="3:19">
      <c r="C34" s="7" t="s">
        <v>154</v>
      </c>
      <c r="D34" s="2">
        <v>2</v>
      </c>
      <c r="E34" s="69">
        <v>207</v>
      </c>
      <c r="F34" s="83">
        <v>18221</v>
      </c>
      <c r="G34" s="84">
        <v>129243</v>
      </c>
      <c r="H34" s="83">
        <v>18221</v>
      </c>
      <c r="I34" s="84">
        <v>129243</v>
      </c>
      <c r="J34" s="104">
        <v>16677</v>
      </c>
      <c r="K34" s="104">
        <v>129243</v>
      </c>
      <c r="L34" s="79"/>
      <c r="M34" s="4"/>
      <c r="N34" s="13"/>
      <c r="O34" s="89"/>
      <c r="P34" s="92"/>
      <c r="Q34" s="92"/>
      <c r="R34" s="86"/>
      <c r="S34" s="21"/>
    </row>
    <row r="35" spans="3:19">
      <c r="C35" s="49" t="s">
        <v>155</v>
      </c>
      <c r="D35" s="2">
        <v>2</v>
      </c>
      <c r="E35" s="69">
        <v>207</v>
      </c>
      <c r="F35" s="81">
        <v>44340</v>
      </c>
      <c r="G35" s="82">
        <v>1077008</v>
      </c>
      <c r="H35" s="81">
        <v>44340</v>
      </c>
      <c r="I35" s="82">
        <v>1077008</v>
      </c>
      <c r="J35" s="103">
        <v>42400</v>
      </c>
      <c r="K35" s="103">
        <v>1032909</v>
      </c>
      <c r="L35" s="79"/>
      <c r="M35" s="4"/>
      <c r="N35" s="13"/>
      <c r="O35" s="88"/>
      <c r="P35" s="91"/>
      <c r="Q35" s="91"/>
      <c r="R35" s="86"/>
      <c r="S35" s="21"/>
    </row>
    <row r="36" spans="3:19">
      <c r="C36" s="7" t="s">
        <v>156</v>
      </c>
      <c r="D36" s="27">
        <v>2</v>
      </c>
      <c r="E36" s="69">
        <v>207</v>
      </c>
      <c r="F36" s="81">
        <v>18464</v>
      </c>
      <c r="G36" s="82">
        <v>3563000</v>
      </c>
      <c r="H36" s="81">
        <v>18412</v>
      </c>
      <c r="I36" s="82">
        <v>3563000</v>
      </c>
      <c r="J36" s="103">
        <v>24850</v>
      </c>
      <c r="K36" s="103">
        <v>3369076</v>
      </c>
      <c r="L36" s="79"/>
      <c r="M36" s="8"/>
      <c r="N36" s="13"/>
      <c r="O36" s="88"/>
      <c r="P36" s="91"/>
      <c r="Q36" s="91"/>
      <c r="R36" s="86"/>
      <c r="S36" s="21"/>
    </row>
    <row r="37" spans="3:19">
      <c r="C37" s="7" t="s">
        <v>157</v>
      </c>
      <c r="D37" s="27">
        <v>2</v>
      </c>
      <c r="E37" s="69">
        <v>207</v>
      </c>
      <c r="F37" s="81">
        <v>46327</v>
      </c>
      <c r="G37" s="82">
        <v>1177588</v>
      </c>
      <c r="H37" s="81">
        <v>46327</v>
      </c>
      <c r="I37" s="82">
        <v>1177588</v>
      </c>
      <c r="J37" s="103">
        <v>41464</v>
      </c>
      <c r="K37" s="103">
        <v>1177588</v>
      </c>
      <c r="L37" s="79"/>
      <c r="M37" s="4"/>
      <c r="N37" s="13"/>
      <c r="O37" s="88"/>
      <c r="P37" s="91"/>
      <c r="Q37" s="91"/>
      <c r="R37" s="86"/>
      <c r="S37" s="21"/>
    </row>
    <row r="38" spans="3:19">
      <c r="C38" s="7" t="s">
        <v>158</v>
      </c>
      <c r="D38" s="27">
        <v>2</v>
      </c>
      <c r="E38" s="69">
        <v>207</v>
      </c>
      <c r="F38" s="81">
        <v>35684</v>
      </c>
      <c r="G38" s="82">
        <v>2820410</v>
      </c>
      <c r="H38" s="81">
        <v>35341</v>
      </c>
      <c r="I38" s="82">
        <v>2820410</v>
      </c>
      <c r="J38" s="103">
        <v>33009</v>
      </c>
      <c r="K38" s="103">
        <v>2817636</v>
      </c>
      <c r="L38" s="79"/>
      <c r="M38" s="8"/>
      <c r="N38" s="13"/>
      <c r="O38" s="88"/>
      <c r="P38" s="91"/>
      <c r="Q38" s="91"/>
      <c r="R38" s="86"/>
      <c r="S38" s="21"/>
    </row>
    <row r="39" spans="3:19">
      <c r="C39" s="49" t="s">
        <v>159</v>
      </c>
      <c r="D39" s="2">
        <v>2</v>
      </c>
      <c r="E39" s="69">
        <v>207</v>
      </c>
      <c r="F39" s="81">
        <v>38556</v>
      </c>
      <c r="G39" s="82">
        <v>498178</v>
      </c>
      <c r="H39" s="81">
        <v>38537</v>
      </c>
      <c r="I39" s="82">
        <v>498178</v>
      </c>
      <c r="J39" s="103">
        <v>35781</v>
      </c>
      <c r="K39" s="103">
        <v>497286</v>
      </c>
      <c r="L39" s="79" t="s">
        <v>101</v>
      </c>
      <c r="M39" s="4" t="s">
        <v>214</v>
      </c>
      <c r="N39" s="13"/>
      <c r="O39" s="88"/>
      <c r="P39" s="91"/>
      <c r="Q39" s="91">
        <v>1</v>
      </c>
      <c r="R39" s="86"/>
      <c r="S39" s="21"/>
    </row>
    <row r="40" spans="3:19">
      <c r="C40" s="7" t="s">
        <v>160</v>
      </c>
      <c r="D40" s="52">
        <v>2</v>
      </c>
      <c r="E40" s="69">
        <v>207</v>
      </c>
      <c r="F40" s="81">
        <v>38525</v>
      </c>
      <c r="G40" s="82">
        <v>80643</v>
      </c>
      <c r="H40" s="81">
        <v>38479</v>
      </c>
      <c r="I40" s="82">
        <v>80643</v>
      </c>
      <c r="J40" s="103">
        <v>34308</v>
      </c>
      <c r="K40" s="103">
        <v>80643</v>
      </c>
      <c r="L40" s="79"/>
      <c r="M40" s="4"/>
      <c r="N40" s="13"/>
      <c r="O40" s="88"/>
      <c r="P40" s="91"/>
      <c r="Q40" s="91"/>
      <c r="R40" s="86"/>
      <c r="S40" s="21"/>
    </row>
    <row r="41" spans="3:19">
      <c r="C41" s="7" t="s">
        <v>161</v>
      </c>
      <c r="D41" s="27">
        <v>2</v>
      </c>
      <c r="E41" s="69">
        <v>207</v>
      </c>
      <c r="F41" s="81">
        <v>20192</v>
      </c>
      <c r="G41" s="82">
        <v>26840</v>
      </c>
      <c r="H41" s="81">
        <v>20106</v>
      </c>
      <c r="I41" s="82">
        <v>26840</v>
      </c>
      <c r="J41" s="103">
        <v>18880</v>
      </c>
      <c r="K41" s="103">
        <v>26840</v>
      </c>
      <c r="L41" s="79"/>
      <c r="M41" s="8"/>
      <c r="N41" s="13"/>
      <c r="O41" s="88"/>
      <c r="P41" s="91"/>
      <c r="Q41" s="91"/>
      <c r="R41" s="86"/>
      <c r="S41" s="21"/>
    </row>
    <row r="42" spans="3:19">
      <c r="C42" s="7" t="s">
        <v>162</v>
      </c>
      <c r="D42" s="2">
        <v>2</v>
      </c>
      <c r="E42" s="69">
        <v>207</v>
      </c>
      <c r="F42" s="81">
        <v>29315</v>
      </c>
      <c r="G42" s="82">
        <v>260909</v>
      </c>
      <c r="H42" s="81">
        <v>29315</v>
      </c>
      <c r="I42" s="82">
        <v>260909</v>
      </c>
      <c r="J42" s="103">
        <v>27986</v>
      </c>
      <c r="K42" s="103">
        <v>260909</v>
      </c>
      <c r="L42" s="79"/>
      <c r="M42" s="4"/>
      <c r="N42" s="13"/>
      <c r="O42" s="88"/>
      <c r="P42" s="91"/>
      <c r="Q42" s="91"/>
      <c r="R42" s="86"/>
      <c r="S42" s="21"/>
    </row>
    <row r="43" spans="3:19">
      <c r="C43" s="7" t="s">
        <v>163</v>
      </c>
      <c r="D43" s="2">
        <v>2</v>
      </c>
      <c r="E43" s="69">
        <v>207</v>
      </c>
      <c r="F43" s="81">
        <v>17359</v>
      </c>
      <c r="G43" s="82">
        <v>3792025</v>
      </c>
      <c r="H43" s="81">
        <v>37351</v>
      </c>
      <c r="I43" s="82">
        <v>3739303</v>
      </c>
      <c r="J43" s="103">
        <v>33784</v>
      </c>
      <c r="K43" s="103">
        <v>3739303</v>
      </c>
      <c r="L43" s="79"/>
      <c r="M43" s="8"/>
      <c r="N43" s="13"/>
      <c r="O43" s="88"/>
      <c r="P43" s="91"/>
      <c r="Q43" s="91"/>
      <c r="R43" s="86"/>
      <c r="S43" s="21"/>
    </row>
    <row r="44" spans="3:19">
      <c r="C44" s="7" t="s">
        <v>164</v>
      </c>
      <c r="D44" s="2">
        <v>2</v>
      </c>
      <c r="E44" s="69">
        <v>207</v>
      </c>
      <c r="F44" s="81">
        <v>21380</v>
      </c>
      <c r="G44" s="82">
        <v>428844</v>
      </c>
      <c r="H44" s="83">
        <v>21373</v>
      </c>
      <c r="I44" s="84">
        <v>428844</v>
      </c>
      <c r="J44" s="104">
        <v>19373</v>
      </c>
      <c r="K44" s="104">
        <v>42844</v>
      </c>
      <c r="L44" s="79"/>
      <c r="M44" s="8"/>
      <c r="N44" s="13"/>
      <c r="O44" s="89"/>
      <c r="P44" s="92"/>
      <c r="Q44" s="92"/>
      <c r="R44" s="86"/>
      <c r="S44" s="21"/>
    </row>
    <row r="45" spans="3:19">
      <c r="C45" s="7" t="s">
        <v>165</v>
      </c>
      <c r="D45" s="27">
        <v>2</v>
      </c>
      <c r="E45" s="69">
        <v>207</v>
      </c>
      <c r="F45" s="81">
        <v>25973</v>
      </c>
      <c r="G45" s="82">
        <v>224824</v>
      </c>
      <c r="H45" s="81">
        <v>25933</v>
      </c>
      <c r="I45" s="82">
        <v>224761</v>
      </c>
      <c r="J45" s="103">
        <v>24897</v>
      </c>
      <c r="K45" s="103">
        <v>179726</v>
      </c>
      <c r="L45" s="79"/>
      <c r="M45" s="8"/>
      <c r="N45" s="13"/>
      <c r="O45" s="88"/>
      <c r="P45" s="91"/>
      <c r="Q45" s="91"/>
      <c r="R45" s="86"/>
      <c r="S45" s="21"/>
    </row>
    <row r="46" spans="3:19">
      <c r="C46" s="7" t="s">
        <v>166</v>
      </c>
      <c r="D46" s="2">
        <v>2</v>
      </c>
      <c r="E46" s="69">
        <v>207</v>
      </c>
      <c r="F46" s="81">
        <v>43648</v>
      </c>
      <c r="G46" s="82">
        <v>661791</v>
      </c>
      <c r="H46" s="83">
        <v>43606</v>
      </c>
      <c r="I46" s="84">
        <v>661791</v>
      </c>
      <c r="J46" s="104">
        <v>40892</v>
      </c>
      <c r="K46" s="104">
        <v>587968</v>
      </c>
      <c r="L46" s="79"/>
      <c r="M46" s="4"/>
      <c r="N46" s="13"/>
      <c r="O46" s="89"/>
      <c r="P46" s="92"/>
      <c r="Q46" s="92"/>
      <c r="R46" s="86"/>
      <c r="S46" s="21"/>
    </row>
    <row r="47" spans="3:19">
      <c r="C47" s="7" t="s">
        <v>167</v>
      </c>
      <c r="D47" s="52">
        <v>2</v>
      </c>
      <c r="E47" s="69">
        <v>207</v>
      </c>
      <c r="F47" s="81">
        <v>23152</v>
      </c>
      <c r="G47" s="82">
        <v>163945</v>
      </c>
      <c r="H47" s="83">
        <v>23070</v>
      </c>
      <c r="I47" s="84">
        <v>163945</v>
      </c>
      <c r="J47" s="104">
        <v>21040</v>
      </c>
      <c r="K47" s="104">
        <v>163039</v>
      </c>
      <c r="L47" s="79" t="s">
        <v>230</v>
      </c>
      <c r="M47" s="4" t="s">
        <v>222</v>
      </c>
      <c r="N47" s="13"/>
      <c r="O47" s="89"/>
      <c r="P47" s="92"/>
      <c r="Q47" s="92"/>
      <c r="R47" s="86"/>
      <c r="S47" s="21"/>
    </row>
    <row r="48" spans="3:19">
      <c r="C48" s="7" t="s">
        <v>168</v>
      </c>
      <c r="D48" s="52">
        <v>2</v>
      </c>
      <c r="E48" s="69">
        <v>207</v>
      </c>
      <c r="F48" s="81">
        <v>20952</v>
      </c>
      <c r="G48" s="82">
        <v>25877</v>
      </c>
      <c r="H48" s="81">
        <v>20952</v>
      </c>
      <c r="I48" s="82">
        <v>25877</v>
      </c>
      <c r="J48" s="103">
        <v>20366</v>
      </c>
      <c r="K48" s="103">
        <v>19284</v>
      </c>
      <c r="L48" s="79"/>
      <c r="M48" s="4"/>
      <c r="N48" s="13"/>
      <c r="O48" s="88"/>
      <c r="P48" s="91"/>
      <c r="Q48" s="91"/>
      <c r="R48" s="86"/>
      <c r="S48" s="21"/>
    </row>
    <row r="49" spans="3:24">
      <c r="C49" s="49" t="s">
        <v>169</v>
      </c>
      <c r="D49" s="2">
        <v>2</v>
      </c>
      <c r="E49" s="69">
        <v>207</v>
      </c>
      <c r="F49" s="83">
        <v>33928</v>
      </c>
      <c r="G49" s="84">
        <v>744195</v>
      </c>
      <c r="H49" s="81">
        <v>33227</v>
      </c>
      <c r="I49" s="82">
        <v>740025</v>
      </c>
      <c r="J49" s="103">
        <v>28164</v>
      </c>
      <c r="K49" s="103">
        <v>713224</v>
      </c>
      <c r="L49" s="79" t="s">
        <v>231</v>
      </c>
      <c r="M49" s="4" t="s">
        <v>232</v>
      </c>
      <c r="N49" s="13"/>
      <c r="O49" s="88"/>
      <c r="P49" s="91" t="s">
        <v>119</v>
      </c>
      <c r="Q49" s="91">
        <v>1</v>
      </c>
      <c r="R49" s="86" t="s">
        <v>256</v>
      </c>
      <c r="S49" s="21" t="s">
        <v>241</v>
      </c>
    </row>
    <row r="50" spans="3:24">
      <c r="C50" s="7" t="s">
        <v>170</v>
      </c>
      <c r="D50" s="27">
        <v>2</v>
      </c>
      <c r="E50" s="69">
        <v>207</v>
      </c>
      <c r="F50" s="81">
        <v>36276</v>
      </c>
      <c r="G50" s="82">
        <v>269795</v>
      </c>
      <c r="H50" s="81">
        <v>36267</v>
      </c>
      <c r="I50" s="82">
        <v>269795</v>
      </c>
      <c r="J50" s="103">
        <v>32927</v>
      </c>
      <c r="K50" s="103">
        <v>269709</v>
      </c>
      <c r="L50" s="79"/>
      <c r="M50" s="8"/>
      <c r="N50" s="13"/>
      <c r="O50" s="88"/>
      <c r="P50" s="91"/>
      <c r="Q50" s="91"/>
      <c r="R50" s="86"/>
      <c r="S50" s="21"/>
    </row>
    <row r="51" spans="3:24">
      <c r="C51" s="7" t="s">
        <v>171</v>
      </c>
      <c r="D51" s="27">
        <v>2</v>
      </c>
      <c r="E51" s="69">
        <v>207</v>
      </c>
      <c r="F51" s="83">
        <v>21954</v>
      </c>
      <c r="G51" s="84">
        <v>963598</v>
      </c>
      <c r="H51" s="81">
        <v>27111</v>
      </c>
      <c r="I51" s="82">
        <v>955916</v>
      </c>
      <c r="J51" s="103">
        <v>25425</v>
      </c>
      <c r="K51" s="103">
        <v>921421</v>
      </c>
      <c r="L51" s="79"/>
      <c r="M51" s="4"/>
      <c r="N51" s="13"/>
      <c r="O51" s="88"/>
      <c r="P51" s="91"/>
      <c r="Q51" s="91"/>
      <c r="R51" s="86"/>
      <c r="S51" s="21"/>
    </row>
    <row r="52" spans="3:24">
      <c r="C52" s="7" t="s">
        <v>172</v>
      </c>
      <c r="D52" s="27">
        <v>2</v>
      </c>
      <c r="E52" s="69">
        <v>207</v>
      </c>
      <c r="F52" s="83">
        <v>22964</v>
      </c>
      <c r="G52" s="84">
        <v>130346</v>
      </c>
      <c r="H52" s="81">
        <v>22865</v>
      </c>
      <c r="I52" s="82">
        <v>130346</v>
      </c>
      <c r="J52" s="103">
        <v>21914</v>
      </c>
      <c r="K52" s="103">
        <v>130346</v>
      </c>
      <c r="L52" s="79"/>
      <c r="M52" s="8"/>
      <c r="N52" s="13"/>
      <c r="O52" s="88"/>
      <c r="P52" s="91"/>
      <c r="Q52" s="91"/>
      <c r="R52" s="86"/>
      <c r="S52" s="21"/>
    </row>
    <row r="53" spans="3:24">
      <c r="C53" s="7" t="s">
        <v>173</v>
      </c>
      <c r="D53" s="27">
        <v>2</v>
      </c>
      <c r="E53" s="69">
        <v>207</v>
      </c>
      <c r="F53" s="81">
        <v>20166</v>
      </c>
      <c r="G53" s="82">
        <v>162018</v>
      </c>
      <c r="H53" s="81">
        <v>20146</v>
      </c>
      <c r="I53" s="82">
        <v>162018</v>
      </c>
      <c r="J53" s="103">
        <v>18356</v>
      </c>
      <c r="K53" s="103">
        <v>162018</v>
      </c>
      <c r="L53" s="79" t="s">
        <v>218</v>
      </c>
      <c r="M53" s="8" t="s">
        <v>219</v>
      </c>
      <c r="N53" s="13"/>
      <c r="O53" s="88"/>
      <c r="P53" s="91"/>
      <c r="Q53" s="91"/>
      <c r="R53" s="86"/>
      <c r="S53" s="21"/>
    </row>
    <row r="54" spans="3:24">
      <c r="C54" s="7" t="s">
        <v>174</v>
      </c>
      <c r="D54" s="27">
        <v>2</v>
      </c>
      <c r="E54" s="69">
        <v>207</v>
      </c>
      <c r="F54" s="83">
        <v>40098</v>
      </c>
      <c r="G54" s="84">
        <v>2291950</v>
      </c>
      <c r="H54" s="81">
        <v>39943</v>
      </c>
      <c r="I54" s="82">
        <v>2291950</v>
      </c>
      <c r="J54" s="103">
        <v>38378</v>
      </c>
      <c r="K54" s="103">
        <v>2208796</v>
      </c>
      <c r="L54" s="79"/>
      <c r="M54" s="8"/>
      <c r="N54" s="13"/>
      <c r="O54" s="88"/>
      <c r="P54" s="91"/>
      <c r="Q54" s="91"/>
      <c r="R54" s="86"/>
      <c r="S54" s="21"/>
    </row>
    <row r="55" spans="3:24">
      <c r="C55" s="49" t="s">
        <v>175</v>
      </c>
      <c r="D55" s="27">
        <v>1</v>
      </c>
      <c r="E55" s="69">
        <v>207</v>
      </c>
      <c r="F55" s="83">
        <v>28597</v>
      </c>
      <c r="G55" s="84">
        <v>1390443</v>
      </c>
      <c r="H55" s="81">
        <v>29868</v>
      </c>
      <c r="I55" s="82">
        <v>518215</v>
      </c>
      <c r="J55" s="103">
        <v>27305</v>
      </c>
      <c r="K55" s="103">
        <v>1390215</v>
      </c>
      <c r="L55" s="79"/>
      <c r="M55" s="8"/>
      <c r="N55" s="13"/>
      <c r="O55" s="88"/>
      <c r="P55" s="91"/>
      <c r="Q55" s="91"/>
      <c r="R55" s="86"/>
      <c r="S55" s="21"/>
    </row>
    <row r="56" spans="3:24">
      <c r="C56" s="49" t="s">
        <v>176</v>
      </c>
      <c r="D56" s="52">
        <v>1</v>
      </c>
      <c r="E56" s="69">
        <v>207</v>
      </c>
      <c r="F56" s="81">
        <v>28629</v>
      </c>
      <c r="G56" s="82">
        <v>338365</v>
      </c>
      <c r="H56" s="83">
        <v>28629</v>
      </c>
      <c r="I56" s="84">
        <v>338365</v>
      </c>
      <c r="J56" s="104">
        <v>25217</v>
      </c>
      <c r="K56" s="104">
        <v>338365</v>
      </c>
      <c r="L56" s="79"/>
      <c r="M56" s="4"/>
      <c r="N56" s="13"/>
      <c r="O56" s="89"/>
      <c r="P56" s="92"/>
      <c r="Q56" s="92"/>
      <c r="R56" s="86"/>
      <c r="S56" s="21"/>
    </row>
    <row r="57" spans="3:24">
      <c r="C57" s="7" t="s">
        <v>177</v>
      </c>
      <c r="D57" s="52">
        <v>1</v>
      </c>
      <c r="E57" s="69">
        <v>207</v>
      </c>
      <c r="F57" s="83">
        <v>23230</v>
      </c>
      <c r="G57" s="84">
        <v>518368</v>
      </c>
      <c r="H57" s="81">
        <v>23019</v>
      </c>
      <c r="I57" s="82">
        <v>518368</v>
      </c>
      <c r="J57" s="103">
        <v>21350</v>
      </c>
      <c r="K57" s="103">
        <v>518364</v>
      </c>
      <c r="L57" s="79"/>
      <c r="M57" s="4"/>
      <c r="N57" s="13"/>
      <c r="O57" s="88"/>
      <c r="P57" s="91"/>
      <c r="Q57" s="91"/>
      <c r="R57" s="86"/>
      <c r="S57" s="21"/>
    </row>
    <row r="58" spans="3:24">
      <c r="C58" s="7" t="s">
        <v>178</v>
      </c>
      <c r="D58" s="27">
        <v>1</v>
      </c>
      <c r="E58" s="69">
        <v>207</v>
      </c>
      <c r="F58" s="81">
        <v>20319</v>
      </c>
      <c r="G58" s="82">
        <v>147435</v>
      </c>
      <c r="H58" s="83">
        <v>20319</v>
      </c>
      <c r="I58" s="84">
        <v>147435</v>
      </c>
      <c r="J58" s="104">
        <v>19085</v>
      </c>
      <c r="K58" s="104">
        <v>147397</v>
      </c>
      <c r="L58" s="79"/>
      <c r="M58" s="8"/>
      <c r="N58" s="13"/>
      <c r="O58" s="89"/>
      <c r="P58" s="92"/>
      <c r="Q58" s="92"/>
      <c r="R58" s="86"/>
      <c r="S58" s="21"/>
    </row>
    <row r="59" spans="3:24">
      <c r="C59" s="7" t="s">
        <v>179</v>
      </c>
      <c r="D59" s="52">
        <v>1</v>
      </c>
      <c r="E59" s="69">
        <v>207</v>
      </c>
      <c r="F59" s="81">
        <v>38170</v>
      </c>
      <c r="G59" s="82">
        <v>4200264</v>
      </c>
      <c r="H59" s="83">
        <v>37664</v>
      </c>
      <c r="I59" s="84">
        <v>4200264</v>
      </c>
      <c r="J59" s="104"/>
      <c r="K59" s="104"/>
      <c r="L59" s="79"/>
      <c r="M59" s="4"/>
      <c r="N59" s="13"/>
      <c r="O59" s="89"/>
      <c r="P59" s="92"/>
      <c r="Q59" s="92"/>
      <c r="R59" s="86"/>
      <c r="S59" s="21"/>
    </row>
    <row r="60" spans="3:24">
      <c r="C60" s="7" t="s">
        <v>180</v>
      </c>
      <c r="D60" s="52">
        <v>1</v>
      </c>
      <c r="E60" s="69">
        <v>207</v>
      </c>
      <c r="F60" s="81">
        <v>83496</v>
      </c>
      <c r="G60" s="82">
        <v>11408344</v>
      </c>
      <c r="H60" s="83">
        <v>83521</v>
      </c>
      <c r="I60" s="84">
        <v>11408344</v>
      </c>
      <c r="J60" s="104">
        <v>87582</v>
      </c>
      <c r="K60" s="104">
        <v>11127429</v>
      </c>
      <c r="L60" s="79"/>
      <c r="M60" s="8"/>
      <c r="N60" s="13"/>
      <c r="O60" s="89"/>
      <c r="P60" s="92"/>
      <c r="Q60" s="92"/>
      <c r="R60" s="86"/>
      <c r="S60" s="21"/>
    </row>
    <row r="61" spans="3:24">
      <c r="C61" s="7" t="s">
        <v>181</v>
      </c>
      <c r="D61" s="27">
        <v>1</v>
      </c>
      <c r="E61" s="69">
        <v>207</v>
      </c>
      <c r="F61" s="81">
        <v>23278</v>
      </c>
      <c r="G61" s="82">
        <v>254756</v>
      </c>
      <c r="H61" s="81">
        <v>23258</v>
      </c>
      <c r="I61" s="82">
        <v>254756</v>
      </c>
      <c r="J61" s="103">
        <v>21188</v>
      </c>
      <c r="K61" s="103">
        <v>254756</v>
      </c>
      <c r="L61" s="79"/>
      <c r="M61" s="4"/>
      <c r="N61" s="13"/>
      <c r="O61" s="88"/>
      <c r="P61" s="91"/>
      <c r="Q61" s="91"/>
      <c r="R61" s="86"/>
      <c r="S61" s="21"/>
    </row>
    <row r="62" spans="3:24">
      <c r="C62" s="7" t="s">
        <v>182</v>
      </c>
      <c r="D62" s="52">
        <v>1</v>
      </c>
      <c r="E62" s="69">
        <v>207</v>
      </c>
      <c r="F62" s="81">
        <v>27720</v>
      </c>
      <c r="G62" s="82">
        <v>1446981</v>
      </c>
      <c r="H62" s="81">
        <v>27626</v>
      </c>
      <c r="I62" s="82">
        <v>1446981</v>
      </c>
      <c r="J62" s="103">
        <v>25169</v>
      </c>
      <c r="K62" s="103">
        <v>1446981</v>
      </c>
      <c r="L62" s="79"/>
      <c r="M62" s="8"/>
      <c r="N62" s="13"/>
      <c r="O62" s="88"/>
      <c r="P62" s="91"/>
      <c r="Q62" s="91"/>
      <c r="R62" s="86"/>
      <c r="S62" s="23"/>
    </row>
    <row r="63" spans="3:24">
      <c r="C63" s="49" t="s">
        <v>183</v>
      </c>
      <c r="D63" s="52">
        <v>1</v>
      </c>
      <c r="E63" s="69">
        <v>207</v>
      </c>
      <c r="F63" s="83">
        <v>23791</v>
      </c>
      <c r="G63" s="84">
        <v>95558</v>
      </c>
      <c r="H63" s="81">
        <v>23790</v>
      </c>
      <c r="I63" s="82">
        <v>91939</v>
      </c>
      <c r="J63" s="103">
        <v>22092</v>
      </c>
      <c r="K63" s="103">
        <v>42651</v>
      </c>
      <c r="L63" s="79" t="s">
        <v>231</v>
      </c>
      <c r="M63" s="4" t="s">
        <v>232</v>
      </c>
      <c r="N63" s="13"/>
      <c r="O63" s="88"/>
      <c r="P63" s="91"/>
      <c r="Q63" s="91">
        <v>0</v>
      </c>
      <c r="R63" s="86"/>
      <c r="S63" s="21"/>
      <c r="X63" t="s">
        <v>109</v>
      </c>
    </row>
    <row r="64" spans="3:24">
      <c r="C64" s="7" t="s">
        <v>184</v>
      </c>
      <c r="D64" s="27">
        <v>1</v>
      </c>
      <c r="E64" s="69">
        <v>207</v>
      </c>
      <c r="F64" s="81">
        <v>40812</v>
      </c>
      <c r="G64" s="82">
        <v>1436376</v>
      </c>
      <c r="H64" s="81">
        <v>40812</v>
      </c>
      <c r="I64" s="82">
        <v>1436376</v>
      </c>
      <c r="J64" s="103">
        <v>35682</v>
      </c>
      <c r="K64" s="103">
        <v>1436376</v>
      </c>
      <c r="L64" s="79"/>
      <c r="M64" s="4" t="s">
        <v>96</v>
      </c>
      <c r="N64" s="13"/>
      <c r="O64" s="88"/>
      <c r="P64" s="91"/>
      <c r="Q64" s="91">
        <v>0</v>
      </c>
      <c r="R64" s="86"/>
      <c r="S64" s="21"/>
      <c r="X64" t="s">
        <v>110</v>
      </c>
    </row>
    <row r="65" spans="3:24">
      <c r="C65" s="7" t="s">
        <v>185</v>
      </c>
      <c r="D65" s="52">
        <v>1</v>
      </c>
      <c r="E65" s="69">
        <v>207</v>
      </c>
      <c r="F65" s="83">
        <v>49822</v>
      </c>
      <c r="G65" s="84">
        <v>5306239</v>
      </c>
      <c r="H65" s="81">
        <v>50802</v>
      </c>
      <c r="I65" s="82">
        <v>5265094</v>
      </c>
      <c r="J65" s="103">
        <v>46015</v>
      </c>
      <c r="K65" s="103">
        <v>3438026</v>
      </c>
      <c r="L65" s="79"/>
      <c r="M65" s="4"/>
      <c r="N65" s="13"/>
      <c r="O65" s="88"/>
      <c r="P65" s="91"/>
      <c r="Q65" s="91"/>
      <c r="R65" s="86"/>
      <c r="S65" s="21"/>
      <c r="X65" t="s">
        <v>111</v>
      </c>
    </row>
    <row r="66" spans="3:24">
      <c r="C66" s="7" t="s">
        <v>186</v>
      </c>
      <c r="D66" s="52">
        <v>1</v>
      </c>
      <c r="E66" s="69">
        <v>207</v>
      </c>
      <c r="F66" s="83">
        <v>39467</v>
      </c>
      <c r="G66" s="84">
        <v>323926</v>
      </c>
      <c r="H66" s="81">
        <v>39387</v>
      </c>
      <c r="I66" s="82">
        <v>323926</v>
      </c>
      <c r="J66" s="103">
        <v>35689</v>
      </c>
      <c r="K66" s="103">
        <v>323926</v>
      </c>
      <c r="L66" s="79"/>
      <c r="M66" s="4"/>
      <c r="N66" s="13"/>
      <c r="O66" s="88"/>
      <c r="P66" s="91"/>
      <c r="Q66" s="91"/>
      <c r="R66" s="86"/>
      <c r="S66" s="21"/>
    </row>
    <row r="67" spans="3:24">
      <c r="C67" s="7" t="s">
        <v>187</v>
      </c>
      <c r="D67" s="27">
        <v>1</v>
      </c>
      <c r="E67" s="69">
        <v>207</v>
      </c>
      <c r="F67" s="83">
        <v>20777</v>
      </c>
      <c r="G67" s="84">
        <v>1046439</v>
      </c>
      <c r="H67" s="81">
        <v>20777</v>
      </c>
      <c r="I67" s="82">
        <v>1046439</v>
      </c>
      <c r="J67" s="103">
        <v>18653785</v>
      </c>
      <c r="K67" s="103">
        <v>1046439</v>
      </c>
      <c r="L67" s="79"/>
      <c r="M67" s="4" t="s">
        <v>228</v>
      </c>
      <c r="N67" s="13"/>
      <c r="O67" s="88"/>
      <c r="P67" s="91" t="s">
        <v>120</v>
      </c>
      <c r="Q67" s="91">
        <v>0</v>
      </c>
      <c r="R67" s="86" t="s">
        <v>256</v>
      </c>
      <c r="S67" s="21" t="s">
        <v>229</v>
      </c>
      <c r="X67" t="s">
        <v>93</v>
      </c>
    </row>
    <row r="68" spans="3:24">
      <c r="C68" s="7" t="s">
        <v>188</v>
      </c>
      <c r="D68" s="52">
        <v>1</v>
      </c>
      <c r="E68" s="69">
        <v>207</v>
      </c>
      <c r="F68" s="81">
        <v>39710</v>
      </c>
      <c r="G68" s="82">
        <v>3159498</v>
      </c>
      <c r="H68" s="81">
        <v>45242</v>
      </c>
      <c r="I68" s="82">
        <v>3134406</v>
      </c>
      <c r="J68" s="103">
        <v>43874470</v>
      </c>
      <c r="K68" s="103">
        <v>3117650</v>
      </c>
      <c r="L68" s="79"/>
      <c r="M68" s="4"/>
      <c r="N68" s="13"/>
      <c r="O68" s="88"/>
      <c r="P68" s="91"/>
      <c r="Q68" s="91"/>
      <c r="R68" s="86"/>
      <c r="S68" s="21"/>
    </row>
    <row r="69" spans="3:24">
      <c r="C69" s="49" t="s">
        <v>189</v>
      </c>
      <c r="D69" s="52">
        <v>1</v>
      </c>
      <c r="E69" s="69">
        <v>207</v>
      </c>
      <c r="F69" s="81">
        <v>37839</v>
      </c>
      <c r="G69" s="82">
        <v>1081489</v>
      </c>
      <c r="H69" s="81">
        <v>37839</v>
      </c>
      <c r="I69" s="82">
        <v>1081489</v>
      </c>
      <c r="J69" s="103">
        <v>33491065</v>
      </c>
      <c r="K69" s="103">
        <v>1081489</v>
      </c>
      <c r="L69" s="79"/>
      <c r="M69" s="4" t="s">
        <v>96</v>
      </c>
      <c r="N69" s="13"/>
      <c r="O69" s="88"/>
      <c r="P69" s="91"/>
      <c r="Q69" s="91">
        <v>0</v>
      </c>
      <c r="R69" s="86"/>
      <c r="S69" s="21"/>
    </row>
    <row r="70" spans="3:24">
      <c r="C70" s="7" t="s">
        <v>190</v>
      </c>
      <c r="D70" s="27">
        <v>1</v>
      </c>
      <c r="E70" s="69">
        <v>207</v>
      </c>
      <c r="F70" s="83">
        <v>16648</v>
      </c>
      <c r="G70" s="84">
        <v>42289</v>
      </c>
      <c r="H70" s="81">
        <v>16585</v>
      </c>
      <c r="I70" s="82">
        <v>42289</v>
      </c>
      <c r="J70" s="103">
        <v>15111832</v>
      </c>
      <c r="K70" s="103">
        <v>42280</v>
      </c>
      <c r="L70" s="79" t="s">
        <v>231</v>
      </c>
      <c r="M70" s="4" t="s">
        <v>246</v>
      </c>
      <c r="N70" s="13"/>
      <c r="O70" s="88"/>
      <c r="P70" s="91"/>
      <c r="Q70" s="91">
        <v>2</v>
      </c>
      <c r="R70" s="86"/>
      <c r="S70" s="21"/>
    </row>
    <row r="71" spans="3:24">
      <c r="C71" s="7" t="s">
        <v>78</v>
      </c>
      <c r="D71" s="52">
        <v>1</v>
      </c>
      <c r="E71" s="69">
        <v>207</v>
      </c>
      <c r="F71" s="83">
        <v>24367</v>
      </c>
      <c r="G71" s="84">
        <v>4552255</v>
      </c>
      <c r="H71" s="81">
        <v>21197</v>
      </c>
      <c r="I71" s="82">
        <v>4552255</v>
      </c>
      <c r="J71" s="103"/>
      <c r="K71" s="103"/>
      <c r="L71" s="79"/>
      <c r="M71" s="8"/>
      <c r="N71" s="13"/>
      <c r="O71" s="88"/>
      <c r="P71" s="91"/>
      <c r="Q71" s="91"/>
      <c r="R71" s="86"/>
      <c r="S71" s="21"/>
    </row>
    <row r="72" spans="3:24">
      <c r="C72" s="7" t="s">
        <v>191</v>
      </c>
      <c r="D72" s="52">
        <v>1</v>
      </c>
      <c r="E72" s="69">
        <v>207</v>
      </c>
      <c r="F72" s="83">
        <v>31867</v>
      </c>
      <c r="G72" s="84">
        <v>176460</v>
      </c>
      <c r="H72" s="81">
        <v>31913</v>
      </c>
      <c r="I72" s="82">
        <v>1175872</v>
      </c>
      <c r="J72" s="103">
        <v>29397289</v>
      </c>
      <c r="K72" s="103">
        <v>175846</v>
      </c>
      <c r="L72" s="79"/>
      <c r="M72" s="4"/>
      <c r="N72" s="13"/>
      <c r="O72" s="88"/>
      <c r="P72" s="91"/>
      <c r="Q72" s="91"/>
      <c r="R72" s="86"/>
      <c r="S72" s="21"/>
    </row>
    <row r="73" spans="3:24">
      <c r="C73" s="49" t="s">
        <v>192</v>
      </c>
      <c r="D73" s="27">
        <v>1</v>
      </c>
      <c r="E73" s="69">
        <v>207</v>
      </c>
      <c r="F73" s="81">
        <v>24902</v>
      </c>
      <c r="G73" s="82">
        <v>567804</v>
      </c>
      <c r="H73" s="81">
        <v>24733</v>
      </c>
      <c r="I73" s="82">
        <v>567804</v>
      </c>
      <c r="J73" s="103">
        <v>23858454</v>
      </c>
      <c r="K73" s="103">
        <v>567804</v>
      </c>
      <c r="L73" s="79"/>
      <c r="M73" s="4"/>
      <c r="N73" s="13"/>
      <c r="O73" s="88"/>
      <c r="P73" s="91"/>
      <c r="Q73" s="91"/>
      <c r="R73" s="86"/>
      <c r="S73" s="21"/>
    </row>
    <row r="74" spans="3:24">
      <c r="C74" s="49" t="s">
        <v>193</v>
      </c>
      <c r="D74" s="52">
        <v>1</v>
      </c>
      <c r="E74" s="69">
        <v>207</v>
      </c>
      <c r="F74" s="81">
        <v>28481</v>
      </c>
      <c r="G74" s="82">
        <v>1390443</v>
      </c>
      <c r="H74" s="83">
        <v>28481</v>
      </c>
      <c r="I74" s="84">
        <v>1390443</v>
      </c>
      <c r="J74" s="104"/>
      <c r="K74" s="104"/>
      <c r="L74" s="79"/>
      <c r="M74" s="4"/>
      <c r="N74" s="13"/>
      <c r="O74" s="89"/>
      <c r="P74" s="92"/>
      <c r="Q74" s="92"/>
      <c r="R74" s="86"/>
      <c r="S74" s="21"/>
    </row>
    <row r="75" spans="3:24">
      <c r="C75" s="7" t="s">
        <v>194</v>
      </c>
      <c r="D75" s="52">
        <v>1</v>
      </c>
      <c r="E75" s="69">
        <v>207</v>
      </c>
      <c r="F75" s="81">
        <v>25127</v>
      </c>
      <c r="G75" s="82">
        <v>2882006</v>
      </c>
      <c r="H75" s="81">
        <v>25037</v>
      </c>
      <c r="I75" s="82">
        <v>2882006</v>
      </c>
      <c r="J75" s="103">
        <v>24613602</v>
      </c>
      <c r="K75" s="103">
        <v>2858338</v>
      </c>
      <c r="L75" s="79"/>
      <c r="M75" s="4"/>
      <c r="N75" s="13"/>
      <c r="O75" s="88"/>
      <c r="P75" s="91"/>
      <c r="Q75" s="91"/>
      <c r="R75" s="86"/>
      <c r="S75" s="21"/>
    </row>
    <row r="76" spans="3:24">
      <c r="C76" s="7" t="s">
        <v>195</v>
      </c>
      <c r="D76" s="27">
        <v>1</v>
      </c>
      <c r="E76" s="69">
        <v>207</v>
      </c>
      <c r="F76" s="81">
        <v>191601</v>
      </c>
      <c r="G76" s="82">
        <v>341441</v>
      </c>
      <c r="H76" s="83">
        <v>20660</v>
      </c>
      <c r="I76" s="84">
        <v>341302</v>
      </c>
      <c r="J76" s="104">
        <v>20650498</v>
      </c>
      <c r="K76" s="104">
        <v>301947</v>
      </c>
      <c r="L76" s="79"/>
      <c r="M76" s="4"/>
      <c r="N76" s="13"/>
      <c r="O76" s="89"/>
      <c r="P76" s="92"/>
      <c r="Q76" s="92"/>
      <c r="R76" s="86"/>
      <c r="S76" s="21"/>
    </row>
    <row r="77" spans="3:24">
      <c r="C77" s="7" t="s">
        <v>196</v>
      </c>
      <c r="D77" s="52">
        <v>1</v>
      </c>
      <c r="E77" s="69">
        <v>207</v>
      </c>
      <c r="F77" s="83">
        <v>35955</v>
      </c>
      <c r="G77" s="84">
        <v>6909823</v>
      </c>
      <c r="H77" s="81">
        <v>35966</v>
      </c>
      <c r="I77" s="82">
        <v>6909739</v>
      </c>
      <c r="J77" s="103">
        <v>33207393</v>
      </c>
      <c r="K77" s="103">
        <v>6739747</v>
      </c>
      <c r="L77" s="79"/>
      <c r="M77" s="4"/>
      <c r="N77" s="13"/>
      <c r="O77" s="88"/>
      <c r="P77" s="91"/>
      <c r="Q77" s="91"/>
      <c r="R77" s="86"/>
      <c r="S77" s="21"/>
    </row>
    <row r="78" spans="3:24">
      <c r="C78" s="7" t="s">
        <v>197</v>
      </c>
      <c r="D78" s="52">
        <v>1</v>
      </c>
      <c r="E78" s="69">
        <v>207</v>
      </c>
      <c r="F78" s="81">
        <v>18190</v>
      </c>
      <c r="G78" s="82">
        <v>311213</v>
      </c>
      <c r="H78" s="83">
        <v>18190</v>
      </c>
      <c r="I78" s="84">
        <v>311213</v>
      </c>
      <c r="J78" s="104">
        <v>17194880</v>
      </c>
      <c r="K78" s="104">
        <v>311213</v>
      </c>
      <c r="L78" s="79"/>
      <c r="M78" s="4"/>
      <c r="N78" s="13"/>
      <c r="O78" s="89"/>
      <c r="P78" s="92"/>
      <c r="Q78" s="92"/>
      <c r="R78" s="86"/>
      <c r="S78" s="21"/>
    </row>
    <row r="79" spans="3:24">
      <c r="C79" s="7" t="s">
        <v>198</v>
      </c>
      <c r="D79" s="27">
        <v>1</v>
      </c>
      <c r="E79" s="69">
        <v>207</v>
      </c>
      <c r="F79" s="81">
        <v>24757</v>
      </c>
      <c r="G79" s="82">
        <v>316390</v>
      </c>
      <c r="H79" s="83">
        <v>25160</v>
      </c>
      <c r="I79" s="84">
        <v>294066</v>
      </c>
      <c r="J79" s="104">
        <v>23434284</v>
      </c>
      <c r="K79" s="104">
        <v>279726</v>
      </c>
      <c r="L79" s="79"/>
      <c r="M79" s="4"/>
      <c r="N79" s="13"/>
      <c r="O79" s="89"/>
      <c r="P79" s="92"/>
      <c r="Q79" s="92"/>
      <c r="R79" s="86"/>
      <c r="S79" s="21"/>
    </row>
    <row r="80" spans="3:24">
      <c r="C80" s="49" t="s">
        <v>199</v>
      </c>
      <c r="D80" s="52">
        <v>1</v>
      </c>
      <c r="E80" s="69">
        <v>207</v>
      </c>
      <c r="F80" s="81">
        <v>27109</v>
      </c>
      <c r="G80" s="82">
        <v>1286038</v>
      </c>
      <c r="H80" s="81">
        <v>27094</v>
      </c>
      <c r="I80" s="82">
        <v>1286038</v>
      </c>
      <c r="J80" s="103">
        <v>24939885</v>
      </c>
      <c r="K80" s="103">
        <v>1282763</v>
      </c>
      <c r="L80" s="79"/>
      <c r="M80" s="4"/>
      <c r="N80" s="13"/>
      <c r="O80" s="88"/>
      <c r="P80" s="91"/>
      <c r="Q80" s="91"/>
      <c r="R80" s="86"/>
      <c r="S80" s="21"/>
    </row>
    <row r="81" spans="2:19">
      <c r="C81" s="7" t="s">
        <v>77</v>
      </c>
      <c r="D81" s="52">
        <v>1</v>
      </c>
      <c r="E81" s="69">
        <v>207</v>
      </c>
      <c r="F81" s="81">
        <v>48550</v>
      </c>
      <c r="G81" s="84">
        <v>23912478</v>
      </c>
      <c r="H81" s="81">
        <v>48444</v>
      </c>
      <c r="I81" s="82">
        <v>23912478</v>
      </c>
      <c r="J81" s="103"/>
      <c r="K81" s="103"/>
      <c r="L81" s="79" t="s">
        <v>101</v>
      </c>
      <c r="M81" s="4" t="s">
        <v>102</v>
      </c>
      <c r="N81" s="13"/>
      <c r="O81" s="88"/>
      <c r="P81" s="91" t="s">
        <v>212</v>
      </c>
      <c r="Q81" s="91"/>
      <c r="R81" s="86" t="s">
        <v>257</v>
      </c>
      <c r="S81" s="21" t="s">
        <v>213</v>
      </c>
    </row>
    <row r="82" spans="2:19">
      <c r="C82" s="7" t="s">
        <v>200</v>
      </c>
      <c r="D82" s="52">
        <v>1</v>
      </c>
      <c r="E82" s="48">
        <v>207</v>
      </c>
      <c r="F82" s="83">
        <v>35599</v>
      </c>
      <c r="G82" s="84">
        <v>1542958</v>
      </c>
      <c r="H82" s="81">
        <v>35578</v>
      </c>
      <c r="I82" s="82">
        <v>1542958</v>
      </c>
      <c r="J82" s="103">
        <v>34571505</v>
      </c>
      <c r="K82" s="103">
        <v>1455930</v>
      </c>
      <c r="L82" s="30"/>
      <c r="M82" s="4"/>
      <c r="N82" s="13"/>
      <c r="O82" s="90"/>
      <c r="P82" s="91"/>
      <c r="Q82" s="91"/>
      <c r="R82" s="2"/>
      <c r="S82" s="21"/>
    </row>
    <row r="83" spans="2:19">
      <c r="C83" s="7" t="s">
        <v>201</v>
      </c>
      <c r="D83" s="27">
        <v>1</v>
      </c>
      <c r="E83" s="69">
        <v>207</v>
      </c>
      <c r="F83" s="81">
        <v>22406</v>
      </c>
      <c r="G83" s="82">
        <v>232506</v>
      </c>
      <c r="H83" s="81">
        <v>22343</v>
      </c>
      <c r="I83" s="82">
        <v>232506</v>
      </c>
      <c r="J83" s="103">
        <v>19922194</v>
      </c>
      <c r="K83" s="103">
        <v>185765</v>
      </c>
      <c r="L83" s="30"/>
      <c r="M83" s="4"/>
      <c r="N83" s="13"/>
      <c r="O83" s="90"/>
      <c r="P83" s="91"/>
      <c r="Q83" s="91"/>
      <c r="R83" s="2"/>
      <c r="S83" s="21"/>
    </row>
    <row r="84" spans="2:19">
      <c r="C84" s="7" t="s">
        <v>202</v>
      </c>
      <c r="D84" s="52">
        <v>1</v>
      </c>
      <c r="E84" s="69">
        <v>207</v>
      </c>
      <c r="F84" s="81">
        <v>34432</v>
      </c>
      <c r="G84" s="82">
        <v>738994</v>
      </c>
      <c r="H84" s="81">
        <v>34338</v>
      </c>
      <c r="I84" s="82">
        <v>738994</v>
      </c>
      <c r="J84" s="103">
        <v>32047748</v>
      </c>
      <c r="K84" s="103">
        <v>738994</v>
      </c>
      <c r="L84" s="30"/>
      <c r="M84" s="4"/>
      <c r="N84" s="13"/>
      <c r="O84" s="90"/>
      <c r="P84" s="91"/>
      <c r="Q84" s="91"/>
      <c r="R84" s="2"/>
      <c r="S84" s="21"/>
    </row>
    <row r="85" spans="2:19">
      <c r="C85" s="7" t="s">
        <v>203</v>
      </c>
      <c r="D85" s="52">
        <v>1</v>
      </c>
      <c r="E85" s="48">
        <v>207</v>
      </c>
      <c r="F85" s="81">
        <v>47512</v>
      </c>
      <c r="G85" s="82">
        <v>2306582</v>
      </c>
      <c r="H85" s="81">
        <v>47321</v>
      </c>
      <c r="I85" s="82">
        <v>2306582</v>
      </c>
      <c r="J85" s="103">
        <v>42116051</v>
      </c>
      <c r="K85" s="103">
        <v>2306582</v>
      </c>
      <c r="L85" s="30"/>
      <c r="M85" s="4"/>
      <c r="N85" s="13"/>
      <c r="O85" s="90"/>
      <c r="P85" s="91"/>
      <c r="Q85" s="91"/>
      <c r="R85" s="2"/>
      <c r="S85" s="21"/>
    </row>
    <row r="86" spans="2:19">
      <c r="C86" s="7" t="s">
        <v>204</v>
      </c>
      <c r="D86" s="52">
        <v>1</v>
      </c>
      <c r="E86" s="69">
        <v>207</v>
      </c>
      <c r="F86" s="81">
        <v>24056</v>
      </c>
      <c r="G86" s="82">
        <v>29733</v>
      </c>
      <c r="H86" s="81">
        <v>24002</v>
      </c>
      <c r="I86" s="82">
        <v>29733</v>
      </c>
      <c r="J86" s="103">
        <v>21938982</v>
      </c>
      <c r="K86" s="103">
        <v>29642</v>
      </c>
      <c r="L86" s="30"/>
      <c r="M86" s="4"/>
      <c r="N86" s="13"/>
      <c r="O86" s="90"/>
      <c r="P86" s="91"/>
      <c r="Q86" s="91"/>
      <c r="R86" s="2"/>
      <c r="S86" s="21"/>
    </row>
    <row r="87" spans="2:19">
      <c r="C87" s="7" t="s">
        <v>3</v>
      </c>
      <c r="D87" s="27">
        <v>1</v>
      </c>
      <c r="E87" s="69">
        <v>207</v>
      </c>
      <c r="F87" s="81">
        <v>33175</v>
      </c>
      <c r="G87" s="82">
        <v>1578096</v>
      </c>
      <c r="H87" s="81">
        <v>33152</v>
      </c>
      <c r="I87" s="82">
        <v>1578069</v>
      </c>
      <c r="J87" s="103"/>
      <c r="K87" s="103"/>
      <c r="L87" s="30"/>
      <c r="M87" s="4"/>
      <c r="N87" s="13"/>
      <c r="O87" s="90"/>
      <c r="P87" s="91"/>
      <c r="Q87" s="91"/>
      <c r="R87" s="2"/>
      <c r="S87" s="21"/>
    </row>
    <row r="88" spans="2:19">
      <c r="C88" s="7" t="s">
        <v>205</v>
      </c>
      <c r="D88" s="52">
        <v>1</v>
      </c>
      <c r="E88" s="69">
        <v>207</v>
      </c>
      <c r="F88" s="83">
        <v>60712</v>
      </c>
      <c r="G88" s="84">
        <v>5466161</v>
      </c>
      <c r="H88" s="81">
        <v>60683</v>
      </c>
      <c r="I88" s="82">
        <v>5458339</v>
      </c>
      <c r="J88" s="103"/>
      <c r="K88" s="103"/>
      <c r="L88" s="30"/>
      <c r="M88" s="4"/>
      <c r="N88" s="13"/>
      <c r="O88" s="90"/>
      <c r="P88" s="91"/>
      <c r="Q88" s="91"/>
      <c r="R88" s="2"/>
      <c r="S88" s="21"/>
    </row>
    <row r="89" spans="2:19">
      <c r="C89" s="7" t="s">
        <v>206</v>
      </c>
      <c r="D89" s="27">
        <v>1</v>
      </c>
      <c r="E89" s="69">
        <v>207</v>
      </c>
      <c r="F89" s="2">
        <v>40743</v>
      </c>
      <c r="G89" s="2">
        <v>1780550</v>
      </c>
      <c r="H89" s="81">
        <v>40755</v>
      </c>
      <c r="I89" s="82">
        <v>1780550</v>
      </c>
      <c r="J89" s="103">
        <v>36969682</v>
      </c>
      <c r="K89" s="103">
        <v>1771514</v>
      </c>
      <c r="L89" s="30"/>
      <c r="M89" s="4"/>
      <c r="N89" s="13"/>
      <c r="O89" s="90"/>
      <c r="P89" s="91"/>
      <c r="Q89" s="91"/>
      <c r="R89" s="2"/>
      <c r="S89" s="21"/>
    </row>
    <row r="90" spans="2:19">
      <c r="C90" s="7" t="s">
        <v>207</v>
      </c>
      <c r="D90" s="52">
        <v>1</v>
      </c>
      <c r="E90" s="69">
        <v>207</v>
      </c>
      <c r="F90" s="2">
        <v>28810</v>
      </c>
      <c r="G90" s="2">
        <v>69535</v>
      </c>
      <c r="H90" s="81">
        <v>28809</v>
      </c>
      <c r="I90" s="82">
        <v>69535</v>
      </c>
      <c r="J90" s="103">
        <v>27162335</v>
      </c>
      <c r="K90" s="103">
        <v>67383</v>
      </c>
      <c r="L90" s="30" t="s">
        <v>231</v>
      </c>
      <c r="M90" s="4" t="s">
        <v>232</v>
      </c>
      <c r="N90" s="13"/>
      <c r="O90" s="90"/>
      <c r="P90" s="91"/>
      <c r="Q90" s="91">
        <v>0</v>
      </c>
      <c r="R90" s="2"/>
      <c r="S90" s="21"/>
    </row>
    <row r="91" spans="2:19">
      <c r="C91" s="7" t="s">
        <v>208</v>
      </c>
      <c r="D91" s="27">
        <v>1</v>
      </c>
      <c r="E91" s="69">
        <v>207</v>
      </c>
      <c r="F91" s="2">
        <v>24907</v>
      </c>
      <c r="G91" s="2">
        <v>727396</v>
      </c>
      <c r="H91" s="81">
        <v>24907</v>
      </c>
      <c r="I91" s="82">
        <v>727396</v>
      </c>
      <c r="J91" s="103">
        <v>23006476</v>
      </c>
      <c r="K91" s="103">
        <v>637944</v>
      </c>
      <c r="L91" s="30"/>
      <c r="M91" s="4"/>
      <c r="N91" s="13"/>
      <c r="O91" s="90"/>
      <c r="P91" s="91"/>
      <c r="Q91" s="91"/>
      <c r="R91" s="2"/>
      <c r="S91" s="21"/>
    </row>
    <row r="92" spans="2:19">
      <c r="C92" s="7" t="s">
        <v>209</v>
      </c>
      <c r="D92" s="52">
        <v>1</v>
      </c>
      <c r="E92" s="69">
        <v>207</v>
      </c>
      <c r="F92" s="2">
        <v>16952</v>
      </c>
      <c r="G92" s="2">
        <v>602517</v>
      </c>
      <c r="H92" s="81">
        <v>16904</v>
      </c>
      <c r="I92" s="82">
        <v>602517</v>
      </c>
      <c r="J92" s="103">
        <v>15139956</v>
      </c>
      <c r="K92" s="103">
        <v>602517</v>
      </c>
      <c r="L92" s="30" t="s">
        <v>101</v>
      </c>
      <c r="M92" s="4" t="s">
        <v>215</v>
      </c>
      <c r="N92" s="13"/>
      <c r="O92" s="90"/>
      <c r="P92" s="91"/>
      <c r="Q92" s="91">
        <v>0</v>
      </c>
      <c r="R92" s="2"/>
      <c r="S92" s="21"/>
    </row>
    <row r="93" spans="2:19">
      <c r="C93" s="7" t="s">
        <v>76</v>
      </c>
      <c r="D93" s="27">
        <v>1</v>
      </c>
      <c r="E93" s="69">
        <v>207</v>
      </c>
      <c r="F93" s="2">
        <v>38571</v>
      </c>
      <c r="G93" s="2">
        <v>1932577</v>
      </c>
      <c r="H93" s="81">
        <v>38571</v>
      </c>
      <c r="I93" s="82">
        <v>1932577</v>
      </c>
      <c r="J93" s="103"/>
      <c r="K93" s="103"/>
      <c r="L93" s="30"/>
      <c r="M93" s="4"/>
      <c r="N93" s="13"/>
      <c r="O93" s="90"/>
      <c r="P93" s="91"/>
      <c r="Q93" s="91"/>
      <c r="R93" s="2"/>
      <c r="S93" s="21"/>
    </row>
    <row r="94" spans="2:19">
      <c r="C94" s="7" t="s">
        <v>210</v>
      </c>
      <c r="D94" s="52">
        <v>1</v>
      </c>
      <c r="E94" s="69">
        <v>207</v>
      </c>
      <c r="F94" s="2">
        <v>29961</v>
      </c>
      <c r="G94" s="2">
        <v>118400</v>
      </c>
      <c r="H94" s="81">
        <v>29841</v>
      </c>
      <c r="I94" s="82">
        <v>188400</v>
      </c>
      <c r="J94" s="103">
        <v>26089032</v>
      </c>
      <c r="K94" s="103">
        <v>118400</v>
      </c>
      <c r="L94" s="30"/>
      <c r="M94" s="4"/>
      <c r="N94" s="13"/>
      <c r="O94" s="90"/>
      <c r="P94" s="91"/>
      <c r="Q94" s="91"/>
      <c r="R94" s="2"/>
      <c r="S94" s="21"/>
    </row>
    <row r="95" spans="2:19">
      <c r="C95" s="7" t="s">
        <v>211</v>
      </c>
      <c r="D95" s="27">
        <v>1</v>
      </c>
      <c r="E95" s="69">
        <v>207</v>
      </c>
      <c r="F95" s="2">
        <v>50904</v>
      </c>
      <c r="G95" s="2">
        <v>700291</v>
      </c>
      <c r="H95" s="81">
        <v>50795</v>
      </c>
      <c r="I95" s="82">
        <v>700291</v>
      </c>
      <c r="J95" s="103">
        <v>46604551</v>
      </c>
      <c r="K95" s="103">
        <v>700291</v>
      </c>
      <c r="L95" s="79"/>
      <c r="M95" s="4"/>
      <c r="N95" s="13"/>
      <c r="O95" s="88"/>
      <c r="P95" s="91"/>
      <c r="Q95" s="91"/>
      <c r="R95" s="86"/>
      <c r="S95" s="4"/>
    </row>
    <row r="96" spans="2:19">
      <c r="B96" s="50"/>
      <c r="C96" s="51"/>
      <c r="D96" s="10"/>
      <c r="E96" s="10"/>
      <c r="H96" s="106"/>
      <c r="I96" s="107"/>
      <c r="J96" s="108"/>
      <c r="K96" s="108"/>
      <c r="L96" s="17" t="s">
        <v>14</v>
      </c>
      <c r="M96" s="32">
        <f>COUNTIF(Tableau1342345623423578911234527924721011234791123491213114141517491241412161718121417121920211222232425232[Points],"")</f>
        <v>94</v>
      </c>
      <c r="N96" s="47">
        <f>SUM(Tableau1342345623423578911234527924721011234791123491213114141517491241412161718121417121920211222232425232[Points])</f>
        <v>0</v>
      </c>
      <c r="O96" s="16" t="s">
        <v>12</v>
      </c>
      <c r="P96" s="93"/>
      <c r="Q96" s="93"/>
    </row>
    <row r="97" spans="1:19">
      <c r="C97" s="6"/>
      <c r="D97" s="10"/>
      <c r="E97" s="10"/>
      <c r="H97" s="10"/>
      <c r="I97" s="10"/>
      <c r="J97" s="10"/>
      <c r="K97" s="10"/>
      <c r="L97" s="15" t="s">
        <v>11</v>
      </c>
      <c r="M97" s="32">
        <f>$B4-$M$96</f>
        <v>0</v>
      </c>
      <c r="N97" s="47" t="e">
        <f>N96/M97</f>
        <v>#DIV/0!</v>
      </c>
      <c r="O97" s="242" t="s">
        <v>13</v>
      </c>
      <c r="P97" s="243"/>
      <c r="Q97" s="243"/>
      <c r="R97" s="244"/>
      <c r="S97" s="98"/>
    </row>
    <row r="98" spans="1:19">
      <c r="C98" s="6"/>
      <c r="D98" s="10"/>
      <c r="E98" s="10"/>
      <c r="H98" s="10"/>
      <c r="I98" s="10"/>
      <c r="J98" s="10"/>
      <c r="K98" s="10"/>
      <c r="L98" s="15"/>
      <c r="M98" s="31"/>
      <c r="O98" s="16"/>
      <c r="P98" s="93"/>
      <c r="Q98" s="93"/>
      <c r="R98" s="28"/>
      <c r="S98" s="28"/>
    </row>
    <row r="99" spans="1:19">
      <c r="A99" s="18" t="s">
        <v>15</v>
      </c>
      <c r="C99" s="7" t="s">
        <v>4</v>
      </c>
      <c r="D99" s="2">
        <v>2</v>
      </c>
      <c r="E99" s="10"/>
      <c r="H99" s="10"/>
      <c r="L99" s="6"/>
      <c r="M99" s="6"/>
      <c r="R99" s="28"/>
      <c r="S99" s="28"/>
    </row>
    <row r="100" spans="1:19">
      <c r="C100" s="59" t="s">
        <v>106</v>
      </c>
      <c r="D100" s="64">
        <v>2</v>
      </c>
      <c r="E100" s="67">
        <v>207</v>
      </c>
      <c r="H100" s="53"/>
      <c r="I100" s="63"/>
      <c r="J100" s="105"/>
      <c r="K100" s="105"/>
      <c r="L100" s="6"/>
      <c r="M100" s="6"/>
      <c r="Q100" s="94"/>
      <c r="R100" s="95"/>
      <c r="S100" s="95"/>
    </row>
    <row r="101" spans="1:19">
      <c r="C101" s="6"/>
      <c r="D101" s="10"/>
      <c r="E101" s="10"/>
      <c r="H101" s="10"/>
      <c r="R101" s="28"/>
      <c r="S101" s="28"/>
    </row>
    <row r="102" spans="1:19">
      <c r="A102" s="18" t="s">
        <v>75</v>
      </c>
      <c r="L102"/>
      <c r="R102" s="28"/>
      <c r="S102" s="28"/>
    </row>
    <row r="103" spans="1:19">
      <c r="C103" s="7" t="s">
        <v>97</v>
      </c>
      <c r="D103" s="27">
        <v>3</v>
      </c>
      <c r="E103"/>
      <c r="R103" s="6"/>
      <c r="S103" s="6"/>
    </row>
    <row r="104" spans="1:19">
      <c r="C104" s="59" t="s">
        <v>84</v>
      </c>
      <c r="D104" s="54">
        <v>2</v>
      </c>
      <c r="R104" s="28"/>
      <c r="S104" s="28"/>
    </row>
    <row r="105" spans="1:19">
      <c r="C105" s="60" t="s">
        <v>86</v>
      </c>
      <c r="D105" s="55">
        <v>1</v>
      </c>
      <c r="R105" s="28"/>
      <c r="S105" s="28"/>
    </row>
    <row r="106" spans="1:19">
      <c r="C106" s="59" t="s">
        <v>87</v>
      </c>
      <c r="D106" s="54">
        <v>1</v>
      </c>
      <c r="R106" s="28"/>
      <c r="S106" s="28"/>
    </row>
    <row r="107" spans="1:19">
      <c r="C107" s="59" t="s">
        <v>88</v>
      </c>
      <c r="D107" s="54">
        <v>1</v>
      </c>
      <c r="L107"/>
      <c r="P107"/>
      <c r="Q107"/>
      <c r="R107"/>
      <c r="S107"/>
    </row>
    <row r="108" spans="1:19">
      <c r="C108" s="61" t="s">
        <v>89</v>
      </c>
      <c r="D108" s="56">
        <v>1</v>
      </c>
      <c r="L108"/>
      <c r="P108"/>
      <c r="Q108"/>
      <c r="R108"/>
      <c r="S108"/>
    </row>
    <row r="109" spans="1:19">
      <c r="C109" s="59" t="s">
        <v>91</v>
      </c>
      <c r="D109" s="57">
        <v>1</v>
      </c>
      <c r="L109"/>
      <c r="P109"/>
      <c r="Q109"/>
      <c r="R109"/>
      <c r="S109"/>
    </row>
    <row r="110" spans="1:19">
      <c r="C110" s="61" t="s">
        <v>92</v>
      </c>
      <c r="D110" s="56">
        <v>1</v>
      </c>
      <c r="F110" s="81"/>
      <c r="G110" s="82"/>
      <c r="L110"/>
      <c r="P110"/>
      <c r="Q110"/>
      <c r="R110"/>
      <c r="S110"/>
    </row>
    <row r="111" spans="1:19">
      <c r="C111" s="61" t="s">
        <v>94</v>
      </c>
      <c r="D111" s="56">
        <v>1</v>
      </c>
      <c r="F111" s="81"/>
      <c r="G111" s="82"/>
      <c r="L111"/>
      <c r="P111"/>
      <c r="Q111"/>
      <c r="R111"/>
      <c r="S111"/>
    </row>
    <row r="112" spans="1:19">
      <c r="C112" s="60" t="s">
        <v>90</v>
      </c>
      <c r="D112" s="56">
        <v>1</v>
      </c>
      <c r="E112" s="66">
        <v>207</v>
      </c>
      <c r="F112" s="81"/>
      <c r="G112" s="82"/>
      <c r="H112" s="68"/>
      <c r="I112" s="58"/>
      <c r="J112" s="105"/>
      <c r="K112" s="105"/>
      <c r="L112"/>
      <c r="P112"/>
      <c r="Q112"/>
      <c r="R112"/>
      <c r="S112"/>
    </row>
    <row r="113" spans="3:19">
      <c r="C113" s="61" t="s">
        <v>93</v>
      </c>
      <c r="D113" s="57">
        <v>1</v>
      </c>
      <c r="E113" s="67">
        <v>207</v>
      </c>
      <c r="F113" s="81"/>
      <c r="G113" s="82"/>
      <c r="H113" s="68"/>
      <c r="I113" s="58"/>
      <c r="J113" s="105"/>
      <c r="K113" s="105"/>
      <c r="L113"/>
      <c r="P113"/>
      <c r="Q113"/>
      <c r="R113"/>
      <c r="S113"/>
    </row>
    <row r="114" spans="3:19">
      <c r="C114" s="71" t="s">
        <v>95</v>
      </c>
      <c r="D114" s="72">
        <v>1</v>
      </c>
      <c r="E114" s="73">
        <v>207</v>
      </c>
      <c r="F114" s="81"/>
      <c r="G114" s="82"/>
      <c r="H114" s="77"/>
      <c r="I114" s="78"/>
      <c r="J114" s="105"/>
      <c r="K114" s="105"/>
      <c r="L114"/>
      <c r="P114"/>
      <c r="Q114"/>
      <c r="R114"/>
      <c r="S114"/>
    </row>
    <row r="115" spans="3:19">
      <c r="C115" s="60" t="s">
        <v>83</v>
      </c>
      <c r="D115" s="65">
        <v>3</v>
      </c>
      <c r="E115" s="66">
        <v>207</v>
      </c>
      <c r="F115" s="81"/>
      <c r="G115" s="82"/>
      <c r="H115" s="53"/>
      <c r="I115" s="63"/>
      <c r="J115" s="105"/>
      <c r="K115" s="105"/>
      <c r="L115"/>
      <c r="P115"/>
      <c r="Q115"/>
      <c r="R115"/>
      <c r="S115"/>
    </row>
    <row r="116" spans="3:19">
      <c r="C116" s="59" t="s">
        <v>105</v>
      </c>
      <c r="D116" s="57">
        <v>2</v>
      </c>
      <c r="E116" s="67">
        <v>207</v>
      </c>
      <c r="F116" s="81"/>
      <c r="G116" s="82"/>
      <c r="H116" s="68"/>
      <c r="I116" s="58"/>
      <c r="J116" s="105"/>
      <c r="K116" s="105"/>
      <c r="L116"/>
      <c r="P116"/>
      <c r="Q116"/>
      <c r="R116"/>
      <c r="S116"/>
    </row>
    <row r="117" spans="3:19">
      <c r="F117" s="81"/>
      <c r="G117" s="82"/>
      <c r="L117"/>
      <c r="P117"/>
      <c r="Q117"/>
      <c r="R117"/>
      <c r="S117"/>
    </row>
    <row r="118" spans="3:19">
      <c r="F118" s="81"/>
      <c r="G118" s="82"/>
      <c r="L118"/>
      <c r="P118"/>
      <c r="Q118"/>
      <c r="R118"/>
      <c r="S118"/>
    </row>
    <row r="119" spans="3:19">
      <c r="F119" s="83"/>
      <c r="G119" s="84"/>
      <c r="L119"/>
      <c r="P119"/>
      <c r="Q119"/>
      <c r="R119"/>
      <c r="S119"/>
    </row>
    <row r="120" spans="3:19">
      <c r="F120" s="81"/>
      <c r="G120" s="82"/>
      <c r="L120"/>
      <c r="P120"/>
      <c r="Q120"/>
      <c r="R120"/>
      <c r="S120"/>
    </row>
    <row r="121" spans="3:19">
      <c r="F121" s="81"/>
      <c r="G121" s="82"/>
      <c r="L121"/>
      <c r="P121"/>
      <c r="Q121"/>
      <c r="R121"/>
      <c r="S121"/>
    </row>
    <row r="122" spans="3:19">
      <c r="F122" s="81"/>
      <c r="G122" s="82"/>
      <c r="L122"/>
      <c r="P122"/>
      <c r="Q122"/>
      <c r="R122"/>
      <c r="S122"/>
    </row>
    <row r="123" spans="3:19">
      <c r="F123" s="81"/>
      <c r="G123" s="82"/>
      <c r="L123"/>
      <c r="P123"/>
      <c r="Q123"/>
      <c r="R123"/>
      <c r="S123"/>
    </row>
    <row r="124" spans="3:19">
      <c r="F124" s="81"/>
      <c r="G124" s="82"/>
      <c r="L124"/>
      <c r="P124"/>
      <c r="Q124"/>
      <c r="R124"/>
      <c r="S124"/>
    </row>
    <row r="125" spans="3:19">
      <c r="F125" s="81"/>
      <c r="G125" s="82"/>
      <c r="L125"/>
      <c r="P125"/>
      <c r="Q125"/>
      <c r="R125"/>
      <c r="S125"/>
    </row>
    <row r="126" spans="3:19">
      <c r="F126" s="83"/>
      <c r="G126" s="84"/>
      <c r="L126"/>
      <c r="P126"/>
      <c r="Q126"/>
      <c r="R126"/>
      <c r="S126"/>
    </row>
    <row r="127" spans="3:19">
      <c r="F127" s="83"/>
      <c r="G127" s="84"/>
      <c r="L127"/>
      <c r="P127"/>
      <c r="Q127"/>
      <c r="R127"/>
      <c r="S127"/>
    </row>
    <row r="128" spans="3:19">
      <c r="L128"/>
      <c r="P128"/>
      <c r="Q128"/>
      <c r="R128"/>
      <c r="S128"/>
    </row>
    <row r="129" spans="12:19">
      <c r="L129"/>
      <c r="P129"/>
      <c r="Q129"/>
      <c r="R129"/>
      <c r="S129"/>
    </row>
    <row r="130" spans="12:19">
      <c r="L130"/>
      <c r="P130"/>
      <c r="Q130"/>
      <c r="R130"/>
      <c r="S130"/>
    </row>
    <row r="131" spans="12:19">
      <c r="L131"/>
      <c r="P131"/>
      <c r="Q131"/>
      <c r="R131"/>
      <c r="S131"/>
    </row>
    <row r="132" spans="12:19">
      <c r="L132"/>
      <c r="P132"/>
      <c r="Q132"/>
      <c r="R132"/>
      <c r="S132"/>
    </row>
    <row r="133" spans="12:19">
      <c r="L133"/>
      <c r="P133"/>
      <c r="Q133"/>
      <c r="R133"/>
      <c r="S133"/>
    </row>
    <row r="134" spans="12:19">
      <c r="L134"/>
      <c r="P134"/>
      <c r="Q134"/>
      <c r="R134"/>
      <c r="S134"/>
    </row>
    <row r="135" spans="12:19">
      <c r="L135"/>
      <c r="P135"/>
      <c r="Q135"/>
      <c r="R135"/>
      <c r="S135"/>
    </row>
    <row r="136" spans="12:19">
      <c r="L136"/>
      <c r="P136"/>
      <c r="Q136"/>
      <c r="R136"/>
      <c r="S136"/>
    </row>
    <row r="137" spans="12:19">
      <c r="L137"/>
      <c r="P137"/>
      <c r="Q137"/>
      <c r="R137"/>
      <c r="S137"/>
    </row>
    <row r="138" spans="12:19">
      <c r="L138"/>
      <c r="P138"/>
      <c r="Q138"/>
      <c r="R138"/>
      <c r="S138"/>
    </row>
    <row r="139" spans="12:19">
      <c r="L139"/>
      <c r="P139"/>
      <c r="Q139"/>
      <c r="R139"/>
      <c r="S139"/>
    </row>
    <row r="140" spans="12:19">
      <c r="L140"/>
      <c r="P140"/>
      <c r="Q140"/>
      <c r="R140"/>
      <c r="S140"/>
    </row>
    <row r="141" spans="12:19">
      <c r="L141"/>
      <c r="P141"/>
      <c r="Q141"/>
      <c r="R141"/>
      <c r="S141"/>
    </row>
    <row r="142" spans="12:19">
      <c r="L142"/>
      <c r="P142"/>
      <c r="Q142"/>
      <c r="R142"/>
      <c r="S142"/>
    </row>
    <row r="143" spans="12:19">
      <c r="L143"/>
      <c r="P143"/>
      <c r="Q143"/>
      <c r="R143"/>
      <c r="S143"/>
    </row>
    <row r="144" spans="12:19">
      <c r="L144"/>
      <c r="P144"/>
      <c r="Q144"/>
      <c r="R144"/>
      <c r="S144"/>
    </row>
    <row r="145" spans="12:19">
      <c r="L145"/>
      <c r="P145"/>
      <c r="Q145"/>
      <c r="R145"/>
      <c r="S145"/>
    </row>
    <row r="146" spans="12:19">
      <c r="L146"/>
      <c r="P146"/>
      <c r="Q146"/>
      <c r="R146"/>
      <c r="S146"/>
    </row>
    <row r="147" spans="12:19">
      <c r="L147"/>
      <c r="P147"/>
      <c r="Q147"/>
      <c r="R147"/>
      <c r="S147"/>
    </row>
    <row r="148" spans="12:19">
      <c r="L148"/>
      <c r="P148"/>
      <c r="Q148"/>
      <c r="R148"/>
      <c r="S148"/>
    </row>
    <row r="149" spans="12:19">
      <c r="L149"/>
      <c r="P149"/>
      <c r="Q149"/>
      <c r="R149"/>
      <c r="S149"/>
    </row>
    <row r="150" spans="12:19">
      <c r="L150"/>
      <c r="P150"/>
      <c r="Q150"/>
      <c r="R150"/>
      <c r="S150"/>
    </row>
    <row r="151" spans="12:19">
      <c r="L151"/>
      <c r="P151"/>
      <c r="Q151"/>
      <c r="R151"/>
      <c r="S151"/>
    </row>
    <row r="152" spans="12:19">
      <c r="L152"/>
      <c r="P152"/>
      <c r="Q152"/>
      <c r="R152"/>
      <c r="S152"/>
    </row>
    <row r="153" spans="12:19">
      <c r="R153" s="28"/>
      <c r="S153" s="28"/>
    </row>
    <row r="154" spans="12:19">
      <c r="R154" s="28"/>
      <c r="S154" s="28"/>
    </row>
    <row r="155" spans="12:19">
      <c r="R155" s="28"/>
      <c r="S155" s="28"/>
    </row>
    <row r="156" spans="12:19">
      <c r="R156" s="28"/>
      <c r="S156" s="28"/>
    </row>
    <row r="157" spans="12:19">
      <c r="R157" s="28"/>
      <c r="S157" s="28"/>
    </row>
    <row r="158" spans="12:19">
      <c r="R158" s="28"/>
      <c r="S158" s="28"/>
    </row>
    <row r="159" spans="12:19">
      <c r="R159" s="28"/>
      <c r="S159" s="28"/>
    </row>
    <row r="160" spans="12:19">
      <c r="R160" s="28"/>
      <c r="S160" s="28"/>
    </row>
    <row r="161" spans="18:19">
      <c r="R161" s="28"/>
      <c r="S161" s="28"/>
    </row>
    <row r="162" spans="18:19">
      <c r="R162" s="28"/>
      <c r="S162" s="28"/>
    </row>
    <row r="163" spans="18:19">
      <c r="R163" s="28"/>
      <c r="S163" s="28"/>
    </row>
    <row r="164" spans="18:19">
      <c r="R164" s="28"/>
      <c r="S164" s="28"/>
    </row>
    <row r="165" spans="18:19">
      <c r="R165" s="28"/>
      <c r="S165" s="28"/>
    </row>
    <row r="166" spans="18:19">
      <c r="R166" s="28"/>
      <c r="S166" s="28"/>
    </row>
    <row r="167" spans="18:19">
      <c r="R167" s="28"/>
      <c r="S167" s="28"/>
    </row>
    <row r="168" spans="18:19">
      <c r="R168" s="28"/>
      <c r="S168" s="28"/>
    </row>
    <row r="169" spans="18:19">
      <c r="R169" s="28"/>
      <c r="S169" s="28"/>
    </row>
    <row r="170" spans="18:19">
      <c r="R170" s="28"/>
      <c r="S170" s="28"/>
    </row>
    <row r="171" spans="18:19">
      <c r="R171" s="28"/>
      <c r="S171" s="28"/>
    </row>
    <row r="172" spans="18:19">
      <c r="R172" s="28"/>
      <c r="S172" s="28"/>
    </row>
    <row r="173" spans="18:19">
      <c r="R173" s="28"/>
      <c r="S173" s="28"/>
    </row>
    <row r="174" spans="18:19">
      <c r="R174" s="28"/>
      <c r="S174" s="28"/>
    </row>
    <row r="175" spans="18:19">
      <c r="R175" s="28"/>
      <c r="S175" s="28"/>
    </row>
    <row r="176" spans="18:19">
      <c r="R176" s="28"/>
      <c r="S176" s="28"/>
    </row>
    <row r="177" spans="18:19">
      <c r="R177" s="28"/>
      <c r="S177" s="28"/>
    </row>
    <row r="178" spans="18:19">
      <c r="R178" s="28"/>
      <c r="S178" s="28"/>
    </row>
    <row r="179" spans="18:19">
      <c r="R179" s="28"/>
      <c r="S179" s="28"/>
    </row>
    <row r="180" spans="18:19">
      <c r="R180" s="28"/>
      <c r="S180" s="28"/>
    </row>
    <row r="181" spans="18:19">
      <c r="R181" s="28"/>
      <c r="S181" s="28"/>
    </row>
    <row r="182" spans="18:19">
      <c r="R182" s="28"/>
      <c r="S182" s="28"/>
    </row>
    <row r="183" spans="18:19">
      <c r="R183" s="28"/>
      <c r="S183" s="28"/>
    </row>
    <row r="184" spans="18:19">
      <c r="R184" s="28"/>
      <c r="S184" s="28"/>
    </row>
    <row r="185" spans="18:19">
      <c r="R185" s="28"/>
      <c r="S185" s="28"/>
    </row>
    <row r="186" spans="18:19">
      <c r="R186" s="28"/>
      <c r="S186" s="28"/>
    </row>
    <row r="187" spans="18:19">
      <c r="R187" s="28"/>
      <c r="S187" s="28"/>
    </row>
    <row r="188" spans="18:19">
      <c r="R188" s="28"/>
      <c r="S188" s="28"/>
    </row>
    <row r="189" spans="18:19">
      <c r="R189" s="28"/>
      <c r="S189" s="28"/>
    </row>
    <row r="190" spans="18:19">
      <c r="R190" s="28"/>
      <c r="S190" s="28"/>
    </row>
    <row r="191" spans="18:19">
      <c r="R191" s="28"/>
      <c r="S191" s="28"/>
    </row>
    <row r="192" spans="18:19">
      <c r="R192" s="28"/>
      <c r="S192" s="28"/>
    </row>
    <row r="193" spans="18:19">
      <c r="R193" s="28"/>
      <c r="S193" s="28"/>
    </row>
    <row r="194" spans="18:19">
      <c r="R194" s="28"/>
      <c r="S194" s="28"/>
    </row>
    <row r="195" spans="18:19">
      <c r="R195" s="28"/>
      <c r="S195" s="28"/>
    </row>
    <row r="196" spans="18:19">
      <c r="R196" s="28"/>
      <c r="S196" s="28"/>
    </row>
    <row r="197" spans="18:19">
      <c r="R197" s="28"/>
      <c r="S197" s="28"/>
    </row>
    <row r="198" spans="18:19">
      <c r="R198" s="28"/>
      <c r="S198" s="28"/>
    </row>
    <row r="199" spans="18:19">
      <c r="R199" s="28"/>
      <c r="S199" s="28"/>
    </row>
    <row r="200" spans="18:19">
      <c r="R200" s="28"/>
      <c r="S200" s="28"/>
    </row>
    <row r="201" spans="18:19">
      <c r="R201" s="28"/>
      <c r="S201" s="28"/>
    </row>
    <row r="202" spans="18:19">
      <c r="R202" s="28"/>
      <c r="S202" s="28"/>
    </row>
    <row r="203" spans="18:19">
      <c r="R203" s="28"/>
      <c r="S203" s="28"/>
    </row>
    <row r="204" spans="18:19">
      <c r="R204" s="28"/>
      <c r="S204" s="28"/>
    </row>
    <row r="205" spans="18:19">
      <c r="R205" s="28"/>
      <c r="S205" s="28"/>
    </row>
    <row r="206" spans="18:19">
      <c r="R206" s="28"/>
      <c r="S206" s="28"/>
    </row>
    <row r="207" spans="18:19">
      <c r="R207" s="28"/>
      <c r="S207" s="28"/>
    </row>
    <row r="208" spans="18:19">
      <c r="R208" s="28"/>
      <c r="S208" s="28"/>
    </row>
    <row r="209" spans="18:19">
      <c r="R209" s="28"/>
      <c r="S209" s="28"/>
    </row>
    <row r="210" spans="18:19">
      <c r="R210" s="28"/>
      <c r="S210" s="28"/>
    </row>
    <row r="211" spans="18:19">
      <c r="R211" s="28"/>
      <c r="S211" s="28"/>
    </row>
    <row r="212" spans="18:19">
      <c r="R212" s="28"/>
      <c r="S212" s="28"/>
    </row>
    <row r="213" spans="18:19">
      <c r="R213" s="28"/>
      <c r="S213" s="28"/>
    </row>
    <row r="214" spans="18:19">
      <c r="R214" s="28"/>
      <c r="S214" s="28"/>
    </row>
    <row r="215" spans="18:19">
      <c r="R215" s="28"/>
      <c r="S215" s="28"/>
    </row>
    <row r="216" spans="18:19">
      <c r="R216" s="28"/>
      <c r="S216" s="28"/>
    </row>
    <row r="217" spans="18:19">
      <c r="R217" s="28"/>
      <c r="S217" s="28"/>
    </row>
    <row r="218" spans="18:19">
      <c r="R218" s="28"/>
      <c r="S218" s="28"/>
    </row>
    <row r="219" spans="18:19">
      <c r="R219" s="28"/>
      <c r="S219" s="28"/>
    </row>
    <row r="220" spans="18:19">
      <c r="R220" s="28"/>
      <c r="S220" s="28"/>
    </row>
    <row r="221" spans="18:19">
      <c r="R221" s="28"/>
      <c r="S221" s="28"/>
    </row>
    <row r="222" spans="18:19">
      <c r="R222" s="28"/>
      <c r="S222" s="28"/>
    </row>
    <row r="223" spans="18:19">
      <c r="R223" s="28"/>
      <c r="S223" s="28"/>
    </row>
    <row r="224" spans="18:19">
      <c r="R224" s="28"/>
      <c r="S224" s="28"/>
    </row>
    <row r="225" spans="18:19">
      <c r="R225" s="28"/>
      <c r="S225" s="28"/>
    </row>
    <row r="226" spans="18:19">
      <c r="R226" s="28"/>
      <c r="S226" s="28"/>
    </row>
    <row r="227" spans="18:19">
      <c r="R227" s="28"/>
      <c r="S227" s="28"/>
    </row>
    <row r="228" spans="18:19">
      <c r="R228" s="28"/>
      <c r="S228" s="28"/>
    </row>
    <row r="229" spans="18:19">
      <c r="R229" s="28"/>
      <c r="S229" s="28"/>
    </row>
    <row r="230" spans="18:19">
      <c r="R230" s="28"/>
      <c r="S230" s="28"/>
    </row>
    <row r="231" spans="18:19">
      <c r="R231" s="28"/>
      <c r="S231" s="28"/>
    </row>
    <row r="232" spans="18:19">
      <c r="R232" s="28"/>
      <c r="S232" s="28"/>
    </row>
    <row r="233" spans="18:19">
      <c r="R233" s="28"/>
      <c r="S233" s="28"/>
    </row>
    <row r="234" spans="18:19">
      <c r="R234" s="28"/>
      <c r="S234" s="28"/>
    </row>
    <row r="235" spans="18:19">
      <c r="R235" s="28"/>
      <c r="S235" s="28"/>
    </row>
    <row r="236" spans="18:19">
      <c r="R236" s="28"/>
      <c r="S236" s="28"/>
    </row>
    <row r="237" spans="18:19">
      <c r="R237" s="28"/>
      <c r="S237" s="28"/>
    </row>
    <row r="238" spans="18:19">
      <c r="R238" s="28"/>
      <c r="S238" s="28"/>
    </row>
    <row r="239" spans="18:19">
      <c r="R239" s="28"/>
      <c r="S239" s="28"/>
    </row>
    <row r="240" spans="18:19">
      <c r="R240" s="28"/>
      <c r="S240" s="28"/>
    </row>
    <row r="241" spans="18:19">
      <c r="R241" s="28"/>
      <c r="S241" s="28"/>
    </row>
    <row r="242" spans="18:19">
      <c r="R242" s="28"/>
      <c r="S242" s="28"/>
    </row>
    <row r="243" spans="18:19">
      <c r="R243" s="28"/>
      <c r="S243" s="28"/>
    </row>
    <row r="244" spans="18:19">
      <c r="R244" s="28"/>
      <c r="S244" s="28"/>
    </row>
    <row r="245" spans="18:19">
      <c r="R245" s="28"/>
      <c r="S245" s="28"/>
    </row>
    <row r="246" spans="18:19">
      <c r="R246" s="28"/>
      <c r="S246" s="28"/>
    </row>
    <row r="247" spans="18:19">
      <c r="R247" s="28"/>
      <c r="S247" s="28"/>
    </row>
    <row r="248" spans="18:19">
      <c r="R248" s="28"/>
      <c r="S248" s="28"/>
    </row>
    <row r="249" spans="18:19">
      <c r="R249" s="28"/>
      <c r="S249" s="28"/>
    </row>
    <row r="250" spans="18:19">
      <c r="R250" s="28"/>
      <c r="S250" s="28"/>
    </row>
    <row r="251" spans="18:19">
      <c r="R251" s="28"/>
      <c r="S251" s="28"/>
    </row>
    <row r="252" spans="18:19">
      <c r="R252" s="28"/>
      <c r="S252" s="28"/>
    </row>
    <row r="253" spans="18:19">
      <c r="R253" s="28"/>
      <c r="S253" s="28"/>
    </row>
    <row r="254" spans="18:19">
      <c r="R254" s="28"/>
      <c r="S254" s="28"/>
    </row>
    <row r="255" spans="18:19">
      <c r="R255" s="28"/>
      <c r="S255" s="28"/>
    </row>
    <row r="256" spans="18:19">
      <c r="R256" s="28"/>
      <c r="S256" s="28"/>
    </row>
    <row r="257" spans="18:19">
      <c r="R257" s="28"/>
      <c r="S257" s="28"/>
    </row>
    <row r="258" spans="18:19">
      <c r="R258" s="28"/>
      <c r="S258" s="28"/>
    </row>
    <row r="259" spans="18:19">
      <c r="R259" s="28"/>
      <c r="S259" s="28"/>
    </row>
    <row r="260" spans="18:19">
      <c r="R260" s="28"/>
      <c r="S260" s="28"/>
    </row>
    <row r="261" spans="18:19">
      <c r="R261" s="28"/>
      <c r="S261" s="28"/>
    </row>
    <row r="262" spans="18:19">
      <c r="R262" s="28"/>
      <c r="S262" s="28"/>
    </row>
    <row r="263" spans="18:19">
      <c r="R263" s="28"/>
      <c r="S263" s="28"/>
    </row>
    <row r="264" spans="18:19">
      <c r="R264" s="28"/>
      <c r="S264" s="28"/>
    </row>
    <row r="265" spans="18:19">
      <c r="R265" s="28"/>
      <c r="S265" s="28"/>
    </row>
    <row r="266" spans="18:19">
      <c r="R266" s="28"/>
      <c r="S266" s="28"/>
    </row>
    <row r="267" spans="18:19">
      <c r="R267" s="28"/>
      <c r="S267" s="28"/>
    </row>
    <row r="268" spans="18:19">
      <c r="R268" s="28"/>
      <c r="S268" s="28"/>
    </row>
    <row r="269" spans="18:19">
      <c r="R269" s="28"/>
      <c r="S269" s="28"/>
    </row>
    <row r="270" spans="18:19">
      <c r="R270" s="28"/>
      <c r="S270" s="28"/>
    </row>
    <row r="271" spans="18:19">
      <c r="R271" s="28"/>
      <c r="S271" s="28"/>
    </row>
    <row r="272" spans="18:19">
      <c r="R272" s="28"/>
      <c r="S272" s="28"/>
    </row>
    <row r="273" spans="18:19">
      <c r="R273" s="28"/>
      <c r="S273" s="28"/>
    </row>
    <row r="274" spans="18:19">
      <c r="R274" s="28"/>
      <c r="S274" s="28"/>
    </row>
    <row r="275" spans="18:19">
      <c r="R275" s="28"/>
      <c r="S275" s="28"/>
    </row>
    <row r="276" spans="18:19">
      <c r="R276" s="28"/>
      <c r="S276" s="28"/>
    </row>
    <row r="277" spans="18:19">
      <c r="R277" s="28"/>
      <c r="S277" s="28"/>
    </row>
    <row r="278" spans="18:19">
      <c r="R278" s="28"/>
      <c r="S278" s="28"/>
    </row>
    <row r="279" spans="18:19">
      <c r="R279" s="28"/>
      <c r="S279" s="28"/>
    </row>
    <row r="280" spans="18:19">
      <c r="R280" s="28"/>
      <c r="S280" s="28"/>
    </row>
    <row r="281" spans="18:19">
      <c r="R281" s="28"/>
      <c r="S281" s="28"/>
    </row>
    <row r="282" spans="18:19">
      <c r="R282" s="28"/>
      <c r="S282" s="28"/>
    </row>
    <row r="283" spans="18:19">
      <c r="R283" s="28"/>
      <c r="S283" s="28"/>
    </row>
    <row r="284" spans="18:19">
      <c r="R284" s="28"/>
      <c r="S284" s="28"/>
    </row>
    <row r="285" spans="18:19">
      <c r="R285" s="28"/>
      <c r="S285" s="28"/>
    </row>
    <row r="286" spans="18:19">
      <c r="R286" s="28"/>
      <c r="S286" s="28"/>
    </row>
    <row r="287" spans="18:19">
      <c r="R287" s="28"/>
      <c r="S287" s="28"/>
    </row>
    <row r="288" spans="18:19">
      <c r="R288" s="28"/>
      <c r="S288" s="28"/>
    </row>
    <row r="289" spans="18:19">
      <c r="R289" s="28"/>
      <c r="S289" s="28"/>
    </row>
    <row r="290" spans="18:19">
      <c r="R290" s="28"/>
      <c r="S290" s="28"/>
    </row>
    <row r="291" spans="18:19">
      <c r="R291" s="28"/>
      <c r="S291" s="28"/>
    </row>
    <row r="292" spans="18:19">
      <c r="R292" s="28"/>
      <c r="S292" s="28"/>
    </row>
    <row r="293" spans="18:19">
      <c r="R293" s="28"/>
      <c r="S293" s="28"/>
    </row>
    <row r="294" spans="18:19">
      <c r="R294" s="28"/>
      <c r="S294" s="28"/>
    </row>
    <row r="295" spans="18:19">
      <c r="R295" s="28"/>
      <c r="S295" s="28"/>
    </row>
    <row r="296" spans="18:19">
      <c r="R296" s="28"/>
      <c r="S296" s="28"/>
    </row>
    <row r="297" spans="18:19">
      <c r="R297" s="28"/>
      <c r="S297" s="28"/>
    </row>
    <row r="298" spans="18:19">
      <c r="R298" s="28"/>
      <c r="S298" s="28"/>
    </row>
    <row r="299" spans="18:19">
      <c r="R299" s="28"/>
      <c r="S299" s="28"/>
    </row>
    <row r="300" spans="18:19">
      <c r="R300" s="28"/>
      <c r="S300" s="28"/>
    </row>
    <row r="301" spans="18:19">
      <c r="R301" s="28"/>
      <c r="S301" s="28"/>
    </row>
    <row r="302" spans="18:19">
      <c r="R302" s="28"/>
      <c r="S302" s="28"/>
    </row>
    <row r="303" spans="18:19">
      <c r="R303" s="28"/>
      <c r="S303" s="28"/>
    </row>
    <row r="304" spans="18:19">
      <c r="R304" s="28"/>
      <c r="S304" s="28"/>
    </row>
    <row r="305" spans="18:19">
      <c r="R305" s="28"/>
      <c r="S305" s="28"/>
    </row>
    <row r="306" spans="18:19">
      <c r="R306" s="28"/>
      <c r="S306" s="28"/>
    </row>
    <row r="307" spans="18:19">
      <c r="R307" s="28"/>
      <c r="S307" s="28"/>
    </row>
    <row r="308" spans="18:19">
      <c r="R308" s="28"/>
      <c r="S308" s="28"/>
    </row>
    <row r="309" spans="18:19">
      <c r="R309" s="28"/>
      <c r="S309" s="28"/>
    </row>
    <row r="310" spans="18:19">
      <c r="R310" s="28"/>
      <c r="S310" s="28"/>
    </row>
    <row r="311" spans="18:19">
      <c r="R311" s="28"/>
      <c r="S311" s="28"/>
    </row>
    <row r="312" spans="18:19">
      <c r="R312" s="28"/>
      <c r="S312" s="28"/>
    </row>
    <row r="313" spans="18:19">
      <c r="R313" s="28"/>
      <c r="S313" s="28"/>
    </row>
    <row r="314" spans="18:19">
      <c r="R314" s="28"/>
      <c r="S314" s="28"/>
    </row>
    <row r="315" spans="18:19">
      <c r="R315" s="28"/>
      <c r="S315" s="28"/>
    </row>
    <row r="316" spans="18:19">
      <c r="R316" s="28"/>
      <c r="S316" s="28"/>
    </row>
    <row r="317" spans="18:19">
      <c r="R317" s="28"/>
      <c r="S317" s="28"/>
    </row>
    <row r="318" spans="18:19">
      <c r="R318" s="28"/>
      <c r="S318" s="28"/>
    </row>
    <row r="319" spans="18:19">
      <c r="R319" s="28"/>
      <c r="S319" s="28"/>
    </row>
    <row r="320" spans="18:19">
      <c r="R320" s="28"/>
      <c r="S320" s="28"/>
    </row>
    <row r="321" spans="18:19">
      <c r="R321" s="28"/>
      <c r="S321" s="28"/>
    </row>
    <row r="322" spans="18:19">
      <c r="R322" s="28"/>
      <c r="S322" s="28"/>
    </row>
    <row r="323" spans="18:19">
      <c r="R323" s="28"/>
      <c r="S323" s="28"/>
    </row>
    <row r="324" spans="18:19">
      <c r="R324" s="28"/>
      <c r="S324" s="28"/>
    </row>
    <row r="325" spans="18:19">
      <c r="R325" s="28"/>
      <c r="S325" s="28"/>
    </row>
    <row r="326" spans="18:19">
      <c r="R326" s="28"/>
      <c r="S326" s="28"/>
    </row>
    <row r="327" spans="18:19">
      <c r="R327" s="28"/>
      <c r="S327" s="28"/>
    </row>
    <row r="328" spans="18:19">
      <c r="R328" s="28"/>
      <c r="S328" s="28"/>
    </row>
    <row r="329" spans="18:19">
      <c r="R329" s="28"/>
      <c r="S329" s="28"/>
    </row>
    <row r="330" spans="18:19">
      <c r="R330" s="28"/>
      <c r="S330" s="28"/>
    </row>
    <row r="331" spans="18:19">
      <c r="R331" s="28"/>
      <c r="S331" s="28"/>
    </row>
    <row r="332" spans="18:19">
      <c r="R332" s="28"/>
      <c r="S332" s="28"/>
    </row>
    <row r="333" spans="18:19">
      <c r="R333" s="28"/>
      <c r="S333" s="28"/>
    </row>
    <row r="334" spans="18:19">
      <c r="R334" s="28"/>
      <c r="S334" s="28"/>
    </row>
    <row r="335" spans="18:19">
      <c r="R335" s="28"/>
      <c r="S335" s="28"/>
    </row>
    <row r="336" spans="18:19">
      <c r="R336" s="28"/>
      <c r="S336" s="28"/>
    </row>
    <row r="337" spans="18:19">
      <c r="R337" s="28"/>
      <c r="S337" s="28"/>
    </row>
    <row r="338" spans="18:19">
      <c r="R338" s="28"/>
      <c r="S338" s="28"/>
    </row>
    <row r="339" spans="18:19">
      <c r="R339" s="28"/>
      <c r="S339" s="28"/>
    </row>
    <row r="340" spans="18:19">
      <c r="R340" s="28"/>
      <c r="S340" s="28"/>
    </row>
    <row r="341" spans="18:19">
      <c r="R341" s="28"/>
      <c r="S341" s="28"/>
    </row>
    <row r="342" spans="18:19">
      <c r="R342" s="28"/>
      <c r="S342" s="28"/>
    </row>
    <row r="343" spans="18:19">
      <c r="R343" s="28"/>
      <c r="S343" s="28"/>
    </row>
    <row r="344" spans="18:19">
      <c r="R344" s="28"/>
      <c r="S344" s="28"/>
    </row>
    <row r="345" spans="18:19">
      <c r="R345" s="28"/>
      <c r="S345" s="28"/>
    </row>
    <row r="346" spans="18:19">
      <c r="R346" s="28"/>
      <c r="S346" s="28"/>
    </row>
    <row r="347" spans="18:19">
      <c r="R347" s="28"/>
      <c r="S347" s="28"/>
    </row>
    <row r="348" spans="18:19">
      <c r="R348" s="28"/>
      <c r="S348" s="28"/>
    </row>
    <row r="349" spans="18:19">
      <c r="R349" s="28"/>
      <c r="S349" s="28"/>
    </row>
    <row r="350" spans="18:19">
      <c r="R350" s="28"/>
      <c r="S350" s="28"/>
    </row>
    <row r="351" spans="18:19">
      <c r="R351" s="28"/>
      <c r="S351" s="28"/>
    </row>
    <row r="352" spans="18:19">
      <c r="R352" s="28"/>
      <c r="S352" s="28"/>
    </row>
    <row r="353" spans="18:19">
      <c r="R353" s="28"/>
      <c r="S353" s="28"/>
    </row>
    <row r="354" spans="18:19">
      <c r="R354" s="28"/>
      <c r="S354" s="28"/>
    </row>
    <row r="355" spans="18:19">
      <c r="R355" s="28"/>
      <c r="S355" s="28"/>
    </row>
    <row r="356" spans="18:19">
      <c r="R356" s="28"/>
      <c r="S356" s="28"/>
    </row>
    <row r="357" spans="18:19">
      <c r="R357" s="28"/>
      <c r="S357" s="28"/>
    </row>
    <row r="358" spans="18:19">
      <c r="R358" s="28"/>
      <c r="S358" s="28"/>
    </row>
    <row r="359" spans="18:19">
      <c r="R359" s="28"/>
      <c r="S359" s="28"/>
    </row>
    <row r="360" spans="18:19">
      <c r="R360" s="28"/>
      <c r="S360" s="28"/>
    </row>
    <row r="361" spans="18:19">
      <c r="R361" s="28"/>
      <c r="S361" s="28"/>
    </row>
    <row r="362" spans="18:19">
      <c r="R362" s="28"/>
      <c r="S362" s="28"/>
    </row>
    <row r="363" spans="18:19">
      <c r="R363" s="28"/>
      <c r="S363" s="28"/>
    </row>
    <row r="364" spans="18:19">
      <c r="R364" s="28"/>
      <c r="S364" s="28"/>
    </row>
    <row r="365" spans="18:19">
      <c r="R365" s="28"/>
      <c r="S365" s="28"/>
    </row>
    <row r="366" spans="18:19">
      <c r="R366" s="28"/>
      <c r="S366" s="28"/>
    </row>
    <row r="367" spans="18:19">
      <c r="R367" s="28"/>
      <c r="S367" s="28"/>
    </row>
    <row r="368" spans="18:19">
      <c r="R368" s="28"/>
      <c r="S368" s="28"/>
    </row>
    <row r="369" spans="18:19">
      <c r="R369" s="28"/>
      <c r="S369" s="28"/>
    </row>
    <row r="370" spans="18:19">
      <c r="R370" s="28"/>
      <c r="S370" s="28"/>
    </row>
    <row r="371" spans="18:19">
      <c r="R371" s="28"/>
      <c r="S371" s="28"/>
    </row>
    <row r="372" spans="18:19">
      <c r="R372" s="28"/>
      <c r="S372" s="28"/>
    </row>
    <row r="373" spans="18:19">
      <c r="R373" s="28"/>
      <c r="S373" s="28"/>
    </row>
    <row r="374" spans="18:19">
      <c r="R374" s="28"/>
      <c r="S374" s="28"/>
    </row>
    <row r="375" spans="18:19">
      <c r="R375" s="28"/>
      <c r="S375" s="28"/>
    </row>
    <row r="376" spans="18:19">
      <c r="R376" s="28"/>
      <c r="S376" s="28"/>
    </row>
    <row r="377" spans="18:19">
      <c r="R377" s="28"/>
      <c r="S377" s="28"/>
    </row>
    <row r="378" spans="18:19">
      <c r="R378" s="28"/>
      <c r="S378" s="28"/>
    </row>
    <row r="379" spans="18:19">
      <c r="R379" s="28"/>
      <c r="S379" s="28"/>
    </row>
    <row r="380" spans="18:19">
      <c r="R380" s="28"/>
      <c r="S380" s="28"/>
    </row>
    <row r="381" spans="18:19">
      <c r="R381" s="28"/>
      <c r="S381" s="28"/>
    </row>
    <row r="382" spans="18:19">
      <c r="R382" s="28"/>
      <c r="S382" s="28"/>
    </row>
    <row r="383" spans="18:19">
      <c r="R383" s="28"/>
      <c r="S383" s="28"/>
    </row>
    <row r="384" spans="18:19">
      <c r="R384" s="28"/>
      <c r="S384" s="28"/>
    </row>
    <row r="385" spans="18:19">
      <c r="R385" s="28"/>
      <c r="S385" s="28"/>
    </row>
    <row r="386" spans="18:19">
      <c r="R386" s="28"/>
      <c r="S386" s="28"/>
    </row>
    <row r="387" spans="18:19">
      <c r="R387" s="28"/>
      <c r="S387" s="28"/>
    </row>
    <row r="388" spans="18:19">
      <c r="R388" s="28"/>
      <c r="S388" s="28"/>
    </row>
    <row r="389" spans="18:19">
      <c r="R389" s="28"/>
      <c r="S389" s="28"/>
    </row>
    <row r="390" spans="18:19">
      <c r="R390" s="28"/>
      <c r="S390" s="28"/>
    </row>
    <row r="391" spans="18:19">
      <c r="R391" s="28"/>
      <c r="S391" s="28"/>
    </row>
    <row r="392" spans="18:19">
      <c r="R392" s="28"/>
      <c r="S392" s="28"/>
    </row>
    <row r="393" spans="18:19">
      <c r="R393" s="28"/>
      <c r="S393" s="28"/>
    </row>
    <row r="394" spans="18:19">
      <c r="R394" s="28"/>
      <c r="S394" s="28"/>
    </row>
    <row r="395" spans="18:19">
      <c r="R395" s="28"/>
      <c r="S395" s="28"/>
    </row>
    <row r="396" spans="18:19">
      <c r="R396" s="28"/>
      <c r="S396" s="28"/>
    </row>
    <row r="397" spans="18:19">
      <c r="R397" s="28"/>
      <c r="S397" s="28"/>
    </row>
    <row r="398" spans="18:19">
      <c r="R398" s="28"/>
      <c r="S398" s="28"/>
    </row>
    <row r="399" spans="18:19">
      <c r="R399" s="28"/>
      <c r="S399" s="28"/>
    </row>
    <row r="400" spans="18:19">
      <c r="R400" s="28"/>
      <c r="S400" s="28"/>
    </row>
    <row r="401" spans="18:19">
      <c r="R401" s="28"/>
      <c r="S401" s="28"/>
    </row>
    <row r="402" spans="18:19">
      <c r="R402" s="28"/>
      <c r="S402" s="28"/>
    </row>
    <row r="403" spans="18:19">
      <c r="R403" s="28"/>
      <c r="S403" s="28"/>
    </row>
    <row r="404" spans="18:19">
      <c r="R404" s="28"/>
      <c r="S404" s="28"/>
    </row>
    <row r="405" spans="18:19">
      <c r="R405" s="28"/>
      <c r="S405" s="28"/>
    </row>
    <row r="406" spans="18:19">
      <c r="R406" s="28"/>
      <c r="S406" s="28"/>
    </row>
    <row r="407" spans="18:19">
      <c r="R407" s="28"/>
      <c r="S407" s="28"/>
    </row>
    <row r="408" spans="18:19">
      <c r="R408" s="28"/>
      <c r="S408" s="28"/>
    </row>
    <row r="409" spans="18:19">
      <c r="R409" s="28"/>
      <c r="S409" s="28"/>
    </row>
    <row r="410" spans="18:19">
      <c r="R410" s="28"/>
      <c r="S410" s="28"/>
    </row>
    <row r="411" spans="18:19">
      <c r="R411" s="28"/>
      <c r="S411" s="28"/>
    </row>
    <row r="412" spans="18:19">
      <c r="R412" s="28"/>
      <c r="S412" s="28"/>
    </row>
    <row r="413" spans="18:19">
      <c r="R413" s="28"/>
      <c r="S413" s="28"/>
    </row>
    <row r="414" spans="18:19">
      <c r="R414" s="28"/>
      <c r="S414" s="28"/>
    </row>
    <row r="415" spans="18:19">
      <c r="R415" s="28"/>
      <c r="S415" s="28"/>
    </row>
    <row r="416" spans="18:19">
      <c r="R416" s="28"/>
      <c r="S416" s="28"/>
    </row>
    <row r="417" spans="18:19">
      <c r="R417" s="28"/>
      <c r="S417" s="28"/>
    </row>
    <row r="418" spans="18:19">
      <c r="R418" s="28"/>
      <c r="S418" s="28"/>
    </row>
    <row r="419" spans="18:19">
      <c r="R419" s="28"/>
      <c r="S419" s="28"/>
    </row>
    <row r="420" spans="18:19">
      <c r="R420" s="28"/>
      <c r="S420" s="28"/>
    </row>
    <row r="421" spans="18:19">
      <c r="R421" s="28"/>
      <c r="S421" s="28"/>
    </row>
    <row r="422" spans="18:19">
      <c r="R422" s="28"/>
      <c r="S422" s="28"/>
    </row>
    <row r="423" spans="18:19">
      <c r="R423" s="28"/>
      <c r="S423" s="28"/>
    </row>
    <row r="424" spans="18:19">
      <c r="R424" s="28"/>
      <c r="S424" s="28"/>
    </row>
    <row r="425" spans="18:19">
      <c r="R425" s="28"/>
      <c r="S425" s="28"/>
    </row>
    <row r="426" spans="18:19">
      <c r="R426" s="28"/>
      <c r="S426" s="28"/>
    </row>
    <row r="427" spans="18:19">
      <c r="R427" s="28"/>
      <c r="S427" s="28"/>
    </row>
    <row r="428" spans="18:19">
      <c r="R428" s="28"/>
      <c r="S428" s="28"/>
    </row>
    <row r="429" spans="18:19">
      <c r="R429" s="28"/>
      <c r="S429" s="28"/>
    </row>
    <row r="430" spans="18:19">
      <c r="R430" s="28"/>
      <c r="S430" s="28"/>
    </row>
    <row r="431" spans="18:19">
      <c r="R431" s="28"/>
      <c r="S431" s="28"/>
    </row>
    <row r="432" spans="18:19">
      <c r="R432" s="28"/>
      <c r="S432" s="28"/>
    </row>
    <row r="433" spans="18:19">
      <c r="R433" s="28"/>
      <c r="S433" s="28"/>
    </row>
    <row r="434" spans="18:19">
      <c r="R434" s="28"/>
      <c r="S434" s="28"/>
    </row>
    <row r="435" spans="18:19">
      <c r="R435" s="28"/>
      <c r="S435" s="28"/>
    </row>
    <row r="436" spans="18:19">
      <c r="R436" s="28"/>
      <c r="S436" s="28"/>
    </row>
    <row r="437" spans="18:19">
      <c r="R437" s="28"/>
      <c r="S437" s="28"/>
    </row>
    <row r="438" spans="18:19">
      <c r="R438" s="28"/>
      <c r="S438" s="28"/>
    </row>
    <row r="439" spans="18:19">
      <c r="R439" s="28"/>
      <c r="S439" s="28"/>
    </row>
    <row r="440" spans="18:19">
      <c r="R440" s="28"/>
      <c r="S440" s="28"/>
    </row>
    <row r="441" spans="18:19">
      <c r="R441" s="28"/>
      <c r="S441" s="28"/>
    </row>
    <row r="442" spans="18:19">
      <c r="R442" s="28"/>
      <c r="S442" s="28"/>
    </row>
    <row r="443" spans="18:19">
      <c r="R443" s="28"/>
      <c r="S443" s="28"/>
    </row>
    <row r="444" spans="18:19">
      <c r="R444" s="28"/>
      <c r="S444" s="28"/>
    </row>
    <row r="445" spans="18:19">
      <c r="R445" s="28"/>
      <c r="S445" s="28"/>
    </row>
    <row r="446" spans="18:19">
      <c r="R446" s="28"/>
      <c r="S446" s="28"/>
    </row>
    <row r="447" spans="18:19">
      <c r="R447" s="28"/>
      <c r="S447" s="28"/>
    </row>
    <row r="448" spans="18:19">
      <c r="R448" s="28"/>
      <c r="S448" s="28"/>
    </row>
    <row r="449" spans="18:19">
      <c r="R449" s="28"/>
      <c r="S449" s="28"/>
    </row>
    <row r="450" spans="18:19">
      <c r="R450" s="28"/>
      <c r="S450" s="28"/>
    </row>
    <row r="451" spans="18:19">
      <c r="R451" s="28"/>
      <c r="S451" s="28"/>
    </row>
    <row r="452" spans="18:19">
      <c r="R452" s="28"/>
      <c r="S452" s="28"/>
    </row>
    <row r="453" spans="18:19">
      <c r="R453" s="28"/>
      <c r="S453" s="28"/>
    </row>
    <row r="454" spans="18:19">
      <c r="R454" s="28"/>
      <c r="S454" s="28"/>
    </row>
    <row r="455" spans="18:19">
      <c r="R455" s="28"/>
      <c r="S455" s="28"/>
    </row>
    <row r="456" spans="18:19">
      <c r="R456" s="28"/>
      <c r="S456" s="28"/>
    </row>
    <row r="457" spans="18:19">
      <c r="R457" s="28"/>
      <c r="S457" s="28"/>
    </row>
    <row r="458" spans="18:19">
      <c r="R458" s="28"/>
      <c r="S458" s="28"/>
    </row>
    <row r="459" spans="18:19">
      <c r="R459" s="28"/>
      <c r="S459" s="28"/>
    </row>
    <row r="460" spans="18:19">
      <c r="R460" s="28"/>
      <c r="S460" s="28"/>
    </row>
    <row r="461" spans="18:19">
      <c r="R461" s="28"/>
      <c r="S461" s="28"/>
    </row>
    <row r="462" spans="18:19">
      <c r="R462" s="28"/>
      <c r="S462" s="28"/>
    </row>
    <row r="463" spans="18:19">
      <c r="R463" s="28"/>
      <c r="S463" s="28"/>
    </row>
    <row r="464" spans="18:19">
      <c r="R464" s="28"/>
      <c r="S464" s="28"/>
    </row>
    <row r="465" spans="18:19">
      <c r="R465" s="28"/>
      <c r="S465" s="28"/>
    </row>
    <row r="466" spans="18:19">
      <c r="R466" s="28"/>
      <c r="S466" s="28"/>
    </row>
    <row r="467" spans="18:19">
      <c r="R467" s="28"/>
      <c r="S467" s="28"/>
    </row>
    <row r="468" spans="18:19">
      <c r="R468" s="28"/>
      <c r="S468" s="28"/>
    </row>
    <row r="469" spans="18:19">
      <c r="R469" s="28"/>
      <c r="S469" s="28"/>
    </row>
    <row r="470" spans="18:19">
      <c r="R470" s="28"/>
      <c r="S470" s="28"/>
    </row>
    <row r="471" spans="18:19">
      <c r="R471" s="28"/>
      <c r="S471" s="28"/>
    </row>
    <row r="472" spans="18:19">
      <c r="R472" s="28"/>
      <c r="S472" s="28"/>
    </row>
    <row r="473" spans="18:19">
      <c r="R473" s="28"/>
      <c r="S473" s="28"/>
    </row>
    <row r="474" spans="18:19">
      <c r="R474" s="28"/>
      <c r="S474" s="28"/>
    </row>
    <row r="475" spans="18:19">
      <c r="R475" s="28"/>
      <c r="S475" s="28"/>
    </row>
    <row r="476" spans="18:19">
      <c r="R476" s="28"/>
      <c r="S476" s="28"/>
    </row>
    <row r="477" spans="18:19">
      <c r="R477" s="28"/>
      <c r="S477" s="28"/>
    </row>
    <row r="478" spans="18:19">
      <c r="R478" s="28"/>
      <c r="S478" s="28"/>
    </row>
    <row r="479" spans="18:19">
      <c r="R479" s="28"/>
      <c r="S479" s="28"/>
    </row>
    <row r="480" spans="18:19">
      <c r="R480" s="28"/>
      <c r="S480" s="28"/>
    </row>
    <row r="481" spans="18:19">
      <c r="R481" s="28"/>
      <c r="S481" s="28"/>
    </row>
    <row r="482" spans="18:19">
      <c r="R482" s="28"/>
      <c r="S482" s="28"/>
    </row>
    <row r="483" spans="18:19">
      <c r="R483" s="28"/>
      <c r="S483" s="28"/>
    </row>
    <row r="484" spans="18:19">
      <c r="R484" s="28"/>
      <c r="S484" s="28"/>
    </row>
    <row r="485" spans="18:19">
      <c r="R485" s="28"/>
      <c r="S485" s="28"/>
    </row>
    <row r="486" spans="18:19">
      <c r="R486" s="28"/>
      <c r="S486" s="28"/>
    </row>
    <row r="487" spans="18:19">
      <c r="R487" s="28"/>
      <c r="S487" s="28"/>
    </row>
    <row r="488" spans="18:19">
      <c r="R488" s="28"/>
      <c r="S488" s="28"/>
    </row>
    <row r="489" spans="18:19">
      <c r="R489" s="28"/>
      <c r="S489" s="28"/>
    </row>
    <row r="490" spans="18:19">
      <c r="R490" s="28"/>
      <c r="S490" s="28"/>
    </row>
    <row r="491" spans="18:19">
      <c r="R491" s="28"/>
      <c r="S491" s="28"/>
    </row>
    <row r="492" spans="18:19">
      <c r="R492" s="28"/>
      <c r="S492" s="28"/>
    </row>
    <row r="493" spans="18:19">
      <c r="R493" s="28"/>
      <c r="S493" s="28"/>
    </row>
    <row r="494" spans="18:19">
      <c r="R494" s="28"/>
      <c r="S494" s="28"/>
    </row>
    <row r="495" spans="18:19">
      <c r="R495" s="28"/>
      <c r="S495" s="28"/>
    </row>
    <row r="496" spans="18:19">
      <c r="R496" s="28"/>
      <c r="S496" s="28"/>
    </row>
    <row r="497" spans="18:19">
      <c r="R497" s="28"/>
      <c r="S497" s="28"/>
    </row>
    <row r="498" spans="18:19">
      <c r="R498" s="28"/>
      <c r="S498" s="28"/>
    </row>
    <row r="499" spans="18:19">
      <c r="R499" s="28"/>
      <c r="S499" s="28"/>
    </row>
    <row r="500" spans="18:19">
      <c r="R500" s="28"/>
      <c r="S500" s="28"/>
    </row>
    <row r="501" spans="18:19">
      <c r="R501" s="28"/>
      <c r="S501" s="28"/>
    </row>
    <row r="502" spans="18:19">
      <c r="R502" s="28"/>
      <c r="S502" s="28"/>
    </row>
    <row r="503" spans="18:19">
      <c r="R503" s="28"/>
      <c r="S503" s="28"/>
    </row>
    <row r="504" spans="18:19">
      <c r="R504" s="28"/>
      <c r="S504" s="28"/>
    </row>
    <row r="505" spans="18:19">
      <c r="R505" s="28"/>
      <c r="S505" s="28"/>
    </row>
    <row r="506" spans="18:19">
      <c r="R506" s="28"/>
      <c r="S506" s="28"/>
    </row>
    <row r="507" spans="18:19">
      <c r="R507" s="28"/>
      <c r="S507" s="28"/>
    </row>
    <row r="508" spans="18:19">
      <c r="R508" s="28"/>
      <c r="S508" s="28"/>
    </row>
    <row r="509" spans="18:19">
      <c r="R509" s="28"/>
      <c r="S509" s="28"/>
    </row>
    <row r="510" spans="18:19">
      <c r="R510" s="28"/>
      <c r="S510" s="28"/>
    </row>
    <row r="511" spans="18:19">
      <c r="R511" s="28"/>
      <c r="S511" s="28"/>
    </row>
    <row r="512" spans="18:19">
      <c r="R512" s="28"/>
      <c r="S512" s="28"/>
    </row>
    <row r="513" spans="18:19">
      <c r="R513" s="28"/>
      <c r="S513" s="28"/>
    </row>
    <row r="514" spans="18:19">
      <c r="R514" s="28"/>
      <c r="S514" s="28"/>
    </row>
    <row r="515" spans="18:19">
      <c r="R515" s="28"/>
      <c r="S515" s="28"/>
    </row>
    <row r="516" spans="18:19">
      <c r="R516" s="28"/>
      <c r="S516" s="28"/>
    </row>
    <row r="517" spans="18:19">
      <c r="R517" s="28"/>
      <c r="S517" s="28"/>
    </row>
    <row r="518" spans="18:19">
      <c r="R518" s="28"/>
      <c r="S518" s="28"/>
    </row>
    <row r="519" spans="18:19">
      <c r="R519" s="28"/>
      <c r="S519" s="28"/>
    </row>
    <row r="520" spans="18:19">
      <c r="R520" s="28"/>
      <c r="S520" s="28"/>
    </row>
    <row r="521" spans="18:19">
      <c r="R521" s="28"/>
      <c r="S521" s="28"/>
    </row>
    <row r="522" spans="18:19">
      <c r="R522" s="28"/>
      <c r="S522" s="28"/>
    </row>
    <row r="523" spans="18:19">
      <c r="R523" s="28"/>
      <c r="S523" s="28"/>
    </row>
    <row r="524" spans="18:19">
      <c r="R524" s="28"/>
      <c r="S524" s="28"/>
    </row>
    <row r="525" spans="18:19">
      <c r="R525" s="28"/>
      <c r="S525" s="28"/>
    </row>
    <row r="526" spans="18:19">
      <c r="R526" s="28"/>
      <c r="S526" s="28"/>
    </row>
    <row r="527" spans="18:19">
      <c r="R527" s="28"/>
      <c r="S527" s="28"/>
    </row>
    <row r="528" spans="18:19">
      <c r="R528" s="28"/>
      <c r="S528" s="28"/>
    </row>
    <row r="529" spans="18:19">
      <c r="R529" s="28"/>
      <c r="S529" s="28"/>
    </row>
    <row r="530" spans="18:19">
      <c r="R530" s="28"/>
      <c r="S530" s="28"/>
    </row>
    <row r="531" spans="18:19">
      <c r="R531" s="28"/>
      <c r="S531" s="28"/>
    </row>
    <row r="532" spans="18:19">
      <c r="R532" s="28"/>
      <c r="S532" s="28"/>
    </row>
    <row r="533" spans="18:19">
      <c r="R533" s="28"/>
      <c r="S533" s="28"/>
    </row>
    <row r="534" spans="18:19">
      <c r="R534" s="28"/>
      <c r="S534" s="28"/>
    </row>
    <row r="535" spans="18:19">
      <c r="R535" s="28"/>
      <c r="S535" s="28"/>
    </row>
    <row r="536" spans="18:19">
      <c r="R536" s="28"/>
      <c r="S536" s="28"/>
    </row>
    <row r="537" spans="18:19">
      <c r="R537" s="28"/>
      <c r="S537" s="28"/>
    </row>
    <row r="538" spans="18:19">
      <c r="R538" s="28"/>
      <c r="S538" s="28"/>
    </row>
    <row r="539" spans="18:19">
      <c r="R539" s="28"/>
      <c r="S539" s="28"/>
    </row>
    <row r="540" spans="18:19">
      <c r="R540" s="28"/>
      <c r="S540" s="28"/>
    </row>
    <row r="541" spans="18:19">
      <c r="R541" s="28"/>
      <c r="S541" s="28"/>
    </row>
    <row r="542" spans="18:19">
      <c r="R542" s="28"/>
      <c r="S542" s="28"/>
    </row>
    <row r="543" spans="18:19">
      <c r="R543" s="28"/>
      <c r="S543" s="28"/>
    </row>
    <row r="544" spans="18:19">
      <c r="R544" s="28"/>
      <c r="S544" s="28"/>
    </row>
    <row r="545" spans="18:19">
      <c r="R545" s="28"/>
      <c r="S545" s="28"/>
    </row>
    <row r="546" spans="18:19">
      <c r="R546" s="28"/>
      <c r="S546" s="28"/>
    </row>
    <row r="547" spans="18:19">
      <c r="R547" s="28"/>
      <c r="S547" s="28"/>
    </row>
    <row r="548" spans="18:19">
      <c r="R548" s="28"/>
      <c r="S548" s="28"/>
    </row>
    <row r="549" spans="18:19">
      <c r="R549" s="28"/>
      <c r="S549" s="28"/>
    </row>
    <row r="550" spans="18:19">
      <c r="R550" s="28"/>
      <c r="S550" s="28"/>
    </row>
    <row r="551" spans="18:19">
      <c r="R551" s="28"/>
      <c r="S551" s="28"/>
    </row>
    <row r="552" spans="18:19">
      <c r="R552" s="28"/>
      <c r="S552" s="28"/>
    </row>
    <row r="553" spans="18:19">
      <c r="R553" s="28"/>
      <c r="S553" s="28"/>
    </row>
    <row r="554" spans="18:19">
      <c r="R554" s="28"/>
      <c r="S554" s="28"/>
    </row>
    <row r="555" spans="18:19">
      <c r="R555" s="28"/>
      <c r="S555" s="28"/>
    </row>
    <row r="556" spans="18:19">
      <c r="R556" s="28"/>
      <c r="S556" s="28"/>
    </row>
    <row r="557" spans="18:19">
      <c r="R557" s="28"/>
      <c r="S557" s="28"/>
    </row>
    <row r="558" spans="18:19">
      <c r="R558" s="28"/>
      <c r="S558" s="28"/>
    </row>
    <row r="559" spans="18:19">
      <c r="R559" s="28"/>
      <c r="S559" s="28"/>
    </row>
    <row r="560" spans="18:19">
      <c r="R560" s="28"/>
      <c r="S560" s="28"/>
    </row>
    <row r="561" spans="18:19">
      <c r="R561" s="28"/>
      <c r="S561" s="28"/>
    </row>
    <row r="562" spans="18:19">
      <c r="R562" s="28"/>
      <c r="S562" s="28"/>
    </row>
    <row r="563" spans="18:19">
      <c r="R563" s="28"/>
      <c r="S563" s="28"/>
    </row>
    <row r="564" spans="18:19">
      <c r="R564" s="28"/>
      <c r="S564" s="28"/>
    </row>
    <row r="565" spans="18:19">
      <c r="R565" s="28"/>
      <c r="S565" s="28"/>
    </row>
    <row r="566" spans="18:19">
      <c r="R566" s="28"/>
      <c r="S566" s="28"/>
    </row>
    <row r="567" spans="18:19">
      <c r="R567" s="28"/>
      <c r="S567" s="28"/>
    </row>
    <row r="568" spans="18:19">
      <c r="R568" s="28"/>
      <c r="S568" s="28"/>
    </row>
    <row r="569" spans="18:19">
      <c r="R569" s="28"/>
      <c r="S569" s="28"/>
    </row>
    <row r="570" spans="18:19">
      <c r="R570" s="28"/>
      <c r="S570" s="28"/>
    </row>
    <row r="571" spans="18:19">
      <c r="R571" s="28"/>
      <c r="S571" s="28"/>
    </row>
    <row r="572" spans="18:19">
      <c r="R572" s="28"/>
      <c r="S572" s="28"/>
    </row>
    <row r="573" spans="18:19">
      <c r="R573" s="28"/>
      <c r="S573" s="28"/>
    </row>
    <row r="574" spans="18:19">
      <c r="R574" s="28"/>
      <c r="S574" s="28"/>
    </row>
    <row r="575" spans="18:19">
      <c r="R575" s="28"/>
      <c r="S575" s="28"/>
    </row>
    <row r="576" spans="18:19">
      <c r="R576" s="28"/>
      <c r="S576" s="28"/>
    </row>
    <row r="577" spans="18:19">
      <c r="R577" s="28"/>
      <c r="S577" s="28"/>
    </row>
    <row r="578" spans="18:19">
      <c r="R578" s="28"/>
      <c r="S578" s="28"/>
    </row>
    <row r="579" spans="18:19">
      <c r="R579" s="28"/>
      <c r="S579" s="28"/>
    </row>
    <row r="580" spans="18:19">
      <c r="R580" s="28"/>
      <c r="S580" s="28"/>
    </row>
    <row r="581" spans="18:19">
      <c r="R581" s="28"/>
      <c r="S581" s="28"/>
    </row>
    <row r="582" spans="18:19">
      <c r="R582" s="28"/>
      <c r="S582" s="28"/>
    </row>
    <row r="583" spans="18:19">
      <c r="R583" s="28"/>
      <c r="S583" s="28"/>
    </row>
    <row r="584" spans="18:19">
      <c r="R584" s="28"/>
      <c r="S584" s="28"/>
    </row>
    <row r="585" spans="18:19">
      <c r="R585" s="28"/>
      <c r="S585" s="28"/>
    </row>
    <row r="586" spans="18:19">
      <c r="R586" s="28"/>
      <c r="S586" s="28"/>
    </row>
    <row r="587" spans="18:19">
      <c r="R587" s="28"/>
      <c r="S587" s="28"/>
    </row>
    <row r="588" spans="18:19">
      <c r="R588" s="28"/>
      <c r="S588" s="28"/>
    </row>
    <row r="589" spans="18:19">
      <c r="R589" s="28"/>
      <c r="S589" s="28"/>
    </row>
    <row r="590" spans="18:19">
      <c r="R590" s="28"/>
      <c r="S590" s="28"/>
    </row>
    <row r="591" spans="18:19">
      <c r="R591" s="28"/>
      <c r="S591" s="28"/>
    </row>
    <row r="592" spans="18:19">
      <c r="R592" s="28"/>
      <c r="S592" s="28"/>
    </row>
    <row r="593" spans="18:19">
      <c r="R593" s="28"/>
      <c r="S593" s="28"/>
    </row>
    <row r="594" spans="18:19">
      <c r="R594" s="28"/>
      <c r="S594" s="28"/>
    </row>
    <row r="595" spans="18:19">
      <c r="R595" s="28"/>
      <c r="S595" s="28"/>
    </row>
    <row r="596" spans="18:19">
      <c r="R596" s="28"/>
      <c r="S596" s="28"/>
    </row>
    <row r="597" spans="18:19">
      <c r="R597" s="28"/>
      <c r="S597" s="28"/>
    </row>
    <row r="598" spans="18:19">
      <c r="R598" s="28"/>
      <c r="S598" s="28"/>
    </row>
    <row r="599" spans="18:19">
      <c r="R599" s="28"/>
      <c r="S599" s="28"/>
    </row>
    <row r="600" spans="18:19">
      <c r="R600" s="28"/>
      <c r="S600" s="28"/>
    </row>
    <row r="601" spans="18:19">
      <c r="R601" s="28"/>
      <c r="S601" s="28"/>
    </row>
    <row r="602" spans="18:19">
      <c r="R602" s="28"/>
      <c r="S602" s="28"/>
    </row>
    <row r="603" spans="18:19">
      <c r="R603" s="28"/>
      <c r="S603" s="28"/>
    </row>
    <row r="604" spans="18:19">
      <c r="R604" s="28"/>
      <c r="S604" s="28"/>
    </row>
    <row r="605" spans="18:19">
      <c r="R605" s="28"/>
      <c r="S605" s="28"/>
    </row>
    <row r="606" spans="18:19">
      <c r="R606" s="28"/>
      <c r="S606" s="28"/>
    </row>
    <row r="607" spans="18:19">
      <c r="R607" s="28"/>
      <c r="S607" s="28"/>
    </row>
    <row r="608" spans="18:19">
      <c r="R608" s="28"/>
      <c r="S608" s="28"/>
    </row>
    <row r="609" spans="18:19">
      <c r="R609" s="28"/>
      <c r="S609" s="28"/>
    </row>
    <row r="610" spans="18:19">
      <c r="R610" s="28"/>
      <c r="S610" s="28"/>
    </row>
    <row r="611" spans="18:19">
      <c r="R611" s="28"/>
      <c r="S611" s="28"/>
    </row>
    <row r="612" spans="18:19">
      <c r="R612" s="28"/>
      <c r="S612" s="28"/>
    </row>
    <row r="613" spans="18:19">
      <c r="R613" s="28"/>
      <c r="S613" s="28"/>
    </row>
    <row r="614" spans="18:19">
      <c r="R614" s="28"/>
      <c r="S614" s="28"/>
    </row>
    <row r="615" spans="18:19">
      <c r="R615" s="28"/>
      <c r="S615" s="28"/>
    </row>
    <row r="616" spans="18:19">
      <c r="R616" s="28"/>
      <c r="S616" s="28"/>
    </row>
    <row r="617" spans="18:19">
      <c r="R617" s="28"/>
      <c r="S617" s="28"/>
    </row>
    <row r="618" spans="18:19">
      <c r="R618" s="28"/>
      <c r="S618" s="28"/>
    </row>
    <row r="619" spans="18:19">
      <c r="R619" s="28"/>
      <c r="S619" s="28"/>
    </row>
    <row r="620" spans="18:19">
      <c r="R620" s="28"/>
      <c r="S620" s="28"/>
    </row>
    <row r="621" spans="18:19">
      <c r="R621" s="28"/>
      <c r="S621" s="28"/>
    </row>
    <row r="622" spans="18:19">
      <c r="R622" s="28"/>
      <c r="S622" s="28"/>
    </row>
    <row r="623" spans="18:19">
      <c r="R623" s="28"/>
      <c r="S623" s="28"/>
    </row>
    <row r="624" spans="18:19">
      <c r="R624" s="28"/>
      <c r="S624" s="28"/>
    </row>
    <row r="625" spans="18:19">
      <c r="R625" s="28"/>
      <c r="S625" s="28"/>
    </row>
    <row r="626" spans="18:19">
      <c r="R626" s="28"/>
      <c r="S626" s="28"/>
    </row>
    <row r="627" spans="18:19">
      <c r="R627" s="28"/>
      <c r="S627" s="28"/>
    </row>
    <row r="628" spans="18:19">
      <c r="R628" s="28"/>
      <c r="S628" s="28"/>
    </row>
    <row r="629" spans="18:19">
      <c r="R629" s="28"/>
      <c r="S629" s="28"/>
    </row>
    <row r="630" spans="18:19">
      <c r="R630" s="28"/>
      <c r="S630" s="28"/>
    </row>
    <row r="631" spans="18:19">
      <c r="R631" s="28"/>
      <c r="S631" s="28"/>
    </row>
    <row r="632" spans="18:19">
      <c r="R632" s="28"/>
      <c r="S632" s="28"/>
    </row>
    <row r="633" spans="18:19">
      <c r="R633" s="28"/>
      <c r="S633" s="28"/>
    </row>
    <row r="634" spans="18:19">
      <c r="R634" s="28"/>
      <c r="S634" s="28"/>
    </row>
    <row r="635" spans="18:19">
      <c r="R635" s="28"/>
      <c r="S635" s="28"/>
    </row>
    <row r="636" spans="18:19">
      <c r="R636" s="28"/>
      <c r="S636" s="28"/>
    </row>
    <row r="637" spans="18:19">
      <c r="R637" s="28"/>
      <c r="S637" s="28"/>
    </row>
    <row r="638" spans="18:19">
      <c r="R638" s="28"/>
      <c r="S638" s="28"/>
    </row>
    <row r="639" spans="18:19">
      <c r="R639" s="28"/>
      <c r="S639" s="28"/>
    </row>
    <row r="640" spans="18:19">
      <c r="R640" s="28"/>
      <c r="S640" s="28"/>
    </row>
    <row r="641" spans="18:19">
      <c r="R641" s="28"/>
      <c r="S641" s="28"/>
    </row>
    <row r="642" spans="18:19">
      <c r="R642" s="28"/>
      <c r="S642" s="28"/>
    </row>
    <row r="643" spans="18:19">
      <c r="R643" s="28"/>
      <c r="S643" s="28"/>
    </row>
    <row r="644" spans="18:19">
      <c r="R644" s="28"/>
      <c r="S644" s="28"/>
    </row>
    <row r="645" spans="18:19">
      <c r="R645" s="28"/>
      <c r="S645" s="28"/>
    </row>
    <row r="646" spans="18:19">
      <c r="R646" s="28"/>
      <c r="S646" s="28"/>
    </row>
    <row r="647" spans="18:19">
      <c r="R647" s="28"/>
      <c r="S647" s="28"/>
    </row>
    <row r="648" spans="18:19">
      <c r="R648" s="28"/>
      <c r="S648" s="28"/>
    </row>
    <row r="649" spans="18:19">
      <c r="R649" s="28"/>
      <c r="S649" s="28"/>
    </row>
    <row r="650" spans="18:19">
      <c r="R650" s="28"/>
      <c r="S650" s="28"/>
    </row>
    <row r="651" spans="18:19">
      <c r="R651" s="28"/>
      <c r="S651" s="28"/>
    </row>
    <row r="652" spans="18:19">
      <c r="R652" s="28"/>
      <c r="S652" s="28"/>
    </row>
    <row r="653" spans="18:19">
      <c r="R653" s="28"/>
      <c r="S653" s="28"/>
    </row>
    <row r="654" spans="18:19">
      <c r="R654" s="28"/>
      <c r="S654" s="28"/>
    </row>
    <row r="655" spans="18:19">
      <c r="R655" s="28"/>
      <c r="S655" s="28"/>
    </row>
    <row r="656" spans="18:19">
      <c r="R656" s="28"/>
      <c r="S656" s="28"/>
    </row>
    <row r="657" spans="18:19">
      <c r="R657" s="28"/>
      <c r="S657" s="28"/>
    </row>
    <row r="658" spans="18:19">
      <c r="R658" s="28"/>
      <c r="S658" s="28"/>
    </row>
    <row r="659" spans="18:19">
      <c r="R659" s="28"/>
      <c r="S659" s="28"/>
    </row>
    <row r="660" spans="18:19">
      <c r="R660" s="28"/>
      <c r="S660" s="28"/>
    </row>
    <row r="661" spans="18:19">
      <c r="R661" s="28"/>
      <c r="S661" s="28"/>
    </row>
    <row r="662" spans="18:19">
      <c r="R662" s="28"/>
      <c r="S662" s="28"/>
    </row>
    <row r="663" spans="18:19">
      <c r="R663" s="28"/>
      <c r="S663" s="28"/>
    </row>
    <row r="664" spans="18:19">
      <c r="R664" s="28"/>
      <c r="S664" s="28"/>
    </row>
    <row r="665" spans="18:19">
      <c r="R665" s="28"/>
      <c r="S665" s="28"/>
    </row>
    <row r="666" spans="18:19">
      <c r="R666" s="28"/>
      <c r="S666" s="28"/>
    </row>
    <row r="667" spans="18:19">
      <c r="R667" s="28"/>
      <c r="S667" s="28"/>
    </row>
    <row r="668" spans="18:19">
      <c r="R668" s="28"/>
      <c r="S668" s="28"/>
    </row>
    <row r="669" spans="18:19">
      <c r="R669" s="28"/>
      <c r="S669" s="28"/>
    </row>
    <row r="670" spans="18:19">
      <c r="R670" s="28"/>
      <c r="S670" s="28"/>
    </row>
    <row r="671" spans="18:19">
      <c r="R671" s="28"/>
      <c r="S671" s="28"/>
    </row>
    <row r="672" spans="18:19">
      <c r="R672" s="28"/>
      <c r="S672" s="28"/>
    </row>
    <row r="673" spans="18:19">
      <c r="R673" s="28"/>
      <c r="S673" s="28"/>
    </row>
    <row r="674" spans="18:19">
      <c r="R674" s="28"/>
      <c r="S674" s="28"/>
    </row>
    <row r="675" spans="18:19">
      <c r="R675" s="28"/>
      <c r="S675" s="28"/>
    </row>
    <row r="676" spans="18:19">
      <c r="R676" s="28"/>
      <c r="S676" s="28"/>
    </row>
    <row r="677" spans="18:19">
      <c r="R677" s="28"/>
      <c r="S677" s="28"/>
    </row>
    <row r="678" spans="18:19">
      <c r="R678" s="28"/>
      <c r="S678" s="28"/>
    </row>
    <row r="679" spans="18:19">
      <c r="R679" s="28"/>
      <c r="S679" s="28"/>
    </row>
    <row r="680" spans="18:19">
      <c r="R680" s="28"/>
      <c r="S680" s="28"/>
    </row>
    <row r="681" spans="18:19">
      <c r="R681" s="28"/>
      <c r="S681" s="28"/>
    </row>
    <row r="682" spans="18:19">
      <c r="R682" s="28"/>
      <c r="S682" s="28"/>
    </row>
    <row r="683" spans="18:19">
      <c r="R683" s="28"/>
      <c r="S683" s="28"/>
    </row>
    <row r="684" spans="18:19">
      <c r="R684" s="28"/>
      <c r="S684" s="28"/>
    </row>
    <row r="685" spans="18:19">
      <c r="R685" s="28"/>
      <c r="S685" s="28"/>
    </row>
    <row r="686" spans="18:19">
      <c r="R686" s="28"/>
      <c r="S686" s="28"/>
    </row>
    <row r="687" spans="18:19">
      <c r="R687" s="28"/>
      <c r="S687" s="28"/>
    </row>
    <row r="688" spans="18:19">
      <c r="R688" s="28"/>
      <c r="S688" s="28"/>
    </row>
    <row r="689" spans="18:19">
      <c r="R689" s="28"/>
      <c r="S689" s="28"/>
    </row>
    <row r="690" spans="18:19">
      <c r="R690" s="28"/>
      <c r="S690" s="28"/>
    </row>
    <row r="691" spans="18:19">
      <c r="R691" s="28"/>
      <c r="S691" s="28"/>
    </row>
    <row r="692" spans="18:19">
      <c r="R692" s="28"/>
      <c r="S692" s="28"/>
    </row>
    <row r="693" spans="18:19">
      <c r="R693" s="28"/>
      <c r="S693" s="28"/>
    </row>
    <row r="694" spans="18:19">
      <c r="R694" s="28"/>
      <c r="S694" s="28"/>
    </row>
    <row r="695" spans="18:19">
      <c r="R695" s="28"/>
      <c r="S695" s="28"/>
    </row>
    <row r="696" spans="18:19">
      <c r="R696" s="28"/>
      <c r="S696" s="28"/>
    </row>
    <row r="697" spans="18:19">
      <c r="R697" s="28"/>
      <c r="S697" s="28"/>
    </row>
    <row r="698" spans="18:19">
      <c r="R698" s="28"/>
      <c r="S698" s="28"/>
    </row>
    <row r="699" spans="18:19">
      <c r="R699" s="28"/>
      <c r="S699" s="28"/>
    </row>
    <row r="700" spans="18:19">
      <c r="R700" s="28"/>
      <c r="S700" s="28"/>
    </row>
    <row r="701" spans="18:19">
      <c r="R701" s="28"/>
      <c r="S701" s="28"/>
    </row>
    <row r="702" spans="18:19">
      <c r="R702" s="28"/>
      <c r="S702" s="28"/>
    </row>
    <row r="703" spans="18:19">
      <c r="R703" s="28"/>
      <c r="S703" s="28"/>
    </row>
    <row r="704" spans="18:19">
      <c r="R704" s="28"/>
      <c r="S704" s="28"/>
    </row>
    <row r="705" spans="18:19">
      <c r="R705" s="28"/>
      <c r="S705" s="28"/>
    </row>
    <row r="706" spans="18:19">
      <c r="R706" s="28"/>
      <c r="S706" s="28"/>
    </row>
    <row r="707" spans="18:19">
      <c r="R707" s="28"/>
      <c r="S707" s="28"/>
    </row>
    <row r="708" spans="18:19">
      <c r="R708" s="28"/>
      <c r="S708" s="28"/>
    </row>
    <row r="709" spans="18:19">
      <c r="R709" s="28"/>
      <c r="S709" s="28"/>
    </row>
    <row r="710" spans="18:19">
      <c r="R710" s="28"/>
      <c r="S710" s="28"/>
    </row>
    <row r="711" spans="18:19">
      <c r="R711" s="28"/>
      <c r="S711" s="28"/>
    </row>
    <row r="712" spans="18:19">
      <c r="R712" s="28"/>
      <c r="S712" s="28"/>
    </row>
    <row r="713" spans="18:19">
      <c r="R713" s="28"/>
      <c r="S713" s="28"/>
    </row>
    <row r="714" spans="18:19">
      <c r="R714" s="28"/>
      <c r="S714" s="28"/>
    </row>
    <row r="715" spans="18:19">
      <c r="R715" s="28"/>
      <c r="S715" s="28"/>
    </row>
    <row r="716" spans="18:19">
      <c r="R716" s="28"/>
      <c r="S716" s="28"/>
    </row>
    <row r="717" spans="18:19">
      <c r="R717" s="28"/>
      <c r="S717" s="28"/>
    </row>
    <row r="718" spans="18:19">
      <c r="R718" s="28"/>
      <c r="S718" s="28"/>
    </row>
    <row r="719" spans="18:19">
      <c r="R719" s="28"/>
      <c r="S719" s="28"/>
    </row>
    <row r="720" spans="18:19">
      <c r="R720" s="28"/>
      <c r="S720" s="28"/>
    </row>
    <row r="721" spans="18:19">
      <c r="R721" s="28"/>
      <c r="S721" s="28"/>
    </row>
    <row r="722" spans="18:19">
      <c r="R722" s="28"/>
      <c r="S722" s="28"/>
    </row>
    <row r="723" spans="18:19">
      <c r="R723" s="28"/>
      <c r="S723" s="28"/>
    </row>
    <row r="724" spans="18:19">
      <c r="R724" s="28"/>
      <c r="S724" s="28"/>
    </row>
    <row r="725" spans="18:19">
      <c r="R725" s="28"/>
      <c r="S725" s="28"/>
    </row>
    <row r="726" spans="18:19">
      <c r="R726" s="28"/>
      <c r="S726" s="28"/>
    </row>
    <row r="727" spans="18:19">
      <c r="R727" s="28"/>
      <c r="S727" s="28"/>
    </row>
    <row r="728" spans="18:19">
      <c r="R728" s="28"/>
      <c r="S728" s="28"/>
    </row>
    <row r="729" spans="18:19">
      <c r="R729" s="28"/>
      <c r="S729" s="28"/>
    </row>
    <row r="730" spans="18:19">
      <c r="R730" s="28"/>
      <c r="S730" s="28"/>
    </row>
    <row r="731" spans="18:19">
      <c r="R731" s="28"/>
      <c r="S731" s="28"/>
    </row>
    <row r="732" spans="18:19">
      <c r="R732" s="28"/>
      <c r="S732" s="28"/>
    </row>
    <row r="733" spans="18:19">
      <c r="R733" s="28"/>
      <c r="S733" s="28"/>
    </row>
    <row r="734" spans="18:19">
      <c r="R734" s="28"/>
      <c r="S734" s="28"/>
    </row>
    <row r="735" spans="18:19">
      <c r="R735" s="28"/>
      <c r="S735" s="28"/>
    </row>
    <row r="736" spans="18:19">
      <c r="R736" s="28"/>
      <c r="S736" s="28"/>
    </row>
    <row r="737" spans="18:19">
      <c r="R737" s="28"/>
      <c r="S737" s="28"/>
    </row>
    <row r="738" spans="18:19">
      <c r="R738" s="28"/>
      <c r="S738" s="28"/>
    </row>
    <row r="739" spans="18:19">
      <c r="R739" s="28"/>
      <c r="S739" s="28"/>
    </row>
    <row r="740" spans="18:19">
      <c r="R740" s="28"/>
      <c r="S740" s="28"/>
    </row>
    <row r="741" spans="18:19">
      <c r="R741" s="28"/>
      <c r="S741" s="28"/>
    </row>
    <row r="742" spans="18:19">
      <c r="R742" s="28"/>
      <c r="S742" s="28"/>
    </row>
    <row r="743" spans="18:19">
      <c r="R743" s="28"/>
      <c r="S743" s="28"/>
    </row>
    <row r="744" spans="18:19">
      <c r="R744" s="28"/>
      <c r="S744" s="28"/>
    </row>
    <row r="745" spans="18:19">
      <c r="R745" s="28"/>
      <c r="S745" s="28"/>
    </row>
    <row r="746" spans="18:19">
      <c r="R746" s="28"/>
      <c r="S746" s="28"/>
    </row>
    <row r="747" spans="18:19">
      <c r="R747" s="28"/>
      <c r="S747" s="28"/>
    </row>
    <row r="748" spans="18:19">
      <c r="R748" s="28"/>
      <c r="S748" s="28"/>
    </row>
    <row r="749" spans="18:19">
      <c r="R749" s="28"/>
      <c r="S749" s="28"/>
    </row>
    <row r="750" spans="18:19">
      <c r="R750" s="28"/>
      <c r="S750" s="28"/>
    </row>
    <row r="751" spans="18:19">
      <c r="R751" s="28"/>
      <c r="S751" s="28"/>
    </row>
    <row r="752" spans="18:19">
      <c r="R752" s="28"/>
      <c r="S752" s="28"/>
    </row>
    <row r="753" spans="18:19">
      <c r="R753" s="28"/>
      <c r="S753" s="28"/>
    </row>
    <row r="754" spans="18:19">
      <c r="R754" s="28"/>
      <c r="S754" s="28"/>
    </row>
    <row r="755" spans="18:19">
      <c r="R755" s="28"/>
      <c r="S755" s="28"/>
    </row>
    <row r="756" spans="18:19">
      <c r="R756" s="28"/>
      <c r="S756" s="28"/>
    </row>
    <row r="757" spans="18:19">
      <c r="R757" s="28"/>
      <c r="S757" s="28"/>
    </row>
    <row r="758" spans="18:19">
      <c r="R758" s="28"/>
      <c r="S758" s="28"/>
    </row>
    <row r="759" spans="18:19">
      <c r="R759" s="28"/>
      <c r="S759" s="28"/>
    </row>
    <row r="760" spans="18:19">
      <c r="R760" s="28"/>
      <c r="S760" s="28"/>
    </row>
    <row r="761" spans="18:19">
      <c r="R761" s="28"/>
      <c r="S761" s="28"/>
    </row>
    <row r="762" spans="18:19">
      <c r="R762" s="28"/>
      <c r="S762" s="28"/>
    </row>
    <row r="763" spans="18:19">
      <c r="R763" s="28"/>
      <c r="S763" s="28"/>
    </row>
    <row r="764" spans="18:19">
      <c r="R764" s="28"/>
      <c r="S764" s="28"/>
    </row>
    <row r="765" spans="18:19">
      <c r="R765" s="28"/>
      <c r="S765" s="28"/>
    </row>
    <row r="766" spans="18:19">
      <c r="R766" s="28"/>
      <c r="S766" s="28"/>
    </row>
    <row r="767" spans="18:19">
      <c r="R767" s="28"/>
      <c r="S767" s="28"/>
    </row>
    <row r="768" spans="18:19">
      <c r="R768" s="28"/>
      <c r="S768" s="28"/>
    </row>
    <row r="769" spans="18:19">
      <c r="R769" s="28"/>
      <c r="S769" s="28"/>
    </row>
    <row r="770" spans="18:19">
      <c r="R770" s="28"/>
      <c r="S770" s="28"/>
    </row>
    <row r="771" spans="18:19">
      <c r="R771" s="28"/>
      <c r="S771" s="28"/>
    </row>
    <row r="772" spans="18:19">
      <c r="R772" s="28"/>
      <c r="S772" s="28"/>
    </row>
    <row r="773" spans="18:19">
      <c r="R773" s="28"/>
      <c r="S773" s="28"/>
    </row>
    <row r="774" spans="18:19">
      <c r="R774" s="28"/>
      <c r="S774" s="28"/>
    </row>
    <row r="775" spans="18:19">
      <c r="R775" s="28"/>
      <c r="S775" s="28"/>
    </row>
    <row r="776" spans="18:19">
      <c r="R776" s="28"/>
      <c r="S776" s="28"/>
    </row>
    <row r="777" spans="18:19">
      <c r="R777" s="28"/>
      <c r="S777" s="28"/>
    </row>
    <row r="778" spans="18:19">
      <c r="R778" s="28"/>
      <c r="S778" s="28"/>
    </row>
    <row r="779" spans="18:19">
      <c r="R779" s="28"/>
      <c r="S779" s="28"/>
    </row>
    <row r="780" spans="18:19">
      <c r="R780" s="28"/>
      <c r="S780" s="28"/>
    </row>
    <row r="781" spans="18:19">
      <c r="R781" s="28"/>
      <c r="S781" s="28"/>
    </row>
    <row r="782" spans="18:19">
      <c r="R782" s="28"/>
      <c r="S782" s="28"/>
    </row>
    <row r="783" spans="18:19">
      <c r="R783" s="28"/>
      <c r="S783" s="28"/>
    </row>
    <row r="784" spans="18:19">
      <c r="R784" s="28"/>
      <c r="S784" s="28"/>
    </row>
    <row r="785" spans="18:19">
      <c r="R785" s="28"/>
      <c r="S785" s="28"/>
    </row>
    <row r="786" spans="18:19">
      <c r="R786" s="28"/>
      <c r="S786" s="28"/>
    </row>
    <row r="787" spans="18:19">
      <c r="R787" s="28"/>
      <c r="S787" s="28"/>
    </row>
    <row r="788" spans="18:19">
      <c r="R788" s="28"/>
      <c r="S788" s="28"/>
    </row>
    <row r="789" spans="18:19">
      <c r="R789" s="28"/>
      <c r="S789" s="28"/>
    </row>
    <row r="790" spans="18:19">
      <c r="R790" s="28"/>
      <c r="S790" s="28"/>
    </row>
  </sheetData>
  <mergeCells count="2">
    <mergeCell ref="U1:AA1"/>
    <mergeCell ref="O97:R97"/>
  </mergeCells>
  <conditionalFormatting sqref="E100 E112:E116 E2:E95">
    <cfRule type="cellIs" dxfId="82" priority="41" operator="notEqual">
      <formula>207</formula>
    </cfRule>
  </conditionalFormatting>
  <conditionalFormatting sqref="I100:K100 I2:K25 I27:K95 I112:K116">
    <cfRule type="expression" dxfId="81" priority="40">
      <formula>$G2&gt;#REF!</formula>
    </cfRule>
  </conditionalFormatting>
  <conditionalFormatting sqref="H100 H2:H25 H27:H95 H112:H116">
    <cfRule type="expression" dxfId="80" priority="38">
      <formula>$F2 &lt; #REF!</formula>
    </cfRule>
    <cfRule type="expression" dxfId="79" priority="39">
      <formula>$F2 &gt; #REF!</formula>
    </cfRule>
  </conditionalFormatting>
  <conditionalFormatting sqref="F47 F2:F29 F31:F44 F49:F88">
    <cfRule type="expression" dxfId="78" priority="32">
      <formula>$F2 &lt; $H2</formula>
    </cfRule>
    <cfRule type="expression" dxfId="77" priority="33">
      <formula>$F2 &gt; $H2</formula>
    </cfRule>
  </conditionalFormatting>
  <conditionalFormatting sqref="F110:F111">
    <cfRule type="expression" dxfId="76" priority="30">
      <formula>$F110 &lt; $H110</formula>
    </cfRule>
    <cfRule type="expression" dxfId="75" priority="31">
      <formula>$F110 &gt; $H110</formula>
    </cfRule>
  </conditionalFormatting>
  <conditionalFormatting sqref="F30">
    <cfRule type="expression" dxfId="74" priority="28">
      <formula>$F30 &lt; $H30</formula>
    </cfRule>
    <cfRule type="expression" dxfId="73" priority="29">
      <formula>$F30 &gt; $H30</formula>
    </cfRule>
  </conditionalFormatting>
  <conditionalFormatting sqref="F46">
    <cfRule type="expression" dxfId="72" priority="34">
      <formula>$F46 &lt; $H45</formula>
    </cfRule>
    <cfRule type="expression" dxfId="71" priority="35">
      <formula>$F46 &gt; $H45</formula>
    </cfRule>
  </conditionalFormatting>
  <conditionalFormatting sqref="F45">
    <cfRule type="expression" dxfId="70" priority="26">
      <formula>$F45 &lt; $H45</formula>
    </cfRule>
    <cfRule type="expression" dxfId="69" priority="27">
      <formula>$F45 &gt; $H45</formula>
    </cfRule>
  </conditionalFormatting>
  <conditionalFormatting sqref="F112:F115">
    <cfRule type="expression" dxfId="68" priority="24">
      <formula>$F112 &lt; $H112</formula>
    </cfRule>
    <cfRule type="expression" dxfId="67" priority="25">
      <formula>$F112 &gt; $H112</formula>
    </cfRule>
  </conditionalFormatting>
  <conditionalFormatting sqref="F116">
    <cfRule type="expression" dxfId="66" priority="22">
      <formula>$F116 &lt; $H116</formula>
    </cfRule>
    <cfRule type="expression" dxfId="65" priority="23">
      <formula>$F116 &gt; $H116</formula>
    </cfRule>
  </conditionalFormatting>
  <conditionalFormatting sqref="F117:F118">
    <cfRule type="expression" dxfId="64" priority="20">
      <formula>$F117 &lt; $H117</formula>
    </cfRule>
    <cfRule type="expression" dxfId="63" priority="21">
      <formula>$F117 &gt; $H117</formula>
    </cfRule>
  </conditionalFormatting>
  <conditionalFormatting sqref="F120:F121">
    <cfRule type="expression" dxfId="62" priority="18">
      <formula>$F120 &lt; $H120</formula>
    </cfRule>
    <cfRule type="expression" dxfId="61" priority="19">
      <formula>$F120 &gt; $H120</formula>
    </cfRule>
  </conditionalFormatting>
  <conditionalFormatting sqref="F48">
    <cfRule type="expression" dxfId="60" priority="36">
      <formula>$F48 &lt; #REF!</formula>
    </cfRule>
    <cfRule type="expression" dxfId="59" priority="37">
      <formula>$F48 &gt; #REF!</formula>
    </cfRule>
  </conditionalFormatting>
  <conditionalFormatting sqref="F122">
    <cfRule type="expression" dxfId="58" priority="16">
      <formula>$F122 &lt; $H122</formula>
    </cfRule>
    <cfRule type="expression" dxfId="57" priority="17">
      <formula>$F122 &gt; $H122</formula>
    </cfRule>
  </conditionalFormatting>
  <conditionalFormatting sqref="F123">
    <cfRule type="expression" dxfId="56" priority="14">
      <formula>$F123 &lt; $H123</formula>
    </cfRule>
    <cfRule type="expression" dxfId="55" priority="15">
      <formula>$F123 &gt; $H123</formula>
    </cfRule>
  </conditionalFormatting>
  <conditionalFormatting sqref="F124:F127">
    <cfRule type="expression" dxfId="54" priority="12">
      <formula>$F124 &lt; $H124</formula>
    </cfRule>
    <cfRule type="expression" dxfId="53" priority="13">
      <formula>$F124 &gt; $H124</formula>
    </cfRule>
  </conditionalFormatting>
  <conditionalFormatting sqref="G47 G2:G29 G31:G44 G49:G88">
    <cfRule type="expression" dxfId="52" priority="9">
      <formula>$G2&gt;$I2</formula>
    </cfRule>
  </conditionalFormatting>
  <conditionalFormatting sqref="G110:G111">
    <cfRule type="expression" dxfId="51" priority="8">
      <formula>$G110&gt;$I110</formula>
    </cfRule>
  </conditionalFormatting>
  <conditionalFormatting sqref="G46">
    <cfRule type="expression" dxfId="50" priority="10">
      <formula>$G46&gt;$I45</formula>
    </cfRule>
  </conditionalFormatting>
  <conditionalFormatting sqref="G112:G115">
    <cfRule type="expression" dxfId="49" priority="7">
      <formula>$G112&gt;$I112</formula>
    </cfRule>
  </conditionalFormatting>
  <conditionalFormatting sqref="G116">
    <cfRule type="expression" dxfId="48" priority="6">
      <formula>$G116&gt;$I116</formula>
    </cfRule>
  </conditionalFormatting>
  <conditionalFormatting sqref="G117:G118">
    <cfRule type="expression" dxfId="47" priority="5">
      <formula>$G117&gt;$I117</formula>
    </cfRule>
  </conditionalFormatting>
  <conditionalFormatting sqref="G120:G121">
    <cfRule type="expression" dxfId="46" priority="4">
      <formula>$G120&gt;$I120</formula>
    </cfRule>
  </conditionalFormatting>
  <conditionalFormatting sqref="G48">
    <cfRule type="expression" dxfId="45" priority="11">
      <formula>$G48&gt;#REF!</formula>
    </cfRule>
  </conditionalFormatting>
  <conditionalFormatting sqref="G122">
    <cfRule type="expression" dxfId="44" priority="3">
      <formula>$G122&gt;$I122</formula>
    </cfRule>
  </conditionalFormatting>
  <conditionalFormatting sqref="G123">
    <cfRule type="expression" dxfId="43" priority="2">
      <formula>$G123&gt;$I123</formula>
    </cfRule>
  </conditionalFormatting>
  <conditionalFormatting sqref="G124:G127">
    <cfRule type="expression" dxfId="42" priority="1">
      <formula>$G124&gt;$I124</formula>
    </cfRule>
  </conditionalFormatting>
  <dataValidations count="1">
    <dataValidation type="list" allowBlank="1" showInputMessage="1" showErrorMessage="1" sqref="U2" xr:uid="{2856CB77-923A-4130-9125-04D9943D2CC2}">
      <formula1>$C$2:$C$114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4616-C502-4BFF-B47D-22FF74B7583B}">
  <dimension ref="A1:W790"/>
  <sheetViews>
    <sheetView topLeftCell="A71" zoomScale="85" zoomScaleNormal="85" workbookViewId="0">
      <pane xSplit="3" topLeftCell="D1" activePane="topRight" state="frozen"/>
      <selection activeCell="E2" sqref="E2:X79"/>
      <selection pane="topRight" activeCell="F2" sqref="F2:G95"/>
    </sheetView>
  </sheetViews>
  <sheetFormatPr defaultColWidth="8.7109375" defaultRowHeight="15"/>
  <cols>
    <col min="1" max="1" width="10.85546875" bestFit="1" customWidth="1"/>
    <col min="2" max="2" width="3.140625" bestFit="1" customWidth="1"/>
    <col min="3" max="3" width="16.7109375" customWidth="1"/>
    <col min="4" max="4" width="8.85546875" style="1" bestFit="1" customWidth="1"/>
    <col min="5" max="5" width="12.28515625" style="1" bestFit="1" customWidth="1"/>
    <col min="6" max="6" width="14.7109375" style="1" bestFit="1" customWidth="1"/>
    <col min="7" max="7" width="13.42578125" style="1" bestFit="1" customWidth="1"/>
    <col min="8" max="8" width="17" style="14" bestFit="1" customWidth="1"/>
    <col min="9" max="9" width="14.140625" bestFit="1" customWidth="1"/>
    <col min="10" max="10" width="12.42578125" bestFit="1" customWidth="1"/>
    <col min="11" max="11" width="10.42578125" bestFit="1" customWidth="1"/>
    <col min="12" max="12" width="14.5703125" style="6" bestFit="1" customWidth="1"/>
    <col min="13" max="13" width="19.85546875" style="6" bestFit="1" customWidth="1"/>
    <col min="14" max="14" width="6.7109375" style="24" bestFit="1" customWidth="1"/>
    <col min="15" max="15" width="15.5703125" style="24" bestFit="1" customWidth="1"/>
    <col min="17" max="17" width="14.42578125" bestFit="1" customWidth="1"/>
    <col min="18" max="19" width="9.28515625" bestFit="1" customWidth="1"/>
  </cols>
  <sheetData>
    <row r="1" spans="1:23" s="1" customFormat="1" ht="19.5">
      <c r="A1" s="5">
        <v>43200</v>
      </c>
      <c r="C1" s="11" t="s">
        <v>0</v>
      </c>
      <c r="D1" s="26" t="s">
        <v>1</v>
      </c>
      <c r="E1" s="29" t="s">
        <v>2</v>
      </c>
      <c r="F1" s="75" t="s">
        <v>18</v>
      </c>
      <c r="G1" s="76" t="s">
        <v>17</v>
      </c>
      <c r="H1" s="25" t="s">
        <v>7</v>
      </c>
      <c r="I1" s="19" t="s">
        <v>43</v>
      </c>
      <c r="J1" s="20" t="s">
        <v>9</v>
      </c>
      <c r="K1" s="87" t="s">
        <v>10</v>
      </c>
      <c r="L1" s="96" t="s">
        <v>116</v>
      </c>
      <c r="M1" s="96" t="s">
        <v>117</v>
      </c>
      <c r="N1" s="25" t="s">
        <v>16</v>
      </c>
      <c r="O1" s="25" t="s">
        <v>245</v>
      </c>
      <c r="Q1" s="241" t="s">
        <v>115</v>
      </c>
      <c r="R1" s="241"/>
      <c r="S1" s="241"/>
      <c r="T1" s="241"/>
      <c r="U1" s="241"/>
      <c r="V1" s="241"/>
      <c r="W1" s="241"/>
    </row>
    <row r="2" spans="1:23">
      <c r="A2" s="3" t="s">
        <v>79</v>
      </c>
      <c r="B2" s="2">
        <f>COUNTIF(Tableau134234562342357891123452792472101123479112349121311414151749124141216171812141712192021122223242523[Kingdom],"+207")</f>
        <v>94</v>
      </c>
      <c r="C2" s="7" t="s">
        <v>121</v>
      </c>
      <c r="D2" s="27">
        <v>5</v>
      </c>
      <c r="E2" s="69">
        <v>207</v>
      </c>
      <c r="F2" s="81">
        <v>44210</v>
      </c>
      <c r="G2" s="82">
        <v>2029044</v>
      </c>
      <c r="H2" s="79" t="s">
        <v>100</v>
      </c>
      <c r="I2" s="8" t="s">
        <v>220</v>
      </c>
      <c r="J2" s="13"/>
      <c r="K2" s="88"/>
      <c r="L2" s="91"/>
      <c r="M2" s="91">
        <v>1</v>
      </c>
      <c r="N2" s="85"/>
      <c r="O2" s="22"/>
      <c r="Q2" t="s">
        <v>121</v>
      </c>
      <c r="R2" t="s">
        <v>114</v>
      </c>
      <c r="S2" t="s">
        <v>113</v>
      </c>
    </row>
    <row r="3" spans="1:23">
      <c r="A3" s="3" t="s">
        <v>6</v>
      </c>
      <c r="B3" s="2">
        <f>COUNTIF(Tableau134234562342357891123452792472101123479112349121311414151749124141216171812141712192021122223242523[Kingdom],"&lt;&gt;207")</f>
        <v>0</v>
      </c>
      <c r="C3" s="49" t="s">
        <v>122</v>
      </c>
      <c r="D3" s="27">
        <v>4</v>
      </c>
      <c r="E3" s="70">
        <v>207</v>
      </c>
      <c r="F3" s="83">
        <v>29173</v>
      </c>
      <c r="G3" s="84">
        <v>187205</v>
      </c>
      <c r="H3" s="79"/>
      <c r="I3" s="8" t="s">
        <v>96</v>
      </c>
      <c r="J3" s="13"/>
      <c r="K3" s="89"/>
      <c r="L3" s="92"/>
      <c r="M3" s="92"/>
      <c r="N3" s="86"/>
      <c r="O3" s="21" t="s">
        <v>243</v>
      </c>
      <c r="Q3" s="74">
        <v>43200</v>
      </c>
      <c r="R3">
        <f>VLOOKUP(Q2,Tableau134234562342357891123452792472101123479112349121311414151749124141216171812141712192021122223242523[[Name]:[Kills(K)]],4,)</f>
        <v>44210</v>
      </c>
      <c r="S3">
        <f>VLOOKUP(Q2,Tableau134234562342357891123452792472101123479112349121311414151749124141216171812141712192021122223242523[[Name]:[Kills(K)]],5,)</f>
        <v>2029044</v>
      </c>
    </row>
    <row r="4" spans="1:23">
      <c r="A4" s="3" t="s">
        <v>5</v>
      </c>
      <c r="B4" s="9">
        <f>ROWS(Tableau134234562342357891123452792472101123479112349121311414151749124141216171812141712192021122223242523[Name])</f>
        <v>94</v>
      </c>
      <c r="C4" s="7" t="s">
        <v>82</v>
      </c>
      <c r="D4" s="27">
        <v>4</v>
      </c>
      <c r="E4" s="69">
        <v>207</v>
      </c>
      <c r="F4" s="81">
        <v>35725</v>
      </c>
      <c r="G4" s="82">
        <v>939590</v>
      </c>
      <c r="H4" s="79" t="s">
        <v>101</v>
      </c>
      <c r="I4" s="8" t="s">
        <v>99</v>
      </c>
      <c r="J4" s="13"/>
      <c r="K4" s="88"/>
      <c r="L4" s="91"/>
      <c r="M4" s="91">
        <v>0</v>
      </c>
      <c r="N4" s="86"/>
      <c r="O4" s="21" t="s">
        <v>85</v>
      </c>
      <c r="Q4" s="74"/>
    </row>
    <row r="5" spans="1:23">
      <c r="A5" s="46"/>
      <c r="C5" s="7" t="s">
        <v>123</v>
      </c>
      <c r="D5" s="27">
        <v>4</v>
      </c>
      <c r="E5" s="69">
        <v>207</v>
      </c>
      <c r="F5" s="81">
        <v>26041</v>
      </c>
      <c r="G5" s="82">
        <v>1509626</v>
      </c>
      <c r="H5" s="79" t="s">
        <v>235</v>
      </c>
      <c r="I5" s="8" t="s">
        <v>228</v>
      </c>
      <c r="J5" s="13"/>
      <c r="K5" s="88"/>
      <c r="L5" s="91"/>
      <c r="M5" s="91">
        <v>1</v>
      </c>
      <c r="N5" s="86"/>
      <c r="O5" s="21" t="s">
        <v>236</v>
      </c>
      <c r="Q5" s="74"/>
    </row>
    <row r="6" spans="1:23">
      <c r="C6" s="7" t="s">
        <v>124</v>
      </c>
      <c r="D6" s="27">
        <v>4</v>
      </c>
      <c r="E6" s="69">
        <v>207</v>
      </c>
      <c r="F6" s="81">
        <v>21966</v>
      </c>
      <c r="G6" s="82">
        <v>137606</v>
      </c>
      <c r="H6" s="79" t="s">
        <v>100</v>
      </c>
      <c r="I6" s="8" t="s">
        <v>237</v>
      </c>
      <c r="J6" s="13"/>
      <c r="K6" s="88"/>
      <c r="L6" s="91"/>
      <c r="M6" s="91">
        <v>1</v>
      </c>
      <c r="N6" s="86"/>
      <c r="O6" s="21" t="s">
        <v>238</v>
      </c>
    </row>
    <row r="7" spans="1:23">
      <c r="C7" s="49" t="s">
        <v>125</v>
      </c>
      <c r="D7" s="27">
        <v>4</v>
      </c>
      <c r="E7" s="70">
        <v>207</v>
      </c>
      <c r="F7" s="83">
        <v>8900</v>
      </c>
      <c r="G7" s="84">
        <v>244</v>
      </c>
      <c r="H7" s="79"/>
      <c r="I7" s="8"/>
      <c r="J7" s="13"/>
      <c r="K7" s="89"/>
      <c r="L7" s="92"/>
      <c r="M7" s="92"/>
      <c r="N7" s="86" t="s">
        <v>81</v>
      </c>
      <c r="O7" s="21" t="s">
        <v>126</v>
      </c>
    </row>
    <row r="8" spans="1:23">
      <c r="C8" s="7" t="s">
        <v>127</v>
      </c>
      <c r="D8" s="27">
        <v>4</v>
      </c>
      <c r="E8" s="69">
        <v>207</v>
      </c>
      <c r="F8" s="81">
        <v>2655</v>
      </c>
      <c r="G8" s="82">
        <v>309</v>
      </c>
      <c r="H8" s="79"/>
      <c r="I8" s="8"/>
      <c r="J8" s="13"/>
      <c r="K8" s="88"/>
      <c r="L8" s="91"/>
      <c r="M8" s="91"/>
      <c r="N8" s="86" t="s">
        <v>81</v>
      </c>
      <c r="O8" s="23" t="s">
        <v>128</v>
      </c>
    </row>
    <row r="9" spans="1:23">
      <c r="C9" s="49" t="s">
        <v>129</v>
      </c>
      <c r="D9" s="52">
        <v>4</v>
      </c>
      <c r="E9" s="70">
        <v>207</v>
      </c>
      <c r="F9" s="83">
        <v>50478</v>
      </c>
      <c r="G9" s="84">
        <v>1677797</v>
      </c>
      <c r="H9" s="79" t="s">
        <v>242</v>
      </c>
      <c r="I9" s="4" t="s">
        <v>112</v>
      </c>
      <c r="J9" s="13"/>
      <c r="K9" s="89"/>
      <c r="L9" s="92"/>
      <c r="M9" s="92"/>
      <c r="N9" s="86"/>
      <c r="O9" s="21" t="s">
        <v>133</v>
      </c>
    </row>
    <row r="10" spans="1:23">
      <c r="C10" s="7" t="s">
        <v>130</v>
      </c>
      <c r="D10" s="27">
        <v>4</v>
      </c>
      <c r="E10" s="69">
        <v>207</v>
      </c>
      <c r="F10" s="81">
        <v>71382</v>
      </c>
      <c r="G10" s="82">
        <v>10215497</v>
      </c>
      <c r="H10" s="79"/>
      <c r="I10" s="8" t="s">
        <v>8</v>
      </c>
      <c r="J10" s="13"/>
      <c r="K10" s="88"/>
      <c r="L10" s="91"/>
      <c r="M10" s="91"/>
      <c r="N10" s="86"/>
      <c r="O10" s="21"/>
    </row>
    <row r="11" spans="1:23">
      <c r="A11" s="12"/>
      <c r="C11" s="7" t="s">
        <v>131</v>
      </c>
      <c r="D11" s="27">
        <v>4</v>
      </c>
      <c r="E11" s="69">
        <v>207</v>
      </c>
      <c r="F11" s="81">
        <v>78731</v>
      </c>
      <c r="G11" s="82">
        <v>7447483</v>
      </c>
      <c r="H11" s="79" t="s">
        <v>101</v>
      </c>
      <c r="I11" s="8" t="s">
        <v>214</v>
      </c>
      <c r="J11" s="13"/>
      <c r="K11" s="88"/>
      <c r="L11" s="91"/>
      <c r="M11" s="91">
        <v>1</v>
      </c>
      <c r="N11" s="86"/>
      <c r="O11" s="21"/>
    </row>
    <row r="12" spans="1:23">
      <c r="C12" s="7" t="s">
        <v>132</v>
      </c>
      <c r="D12" s="27">
        <v>4</v>
      </c>
      <c r="E12" s="70">
        <v>207</v>
      </c>
      <c r="F12" s="83">
        <v>73024</v>
      </c>
      <c r="G12" s="84">
        <v>2772576</v>
      </c>
      <c r="H12" s="79" t="s">
        <v>101</v>
      </c>
      <c r="I12" s="8" t="s">
        <v>223</v>
      </c>
      <c r="J12" s="13"/>
      <c r="K12" s="89"/>
      <c r="L12" s="91" t="s">
        <v>120</v>
      </c>
      <c r="M12" s="92">
        <v>0</v>
      </c>
      <c r="N12" s="86"/>
      <c r="O12" s="21" t="s">
        <v>224</v>
      </c>
    </row>
    <row r="13" spans="1:23">
      <c r="C13" s="7" t="s">
        <v>133</v>
      </c>
      <c r="D13" s="2">
        <v>4</v>
      </c>
      <c r="E13" s="69">
        <v>207</v>
      </c>
      <c r="F13" s="81">
        <v>4720</v>
      </c>
      <c r="G13" s="82">
        <v>1294</v>
      </c>
      <c r="H13" s="79" t="s">
        <v>242</v>
      </c>
      <c r="I13" s="8" t="s">
        <v>112</v>
      </c>
      <c r="J13" s="13"/>
      <c r="K13" s="88"/>
      <c r="L13" s="91"/>
      <c r="M13" s="91"/>
      <c r="N13" s="86" t="s">
        <v>81</v>
      </c>
      <c r="O13" s="21" t="s">
        <v>129</v>
      </c>
    </row>
    <row r="14" spans="1:23">
      <c r="C14" s="7" t="s">
        <v>134</v>
      </c>
      <c r="D14" s="2">
        <v>4</v>
      </c>
      <c r="E14" s="69">
        <v>207</v>
      </c>
      <c r="F14" s="81">
        <v>55815</v>
      </c>
      <c r="G14" s="82">
        <v>3188795</v>
      </c>
      <c r="H14" s="79"/>
      <c r="I14" s="8" t="s">
        <v>244</v>
      </c>
      <c r="J14" s="13"/>
      <c r="K14" s="88"/>
      <c r="L14" s="91"/>
      <c r="M14" s="91"/>
      <c r="N14" s="86"/>
      <c r="O14" s="21"/>
    </row>
    <row r="15" spans="1:23">
      <c r="C15" s="49" t="s">
        <v>135</v>
      </c>
      <c r="D15" s="27">
        <v>4</v>
      </c>
      <c r="E15" s="70">
        <v>207</v>
      </c>
      <c r="F15" s="83">
        <v>149456</v>
      </c>
      <c r="G15" s="84">
        <v>2781236</v>
      </c>
      <c r="H15" s="79" t="s">
        <v>104</v>
      </c>
      <c r="I15" s="8" t="s">
        <v>98</v>
      </c>
      <c r="J15" s="13"/>
      <c r="K15" s="89"/>
      <c r="L15" s="91" t="s">
        <v>120</v>
      </c>
      <c r="M15" s="92">
        <v>1</v>
      </c>
      <c r="N15" s="86"/>
      <c r="O15" s="21"/>
    </row>
    <row r="16" spans="1:23">
      <c r="C16" s="49" t="s">
        <v>136</v>
      </c>
      <c r="D16" s="27">
        <v>4</v>
      </c>
      <c r="E16" s="69">
        <v>207</v>
      </c>
      <c r="F16" s="81">
        <v>24403</v>
      </c>
      <c r="G16" s="82">
        <v>110070</v>
      </c>
      <c r="H16" s="79"/>
      <c r="I16" s="8"/>
      <c r="J16" s="13"/>
      <c r="K16" s="88"/>
      <c r="L16" s="91"/>
      <c r="M16" s="91"/>
      <c r="N16" s="86"/>
      <c r="O16" s="21"/>
    </row>
    <row r="17" spans="1:15">
      <c r="C17" s="49" t="s">
        <v>137</v>
      </c>
      <c r="D17" s="2">
        <v>4</v>
      </c>
      <c r="E17" s="69">
        <v>207</v>
      </c>
      <c r="F17" s="81">
        <v>164005</v>
      </c>
      <c r="G17" s="82">
        <v>8928961</v>
      </c>
      <c r="H17" s="79" t="s">
        <v>101</v>
      </c>
      <c r="I17" s="4" t="s">
        <v>239</v>
      </c>
      <c r="J17" s="13"/>
      <c r="K17" s="88"/>
      <c r="L17" s="91" t="s">
        <v>221</v>
      </c>
      <c r="M17" s="91">
        <v>2</v>
      </c>
      <c r="N17" s="86"/>
      <c r="O17" s="21" t="s">
        <v>240</v>
      </c>
    </row>
    <row r="18" spans="1:15">
      <c r="C18" s="7" t="s">
        <v>138</v>
      </c>
      <c r="D18" s="27">
        <v>3</v>
      </c>
      <c r="E18" s="69">
        <v>207</v>
      </c>
      <c r="F18" s="81">
        <v>18721</v>
      </c>
      <c r="G18" s="82">
        <v>65583</v>
      </c>
      <c r="H18" s="79" t="s">
        <v>103</v>
      </c>
      <c r="I18" s="8" t="s">
        <v>216</v>
      </c>
      <c r="J18" s="13"/>
      <c r="K18" s="88"/>
      <c r="L18" s="91"/>
      <c r="M18" s="91">
        <v>1</v>
      </c>
      <c r="N18" s="86"/>
      <c r="O18" s="4"/>
    </row>
    <row r="19" spans="1:15">
      <c r="C19" s="7" t="s">
        <v>139</v>
      </c>
      <c r="D19" s="52">
        <v>3</v>
      </c>
      <c r="E19" s="69">
        <v>207</v>
      </c>
      <c r="F19" s="81">
        <v>45907</v>
      </c>
      <c r="G19" s="82">
        <v>3657887</v>
      </c>
      <c r="H19" s="79" t="s">
        <v>101</v>
      </c>
      <c r="I19" s="4" t="s">
        <v>8</v>
      </c>
      <c r="J19" s="13"/>
      <c r="K19" s="88"/>
      <c r="L19" s="91"/>
      <c r="M19" s="91">
        <v>1</v>
      </c>
      <c r="N19" s="86"/>
      <c r="O19" s="21"/>
    </row>
    <row r="20" spans="1:15">
      <c r="C20" s="49" t="s">
        <v>140</v>
      </c>
      <c r="D20" s="27">
        <v>3</v>
      </c>
      <c r="E20" s="69">
        <v>207</v>
      </c>
      <c r="F20" s="83">
        <v>57770</v>
      </c>
      <c r="G20" s="84">
        <v>1331467</v>
      </c>
      <c r="H20" s="79" t="s">
        <v>101</v>
      </c>
      <c r="I20" s="8" t="s">
        <v>215</v>
      </c>
      <c r="J20" s="13"/>
      <c r="K20" s="89"/>
      <c r="L20" s="91" t="s">
        <v>118</v>
      </c>
      <c r="M20" s="92"/>
      <c r="N20" s="86"/>
      <c r="O20" s="21"/>
    </row>
    <row r="21" spans="1:15">
      <c r="C21" s="49" t="s">
        <v>141</v>
      </c>
      <c r="D21" s="52">
        <v>3</v>
      </c>
      <c r="E21" s="69">
        <v>207</v>
      </c>
      <c r="F21" s="83">
        <v>35994</v>
      </c>
      <c r="G21" s="84">
        <v>1417735</v>
      </c>
      <c r="H21" s="79"/>
      <c r="I21" s="4" t="s">
        <v>225</v>
      </c>
      <c r="J21" s="13"/>
      <c r="K21" s="89"/>
      <c r="L21" s="91" t="s">
        <v>118</v>
      </c>
      <c r="M21" s="92">
        <v>1</v>
      </c>
      <c r="N21" s="86"/>
      <c r="O21" s="21" t="s">
        <v>226</v>
      </c>
    </row>
    <row r="22" spans="1:15">
      <c r="C22" s="7" t="s">
        <v>142</v>
      </c>
      <c r="D22" s="27">
        <v>3</v>
      </c>
      <c r="E22" s="69">
        <v>207</v>
      </c>
      <c r="F22" s="81">
        <v>33658</v>
      </c>
      <c r="G22" s="82">
        <v>1823446</v>
      </c>
      <c r="H22" s="79" t="s">
        <v>101</v>
      </c>
      <c r="I22" s="8" t="s">
        <v>214</v>
      </c>
      <c r="J22" s="13"/>
      <c r="K22" s="88"/>
      <c r="L22" s="91"/>
      <c r="M22" s="91">
        <v>3</v>
      </c>
      <c r="N22" s="86"/>
      <c r="O22" s="21"/>
    </row>
    <row r="23" spans="1:15">
      <c r="C23" s="7" t="s">
        <v>143</v>
      </c>
      <c r="D23" s="27">
        <v>3</v>
      </c>
      <c r="E23" s="69">
        <v>207</v>
      </c>
      <c r="F23" s="81">
        <v>33133</v>
      </c>
      <c r="G23" s="82">
        <v>303818</v>
      </c>
      <c r="H23" s="79" t="s">
        <v>242</v>
      </c>
      <c r="I23" s="8" t="s">
        <v>247</v>
      </c>
      <c r="J23" s="13"/>
      <c r="K23" s="88"/>
      <c r="L23" s="91" t="s">
        <v>118</v>
      </c>
      <c r="M23" s="91">
        <v>1</v>
      </c>
      <c r="N23" s="86"/>
      <c r="O23" s="21" t="s">
        <v>248</v>
      </c>
    </row>
    <row r="24" spans="1:15">
      <c r="C24" s="7" t="s">
        <v>144</v>
      </c>
      <c r="D24" s="2">
        <v>3</v>
      </c>
      <c r="E24" s="69">
        <v>207</v>
      </c>
      <c r="F24" s="81">
        <v>33425</v>
      </c>
      <c r="G24" s="82">
        <v>781999</v>
      </c>
      <c r="H24" s="79"/>
      <c r="I24" s="8" t="s">
        <v>227</v>
      </c>
      <c r="J24" s="13"/>
      <c r="K24" s="88"/>
      <c r="L24" s="91"/>
      <c r="M24" s="91">
        <v>2</v>
      </c>
      <c r="N24" s="86"/>
      <c r="O24" s="21"/>
    </row>
    <row r="25" spans="1:15">
      <c r="C25" s="7" t="s">
        <v>145</v>
      </c>
      <c r="D25" s="52">
        <v>3</v>
      </c>
      <c r="E25" s="69">
        <v>207</v>
      </c>
      <c r="F25" s="83">
        <v>39125</v>
      </c>
      <c r="G25" s="84">
        <v>3570804</v>
      </c>
      <c r="H25" s="80"/>
      <c r="I25" s="4"/>
      <c r="J25" s="13"/>
      <c r="K25" s="89"/>
      <c r="L25" s="92"/>
      <c r="M25" s="92"/>
      <c r="N25" s="86"/>
      <c r="O25" s="21"/>
    </row>
    <row r="26" spans="1:15">
      <c r="C26" s="7" t="s">
        <v>146</v>
      </c>
      <c r="D26" s="52">
        <v>3</v>
      </c>
      <c r="E26" s="69">
        <v>207</v>
      </c>
      <c r="F26" s="81">
        <v>29500</v>
      </c>
      <c r="G26" s="82">
        <v>3325247</v>
      </c>
      <c r="H26" s="79" t="s">
        <v>104</v>
      </c>
      <c r="I26" s="4" t="s">
        <v>98</v>
      </c>
      <c r="J26" s="13"/>
      <c r="K26" s="88"/>
      <c r="L26" s="91"/>
      <c r="M26" s="91">
        <v>1</v>
      </c>
      <c r="N26" s="86"/>
      <c r="O26" s="21"/>
    </row>
    <row r="27" spans="1:15">
      <c r="A27" t="s">
        <v>80</v>
      </c>
      <c r="C27" s="7" t="s">
        <v>147</v>
      </c>
      <c r="D27" s="27">
        <v>3</v>
      </c>
      <c r="E27" s="69">
        <v>207</v>
      </c>
      <c r="F27" s="81">
        <v>95322</v>
      </c>
      <c r="G27" s="82">
        <v>1012427</v>
      </c>
      <c r="H27" s="79" t="s">
        <v>217</v>
      </c>
      <c r="I27" s="8" t="s">
        <v>8</v>
      </c>
      <c r="J27" s="13"/>
      <c r="K27" s="88"/>
      <c r="L27" s="91"/>
      <c r="M27" s="91"/>
      <c r="N27" s="86"/>
      <c r="O27" s="21"/>
    </row>
    <row r="28" spans="1:15">
      <c r="C28" s="7" t="s">
        <v>148</v>
      </c>
      <c r="D28" s="27">
        <v>2</v>
      </c>
      <c r="E28" s="69">
        <v>207</v>
      </c>
      <c r="F28" s="81">
        <v>36446</v>
      </c>
      <c r="G28" s="82">
        <v>8714716</v>
      </c>
      <c r="H28" s="79"/>
      <c r="I28" s="8"/>
      <c r="J28" s="13"/>
      <c r="K28" s="88"/>
      <c r="L28" s="91"/>
      <c r="M28" s="91"/>
      <c r="N28" s="86"/>
      <c r="O28" s="21"/>
    </row>
    <row r="29" spans="1:15">
      <c r="C29" s="7" t="s">
        <v>149</v>
      </c>
      <c r="D29" s="27">
        <v>2</v>
      </c>
      <c r="E29" s="69">
        <v>207</v>
      </c>
      <c r="F29" s="83">
        <v>21888</v>
      </c>
      <c r="G29" s="84">
        <v>51927</v>
      </c>
      <c r="H29" s="79" t="s">
        <v>249</v>
      </c>
      <c r="I29" s="8" t="s">
        <v>250</v>
      </c>
      <c r="J29" s="13"/>
      <c r="K29" s="89"/>
      <c r="L29" s="92"/>
      <c r="M29" s="92">
        <v>2</v>
      </c>
      <c r="N29" s="86"/>
      <c r="O29" s="21" t="s">
        <v>251</v>
      </c>
    </row>
    <row r="30" spans="1:15">
      <c r="C30" s="7" t="s">
        <v>150</v>
      </c>
      <c r="D30" s="52">
        <v>2</v>
      </c>
      <c r="E30" s="69">
        <v>207</v>
      </c>
      <c r="F30" s="83">
        <v>31263</v>
      </c>
      <c r="G30" s="84">
        <v>2388590</v>
      </c>
      <c r="H30" s="79"/>
      <c r="I30" s="4"/>
      <c r="J30" s="13"/>
      <c r="K30" s="89"/>
      <c r="L30" s="92"/>
      <c r="M30" s="92"/>
      <c r="N30" s="86"/>
      <c r="O30" s="21"/>
    </row>
    <row r="31" spans="1:15">
      <c r="C31" s="7" t="s">
        <v>151</v>
      </c>
      <c r="D31" s="27">
        <v>2</v>
      </c>
      <c r="E31" s="69">
        <v>207</v>
      </c>
      <c r="F31" s="81">
        <v>54861</v>
      </c>
      <c r="G31" s="82">
        <v>1552648</v>
      </c>
      <c r="H31" s="79" t="s">
        <v>101</v>
      </c>
      <c r="I31" s="8" t="s">
        <v>222</v>
      </c>
      <c r="J31" s="13"/>
      <c r="K31" s="88"/>
      <c r="L31" s="91"/>
      <c r="M31" s="91">
        <v>1</v>
      </c>
      <c r="N31" s="86"/>
      <c r="O31" s="21"/>
    </row>
    <row r="32" spans="1:15">
      <c r="C32" s="7" t="s">
        <v>152</v>
      </c>
      <c r="D32" s="27">
        <v>2</v>
      </c>
      <c r="E32" s="69">
        <v>207</v>
      </c>
      <c r="F32" s="81">
        <v>59060</v>
      </c>
      <c r="G32" s="82">
        <v>277194</v>
      </c>
      <c r="H32" s="79"/>
      <c r="I32" s="8"/>
      <c r="J32" s="13"/>
      <c r="K32" s="88"/>
      <c r="L32" s="91"/>
      <c r="M32" s="91"/>
      <c r="N32" s="86"/>
      <c r="O32" s="21"/>
    </row>
    <row r="33" spans="3:15">
      <c r="C33" s="7" t="s">
        <v>153</v>
      </c>
      <c r="D33" s="2">
        <v>2</v>
      </c>
      <c r="E33" s="69">
        <v>207</v>
      </c>
      <c r="F33" s="81">
        <v>36681</v>
      </c>
      <c r="G33" s="82">
        <v>112961</v>
      </c>
      <c r="H33" s="79" t="s">
        <v>233</v>
      </c>
      <c r="I33" s="4" t="s">
        <v>234</v>
      </c>
      <c r="J33" s="13"/>
      <c r="K33" s="88"/>
      <c r="L33" s="91"/>
      <c r="M33" s="91">
        <v>0</v>
      </c>
      <c r="N33" s="86"/>
      <c r="O33" s="21"/>
    </row>
    <row r="34" spans="3:15">
      <c r="C34" s="7" t="s">
        <v>154</v>
      </c>
      <c r="D34" s="2">
        <v>2</v>
      </c>
      <c r="E34" s="69">
        <v>207</v>
      </c>
      <c r="F34" s="83">
        <v>18221</v>
      </c>
      <c r="G34" s="84">
        <v>129243</v>
      </c>
      <c r="H34" s="79"/>
      <c r="I34" s="4"/>
      <c r="J34" s="13"/>
      <c r="K34" s="89"/>
      <c r="L34" s="92"/>
      <c r="M34" s="92"/>
      <c r="N34" s="86"/>
      <c r="O34" s="21"/>
    </row>
    <row r="35" spans="3:15">
      <c r="C35" s="49" t="s">
        <v>155</v>
      </c>
      <c r="D35" s="2">
        <v>2</v>
      </c>
      <c r="E35" s="69">
        <v>207</v>
      </c>
      <c r="F35" s="81">
        <v>44340</v>
      </c>
      <c r="G35" s="82">
        <v>1077008</v>
      </c>
      <c r="H35" s="79"/>
      <c r="I35" s="4"/>
      <c r="J35" s="13"/>
      <c r="K35" s="88"/>
      <c r="L35" s="91"/>
      <c r="M35" s="91"/>
      <c r="N35" s="86"/>
      <c r="O35" s="21"/>
    </row>
    <row r="36" spans="3:15">
      <c r="C36" s="7" t="s">
        <v>156</v>
      </c>
      <c r="D36" s="27">
        <v>2</v>
      </c>
      <c r="E36" s="69">
        <v>207</v>
      </c>
      <c r="F36" s="81">
        <v>18412</v>
      </c>
      <c r="G36" s="82">
        <v>3563000</v>
      </c>
      <c r="H36" s="79"/>
      <c r="I36" s="8"/>
      <c r="J36" s="13"/>
      <c r="K36" s="88"/>
      <c r="L36" s="91"/>
      <c r="M36" s="91"/>
      <c r="N36" s="86"/>
      <c r="O36" s="21"/>
    </row>
    <row r="37" spans="3:15">
      <c r="C37" s="7" t="s">
        <v>157</v>
      </c>
      <c r="D37" s="27">
        <v>2</v>
      </c>
      <c r="E37" s="69">
        <v>207</v>
      </c>
      <c r="F37" s="81">
        <v>46327</v>
      </c>
      <c r="G37" s="82">
        <v>1177588</v>
      </c>
      <c r="H37" s="79"/>
      <c r="I37" s="4"/>
      <c r="J37" s="13"/>
      <c r="K37" s="88"/>
      <c r="L37" s="91"/>
      <c r="M37" s="91"/>
      <c r="N37" s="86"/>
      <c r="O37" s="21"/>
    </row>
    <row r="38" spans="3:15">
      <c r="C38" s="7" t="s">
        <v>158</v>
      </c>
      <c r="D38" s="27">
        <v>2</v>
      </c>
      <c r="E38" s="69">
        <v>207</v>
      </c>
      <c r="F38" s="81">
        <v>35341</v>
      </c>
      <c r="G38" s="82">
        <v>2820410</v>
      </c>
      <c r="H38" s="79"/>
      <c r="I38" s="8"/>
      <c r="J38" s="13"/>
      <c r="K38" s="88"/>
      <c r="L38" s="91"/>
      <c r="M38" s="91"/>
      <c r="N38" s="86"/>
      <c r="O38" s="21"/>
    </row>
    <row r="39" spans="3:15">
      <c r="C39" s="49" t="s">
        <v>159</v>
      </c>
      <c r="D39" s="2">
        <v>2</v>
      </c>
      <c r="E39" s="69">
        <v>207</v>
      </c>
      <c r="F39" s="81">
        <v>38537</v>
      </c>
      <c r="G39" s="82">
        <v>498178</v>
      </c>
      <c r="H39" s="79" t="s">
        <v>101</v>
      </c>
      <c r="I39" s="4" t="s">
        <v>214</v>
      </c>
      <c r="J39" s="13"/>
      <c r="K39" s="88"/>
      <c r="L39" s="91"/>
      <c r="M39" s="91">
        <v>1</v>
      </c>
      <c r="N39" s="86"/>
      <c r="O39" s="21"/>
    </row>
    <row r="40" spans="3:15">
      <c r="C40" s="7" t="s">
        <v>160</v>
      </c>
      <c r="D40" s="52">
        <v>2</v>
      </c>
      <c r="E40" s="69">
        <v>207</v>
      </c>
      <c r="F40" s="81">
        <v>38479</v>
      </c>
      <c r="G40" s="82">
        <v>80643</v>
      </c>
      <c r="H40" s="79"/>
      <c r="I40" s="4"/>
      <c r="J40" s="13"/>
      <c r="K40" s="88"/>
      <c r="L40" s="91"/>
      <c r="M40" s="91"/>
      <c r="N40" s="86"/>
      <c r="O40" s="21"/>
    </row>
    <row r="41" spans="3:15">
      <c r="C41" s="7" t="s">
        <v>161</v>
      </c>
      <c r="D41" s="27">
        <v>2</v>
      </c>
      <c r="E41" s="69">
        <v>207</v>
      </c>
      <c r="F41" s="81">
        <v>20106</v>
      </c>
      <c r="G41" s="82">
        <v>26840</v>
      </c>
      <c r="H41" s="79"/>
      <c r="I41" s="8"/>
      <c r="J41" s="13"/>
      <c r="K41" s="88"/>
      <c r="L41" s="91"/>
      <c r="M41" s="91"/>
      <c r="N41" s="86"/>
      <c r="O41" s="21"/>
    </row>
    <row r="42" spans="3:15">
      <c r="C42" s="7" t="s">
        <v>162</v>
      </c>
      <c r="D42" s="2">
        <v>2</v>
      </c>
      <c r="E42" s="69">
        <v>207</v>
      </c>
      <c r="F42" s="81">
        <v>29315</v>
      </c>
      <c r="G42" s="82">
        <v>260909</v>
      </c>
      <c r="H42" s="79"/>
      <c r="I42" s="4"/>
      <c r="J42" s="13"/>
      <c r="K42" s="88"/>
      <c r="L42" s="91"/>
      <c r="M42" s="91"/>
      <c r="N42" s="86"/>
      <c r="O42" s="21"/>
    </row>
    <row r="43" spans="3:15">
      <c r="C43" s="7" t="s">
        <v>163</v>
      </c>
      <c r="D43" s="2">
        <v>2</v>
      </c>
      <c r="E43" s="69">
        <v>207</v>
      </c>
      <c r="F43" s="81">
        <v>37351</v>
      </c>
      <c r="G43" s="82">
        <v>3739303</v>
      </c>
      <c r="H43" s="79"/>
      <c r="I43" s="8"/>
      <c r="J43" s="13"/>
      <c r="K43" s="88"/>
      <c r="L43" s="91"/>
      <c r="M43" s="91"/>
      <c r="N43" s="86"/>
      <c r="O43" s="21"/>
    </row>
    <row r="44" spans="3:15">
      <c r="C44" s="7" t="s">
        <v>164</v>
      </c>
      <c r="D44" s="2">
        <v>2</v>
      </c>
      <c r="E44" s="69">
        <v>207</v>
      </c>
      <c r="F44" s="83">
        <v>21373</v>
      </c>
      <c r="G44" s="84">
        <v>428844</v>
      </c>
      <c r="H44" s="79"/>
      <c r="I44" s="8"/>
      <c r="J44" s="13"/>
      <c r="K44" s="89"/>
      <c r="L44" s="92"/>
      <c r="M44" s="92"/>
      <c r="N44" s="86"/>
      <c r="O44" s="21"/>
    </row>
    <row r="45" spans="3:15">
      <c r="C45" s="7" t="s">
        <v>165</v>
      </c>
      <c r="D45" s="27">
        <v>2</v>
      </c>
      <c r="E45" s="69">
        <v>207</v>
      </c>
      <c r="F45" s="81">
        <v>25933</v>
      </c>
      <c r="G45" s="82">
        <v>224761</v>
      </c>
      <c r="H45" s="79"/>
      <c r="I45" s="8"/>
      <c r="J45" s="13"/>
      <c r="K45" s="88"/>
      <c r="L45" s="91"/>
      <c r="M45" s="91"/>
      <c r="N45" s="86"/>
      <c r="O45" s="21"/>
    </row>
    <row r="46" spans="3:15">
      <c r="C46" s="7" t="s">
        <v>166</v>
      </c>
      <c r="D46" s="2">
        <v>2</v>
      </c>
      <c r="E46" s="69">
        <v>207</v>
      </c>
      <c r="F46" s="83">
        <v>43606</v>
      </c>
      <c r="G46" s="84">
        <v>661791</v>
      </c>
      <c r="H46" s="79"/>
      <c r="I46" s="4"/>
      <c r="J46" s="13"/>
      <c r="K46" s="89"/>
      <c r="L46" s="92"/>
      <c r="M46" s="92"/>
      <c r="N46" s="86"/>
      <c r="O46" s="21"/>
    </row>
    <row r="47" spans="3:15">
      <c r="C47" s="7" t="s">
        <v>167</v>
      </c>
      <c r="D47" s="52">
        <v>2</v>
      </c>
      <c r="E47" s="69">
        <v>207</v>
      </c>
      <c r="F47" s="83">
        <v>23070</v>
      </c>
      <c r="G47" s="84">
        <v>163945</v>
      </c>
      <c r="H47" s="79" t="s">
        <v>230</v>
      </c>
      <c r="I47" s="4" t="s">
        <v>222</v>
      </c>
      <c r="J47" s="13"/>
      <c r="K47" s="89"/>
      <c r="L47" s="92"/>
      <c r="M47" s="92"/>
      <c r="N47" s="86"/>
      <c r="O47" s="21"/>
    </row>
    <row r="48" spans="3:15">
      <c r="C48" s="7" t="s">
        <v>168</v>
      </c>
      <c r="D48" s="52">
        <v>2</v>
      </c>
      <c r="E48" s="69">
        <v>207</v>
      </c>
      <c r="F48" s="81">
        <v>20952</v>
      </c>
      <c r="G48" s="82">
        <v>25877</v>
      </c>
      <c r="H48" s="79"/>
      <c r="I48" s="4"/>
      <c r="J48" s="13"/>
      <c r="K48" s="88"/>
      <c r="L48" s="91"/>
      <c r="M48" s="91"/>
      <c r="N48" s="86"/>
      <c r="O48" s="21"/>
    </row>
    <row r="49" spans="3:20">
      <c r="C49" s="49" t="s">
        <v>169</v>
      </c>
      <c r="D49" s="2">
        <v>2</v>
      </c>
      <c r="E49" s="69">
        <v>207</v>
      </c>
      <c r="F49" s="81">
        <v>33227</v>
      </c>
      <c r="G49" s="82">
        <v>740025</v>
      </c>
      <c r="H49" s="79" t="s">
        <v>231</v>
      </c>
      <c r="I49" s="4" t="s">
        <v>232</v>
      </c>
      <c r="J49" s="13"/>
      <c r="K49" s="88"/>
      <c r="L49" s="91" t="s">
        <v>119</v>
      </c>
      <c r="M49" s="91">
        <v>1</v>
      </c>
      <c r="N49" s="86"/>
      <c r="O49" s="21" t="s">
        <v>241</v>
      </c>
    </row>
    <row r="50" spans="3:20">
      <c r="C50" s="7" t="s">
        <v>170</v>
      </c>
      <c r="D50" s="27">
        <v>2</v>
      </c>
      <c r="E50" s="69">
        <v>207</v>
      </c>
      <c r="F50" s="81">
        <v>36267</v>
      </c>
      <c r="G50" s="82">
        <v>269795</v>
      </c>
      <c r="H50" s="79"/>
      <c r="I50" s="8"/>
      <c r="J50" s="13"/>
      <c r="K50" s="88"/>
      <c r="L50" s="91"/>
      <c r="M50" s="91"/>
      <c r="N50" s="86"/>
      <c r="O50" s="21"/>
    </row>
    <row r="51" spans="3:20">
      <c r="C51" s="7" t="s">
        <v>171</v>
      </c>
      <c r="D51" s="27">
        <v>2</v>
      </c>
      <c r="E51" s="69">
        <v>207</v>
      </c>
      <c r="F51" s="81">
        <v>27111</v>
      </c>
      <c r="G51" s="82">
        <v>955916</v>
      </c>
      <c r="H51" s="79"/>
      <c r="I51" s="4"/>
      <c r="J51" s="13"/>
      <c r="K51" s="88"/>
      <c r="L51" s="91"/>
      <c r="M51" s="91"/>
      <c r="N51" s="86"/>
      <c r="O51" s="21"/>
    </row>
    <row r="52" spans="3:20">
      <c r="C52" s="7" t="s">
        <v>172</v>
      </c>
      <c r="D52" s="27">
        <v>2</v>
      </c>
      <c r="E52" s="69">
        <v>207</v>
      </c>
      <c r="F52" s="81">
        <v>22865</v>
      </c>
      <c r="G52" s="82">
        <v>130346</v>
      </c>
      <c r="H52" s="79"/>
      <c r="I52" s="8"/>
      <c r="J52" s="13"/>
      <c r="K52" s="88"/>
      <c r="L52" s="91"/>
      <c r="M52" s="91"/>
      <c r="N52" s="86"/>
      <c r="O52" s="21"/>
    </row>
    <row r="53" spans="3:20">
      <c r="C53" s="7" t="s">
        <v>173</v>
      </c>
      <c r="D53" s="27">
        <v>2</v>
      </c>
      <c r="E53" s="69">
        <v>207</v>
      </c>
      <c r="F53" s="81">
        <v>20146</v>
      </c>
      <c r="G53" s="82">
        <v>162018</v>
      </c>
      <c r="H53" s="79" t="s">
        <v>218</v>
      </c>
      <c r="I53" s="8" t="s">
        <v>219</v>
      </c>
      <c r="J53" s="13"/>
      <c r="K53" s="88"/>
      <c r="L53" s="91"/>
      <c r="M53" s="91"/>
      <c r="N53" s="86"/>
      <c r="O53" s="21"/>
    </row>
    <row r="54" spans="3:20">
      <c r="C54" s="7" t="s">
        <v>174</v>
      </c>
      <c r="D54" s="27">
        <v>2</v>
      </c>
      <c r="E54" s="69">
        <v>207</v>
      </c>
      <c r="F54" s="81">
        <v>39943</v>
      </c>
      <c r="G54" s="82">
        <v>2291950</v>
      </c>
      <c r="H54" s="79"/>
      <c r="I54" s="8"/>
      <c r="J54" s="13"/>
      <c r="K54" s="88"/>
      <c r="L54" s="91"/>
      <c r="M54" s="91"/>
      <c r="N54" s="86"/>
      <c r="O54" s="21"/>
    </row>
    <row r="55" spans="3:20">
      <c r="C55" s="49" t="s">
        <v>175</v>
      </c>
      <c r="D55" s="27">
        <v>1</v>
      </c>
      <c r="E55" s="69">
        <v>207</v>
      </c>
      <c r="F55" s="81">
        <v>29868</v>
      </c>
      <c r="G55" s="82">
        <v>518215</v>
      </c>
      <c r="H55" s="79"/>
      <c r="I55" s="8"/>
      <c r="J55" s="13"/>
      <c r="K55" s="88"/>
      <c r="L55" s="91"/>
      <c r="M55" s="91"/>
      <c r="N55" s="86"/>
      <c r="O55" s="21"/>
    </row>
    <row r="56" spans="3:20">
      <c r="C56" s="49" t="s">
        <v>176</v>
      </c>
      <c r="D56" s="52">
        <v>1</v>
      </c>
      <c r="E56" s="69">
        <v>207</v>
      </c>
      <c r="F56" s="83">
        <v>28629</v>
      </c>
      <c r="G56" s="84">
        <v>338365</v>
      </c>
      <c r="H56" s="79"/>
      <c r="I56" s="4"/>
      <c r="J56" s="13"/>
      <c r="K56" s="89"/>
      <c r="L56" s="92"/>
      <c r="M56" s="92"/>
      <c r="N56" s="86"/>
      <c r="O56" s="21"/>
    </row>
    <row r="57" spans="3:20">
      <c r="C57" s="7" t="s">
        <v>177</v>
      </c>
      <c r="D57" s="52">
        <v>1</v>
      </c>
      <c r="E57" s="69">
        <v>207</v>
      </c>
      <c r="F57" s="81">
        <v>23019</v>
      </c>
      <c r="G57" s="82">
        <v>518368</v>
      </c>
      <c r="H57" s="79"/>
      <c r="I57" s="4"/>
      <c r="J57" s="13"/>
      <c r="K57" s="88"/>
      <c r="L57" s="91"/>
      <c r="M57" s="91"/>
      <c r="N57" s="86"/>
      <c r="O57" s="21"/>
    </row>
    <row r="58" spans="3:20">
      <c r="C58" s="7" t="s">
        <v>178</v>
      </c>
      <c r="D58" s="27">
        <v>1</v>
      </c>
      <c r="E58" s="69">
        <v>207</v>
      </c>
      <c r="F58" s="83">
        <v>20319</v>
      </c>
      <c r="G58" s="84">
        <v>147435</v>
      </c>
      <c r="H58" s="79"/>
      <c r="I58" s="8"/>
      <c r="J58" s="13"/>
      <c r="K58" s="89"/>
      <c r="L58" s="92"/>
      <c r="M58" s="92"/>
      <c r="N58" s="86"/>
      <c r="O58" s="21"/>
    </row>
    <row r="59" spans="3:20">
      <c r="C59" s="7" t="s">
        <v>179</v>
      </c>
      <c r="D59" s="52">
        <v>1</v>
      </c>
      <c r="E59" s="69">
        <v>207</v>
      </c>
      <c r="F59" s="83">
        <v>37664</v>
      </c>
      <c r="G59" s="84">
        <v>4200264</v>
      </c>
      <c r="H59" s="79"/>
      <c r="I59" s="4"/>
      <c r="J59" s="13"/>
      <c r="K59" s="89"/>
      <c r="L59" s="92"/>
      <c r="M59" s="92"/>
      <c r="N59" s="86"/>
      <c r="O59" s="21"/>
    </row>
    <row r="60" spans="3:20">
      <c r="C60" s="7" t="s">
        <v>180</v>
      </c>
      <c r="D60" s="52">
        <v>1</v>
      </c>
      <c r="E60" s="69">
        <v>207</v>
      </c>
      <c r="F60" s="83">
        <v>83521</v>
      </c>
      <c r="G60" s="84">
        <v>11408344</v>
      </c>
      <c r="H60" s="79"/>
      <c r="I60" s="8"/>
      <c r="J60" s="13"/>
      <c r="K60" s="89"/>
      <c r="L60" s="92"/>
      <c r="M60" s="92"/>
      <c r="N60" s="86"/>
      <c r="O60" s="21"/>
    </row>
    <row r="61" spans="3:20">
      <c r="C61" s="7" t="s">
        <v>181</v>
      </c>
      <c r="D61" s="27">
        <v>1</v>
      </c>
      <c r="E61" s="69">
        <v>207</v>
      </c>
      <c r="F61" s="81">
        <v>23258</v>
      </c>
      <c r="G61" s="82">
        <v>254756</v>
      </c>
      <c r="H61" s="79"/>
      <c r="I61" s="4"/>
      <c r="J61" s="13"/>
      <c r="K61" s="88"/>
      <c r="L61" s="91"/>
      <c r="M61" s="91"/>
      <c r="N61" s="86"/>
      <c r="O61" s="21"/>
    </row>
    <row r="62" spans="3:20">
      <c r="C62" s="7" t="s">
        <v>182</v>
      </c>
      <c r="D62" s="52">
        <v>1</v>
      </c>
      <c r="E62" s="69">
        <v>207</v>
      </c>
      <c r="F62" s="81">
        <v>27626</v>
      </c>
      <c r="G62" s="82">
        <v>1446981</v>
      </c>
      <c r="H62" s="79"/>
      <c r="I62" s="8"/>
      <c r="J62" s="13"/>
      <c r="K62" s="88"/>
      <c r="L62" s="91"/>
      <c r="M62" s="91"/>
      <c r="N62" s="86"/>
      <c r="O62" s="23"/>
    </row>
    <row r="63" spans="3:20">
      <c r="C63" s="49" t="s">
        <v>183</v>
      </c>
      <c r="D63" s="52">
        <v>1</v>
      </c>
      <c r="E63" s="69">
        <v>207</v>
      </c>
      <c r="F63" s="81">
        <v>23790</v>
      </c>
      <c r="G63" s="82">
        <v>91939</v>
      </c>
      <c r="H63" s="79" t="s">
        <v>231</v>
      </c>
      <c r="I63" s="4" t="s">
        <v>232</v>
      </c>
      <c r="J63" s="13"/>
      <c r="K63" s="88"/>
      <c r="L63" s="91"/>
      <c r="M63" s="91">
        <v>0</v>
      </c>
      <c r="N63" s="86"/>
      <c r="O63" s="21"/>
      <c r="T63" t="s">
        <v>109</v>
      </c>
    </row>
    <row r="64" spans="3:20">
      <c r="C64" s="7" t="s">
        <v>184</v>
      </c>
      <c r="D64" s="27">
        <v>1</v>
      </c>
      <c r="E64" s="69">
        <v>207</v>
      </c>
      <c r="F64" s="81">
        <v>40812</v>
      </c>
      <c r="G64" s="82">
        <v>1436376</v>
      </c>
      <c r="H64" s="79"/>
      <c r="I64" s="4" t="s">
        <v>96</v>
      </c>
      <c r="J64" s="13"/>
      <c r="K64" s="88"/>
      <c r="L64" s="91"/>
      <c r="M64" s="91">
        <v>0</v>
      </c>
      <c r="N64" s="86"/>
      <c r="O64" s="21"/>
      <c r="T64" t="s">
        <v>110</v>
      </c>
    </row>
    <row r="65" spans="3:20">
      <c r="C65" s="7" t="s">
        <v>185</v>
      </c>
      <c r="D65" s="52">
        <v>1</v>
      </c>
      <c r="E65" s="69">
        <v>207</v>
      </c>
      <c r="F65" s="81">
        <v>50802</v>
      </c>
      <c r="G65" s="82">
        <v>5265094</v>
      </c>
      <c r="H65" s="79"/>
      <c r="I65" s="4"/>
      <c r="J65" s="13"/>
      <c r="K65" s="88"/>
      <c r="L65" s="91"/>
      <c r="M65" s="91"/>
      <c r="N65" s="86"/>
      <c r="O65" s="21"/>
      <c r="T65" t="s">
        <v>111</v>
      </c>
    </row>
    <row r="66" spans="3:20">
      <c r="C66" s="7" t="s">
        <v>186</v>
      </c>
      <c r="D66" s="52">
        <v>1</v>
      </c>
      <c r="E66" s="69">
        <v>207</v>
      </c>
      <c r="F66" s="81">
        <v>39387</v>
      </c>
      <c r="G66" s="82">
        <v>323926</v>
      </c>
      <c r="H66" s="79"/>
      <c r="I66" s="4"/>
      <c r="J66" s="13"/>
      <c r="K66" s="88"/>
      <c r="L66" s="91"/>
      <c r="M66" s="91"/>
      <c r="N66" s="86"/>
      <c r="O66" s="21"/>
    </row>
    <row r="67" spans="3:20">
      <c r="C67" s="7" t="s">
        <v>187</v>
      </c>
      <c r="D67" s="27">
        <v>1</v>
      </c>
      <c r="E67" s="69">
        <v>207</v>
      </c>
      <c r="F67" s="81">
        <v>20777</v>
      </c>
      <c r="G67" s="82">
        <v>1046439</v>
      </c>
      <c r="H67" s="79"/>
      <c r="I67" s="4" t="s">
        <v>228</v>
      </c>
      <c r="J67" s="13"/>
      <c r="K67" s="88"/>
      <c r="L67" s="91" t="s">
        <v>120</v>
      </c>
      <c r="M67" s="91">
        <v>0</v>
      </c>
      <c r="N67" s="86"/>
      <c r="O67" s="21" t="s">
        <v>229</v>
      </c>
      <c r="T67" t="s">
        <v>93</v>
      </c>
    </row>
    <row r="68" spans="3:20">
      <c r="C68" s="7" t="s">
        <v>188</v>
      </c>
      <c r="D68" s="52">
        <v>1</v>
      </c>
      <c r="E68" s="69">
        <v>207</v>
      </c>
      <c r="F68" s="81">
        <v>45242</v>
      </c>
      <c r="G68" s="82">
        <v>3134406</v>
      </c>
      <c r="H68" s="79"/>
      <c r="I68" s="4"/>
      <c r="J68" s="13"/>
      <c r="K68" s="88"/>
      <c r="L68" s="91"/>
      <c r="M68" s="91"/>
      <c r="N68" s="86"/>
      <c r="O68" s="21"/>
    </row>
    <row r="69" spans="3:20">
      <c r="C69" s="49" t="s">
        <v>189</v>
      </c>
      <c r="D69" s="52">
        <v>1</v>
      </c>
      <c r="E69" s="69">
        <v>207</v>
      </c>
      <c r="F69" s="81">
        <v>37839</v>
      </c>
      <c r="G69" s="82">
        <v>1081489</v>
      </c>
      <c r="H69" s="79"/>
      <c r="I69" s="4" t="s">
        <v>96</v>
      </c>
      <c r="J69" s="13"/>
      <c r="K69" s="88"/>
      <c r="L69" s="91"/>
      <c r="M69" s="91">
        <v>0</v>
      </c>
      <c r="N69" s="86"/>
      <c r="O69" s="21"/>
    </row>
    <row r="70" spans="3:20">
      <c r="C70" s="7" t="s">
        <v>190</v>
      </c>
      <c r="D70" s="27">
        <v>1</v>
      </c>
      <c r="E70" s="69">
        <v>207</v>
      </c>
      <c r="F70" s="81">
        <v>16585</v>
      </c>
      <c r="G70" s="82">
        <v>42289</v>
      </c>
      <c r="H70" s="79" t="s">
        <v>231</v>
      </c>
      <c r="I70" s="4" t="s">
        <v>246</v>
      </c>
      <c r="J70" s="13"/>
      <c r="K70" s="88"/>
      <c r="L70" s="91"/>
      <c r="M70" s="91">
        <v>2</v>
      </c>
      <c r="N70" s="86"/>
      <c r="O70" s="21"/>
    </row>
    <row r="71" spans="3:20">
      <c r="C71" s="7" t="s">
        <v>78</v>
      </c>
      <c r="D71" s="52">
        <v>1</v>
      </c>
      <c r="E71" s="69">
        <v>207</v>
      </c>
      <c r="F71" s="81">
        <v>21197</v>
      </c>
      <c r="G71" s="82">
        <v>4552255</v>
      </c>
      <c r="H71" s="79"/>
      <c r="I71" s="8"/>
      <c r="J71" s="13"/>
      <c r="K71" s="88"/>
      <c r="L71" s="91"/>
      <c r="M71" s="91"/>
      <c r="N71" s="86"/>
      <c r="O71" s="21"/>
    </row>
    <row r="72" spans="3:20">
      <c r="C72" s="7" t="s">
        <v>191</v>
      </c>
      <c r="D72" s="52">
        <v>1</v>
      </c>
      <c r="E72" s="69">
        <v>207</v>
      </c>
      <c r="F72" s="81">
        <v>31913</v>
      </c>
      <c r="G72" s="82">
        <v>1175872</v>
      </c>
      <c r="H72" s="79"/>
      <c r="I72" s="4"/>
      <c r="J72" s="13"/>
      <c r="K72" s="88"/>
      <c r="L72" s="91"/>
      <c r="M72" s="91"/>
      <c r="N72" s="86"/>
      <c r="O72" s="21"/>
    </row>
    <row r="73" spans="3:20">
      <c r="C73" s="49" t="s">
        <v>192</v>
      </c>
      <c r="D73" s="27">
        <v>1</v>
      </c>
      <c r="E73" s="69">
        <v>207</v>
      </c>
      <c r="F73" s="81">
        <v>24733</v>
      </c>
      <c r="G73" s="82">
        <v>567804</v>
      </c>
      <c r="H73" s="79"/>
      <c r="I73" s="4"/>
      <c r="J73" s="13"/>
      <c r="K73" s="88"/>
      <c r="L73" s="91"/>
      <c r="M73" s="91"/>
      <c r="N73" s="86"/>
      <c r="O73" s="21"/>
    </row>
    <row r="74" spans="3:20">
      <c r="C74" s="49" t="s">
        <v>193</v>
      </c>
      <c r="D74" s="52">
        <v>1</v>
      </c>
      <c r="E74" s="69">
        <v>207</v>
      </c>
      <c r="F74" s="83">
        <v>28481</v>
      </c>
      <c r="G74" s="84">
        <v>1390443</v>
      </c>
      <c r="H74" s="79"/>
      <c r="I74" s="4"/>
      <c r="J74" s="13"/>
      <c r="K74" s="89"/>
      <c r="L74" s="92"/>
      <c r="M74" s="92"/>
      <c r="N74" s="86"/>
      <c r="O74" s="21"/>
    </row>
    <row r="75" spans="3:20">
      <c r="C75" s="7" t="s">
        <v>194</v>
      </c>
      <c r="D75" s="52">
        <v>1</v>
      </c>
      <c r="E75" s="69">
        <v>207</v>
      </c>
      <c r="F75" s="81">
        <v>25037</v>
      </c>
      <c r="G75" s="82">
        <v>2882006</v>
      </c>
      <c r="H75" s="79"/>
      <c r="I75" s="4"/>
      <c r="J75" s="13"/>
      <c r="K75" s="88"/>
      <c r="L75" s="91"/>
      <c r="M75" s="91"/>
      <c r="N75" s="86"/>
      <c r="O75" s="21"/>
    </row>
    <row r="76" spans="3:20">
      <c r="C76" s="7" t="s">
        <v>195</v>
      </c>
      <c r="D76" s="27">
        <v>1</v>
      </c>
      <c r="E76" s="69">
        <v>207</v>
      </c>
      <c r="F76" s="83">
        <v>20660</v>
      </c>
      <c r="G76" s="84">
        <v>341302</v>
      </c>
      <c r="H76" s="79"/>
      <c r="I76" s="4"/>
      <c r="J76" s="13"/>
      <c r="K76" s="89"/>
      <c r="L76" s="92"/>
      <c r="M76" s="92"/>
      <c r="N76" s="86"/>
      <c r="O76" s="21"/>
    </row>
    <row r="77" spans="3:20">
      <c r="C77" s="7" t="s">
        <v>196</v>
      </c>
      <c r="D77" s="52">
        <v>1</v>
      </c>
      <c r="E77" s="69">
        <v>207</v>
      </c>
      <c r="F77" s="81">
        <v>35966</v>
      </c>
      <c r="G77" s="82">
        <v>6909739</v>
      </c>
      <c r="H77" s="79"/>
      <c r="I77" s="4"/>
      <c r="J77" s="13"/>
      <c r="K77" s="88"/>
      <c r="L77" s="91"/>
      <c r="M77" s="91"/>
      <c r="N77" s="86"/>
      <c r="O77" s="21"/>
    </row>
    <row r="78" spans="3:20">
      <c r="C78" s="7" t="s">
        <v>197</v>
      </c>
      <c r="D78" s="52">
        <v>1</v>
      </c>
      <c r="E78" s="69">
        <v>207</v>
      </c>
      <c r="F78" s="83">
        <v>18190</v>
      </c>
      <c r="G78" s="84">
        <v>311213</v>
      </c>
      <c r="H78" s="79"/>
      <c r="I78" s="4"/>
      <c r="J78" s="13"/>
      <c r="K78" s="89"/>
      <c r="L78" s="92"/>
      <c r="M78" s="92"/>
      <c r="N78" s="86"/>
      <c r="O78" s="21"/>
    </row>
    <row r="79" spans="3:20">
      <c r="C79" s="7" t="s">
        <v>198</v>
      </c>
      <c r="D79" s="27">
        <v>1</v>
      </c>
      <c r="E79" s="69">
        <v>207</v>
      </c>
      <c r="F79" s="83">
        <v>25160</v>
      </c>
      <c r="G79" s="84">
        <v>294066</v>
      </c>
      <c r="H79" s="79"/>
      <c r="I79" s="4"/>
      <c r="J79" s="13"/>
      <c r="K79" s="89"/>
      <c r="L79" s="92"/>
      <c r="M79" s="92"/>
      <c r="N79" s="86"/>
      <c r="O79" s="21"/>
    </row>
    <row r="80" spans="3:20">
      <c r="C80" s="49" t="s">
        <v>199</v>
      </c>
      <c r="D80" s="52">
        <v>1</v>
      </c>
      <c r="E80" s="69">
        <v>207</v>
      </c>
      <c r="F80" s="81">
        <v>27094</v>
      </c>
      <c r="G80" s="82">
        <v>1286038</v>
      </c>
      <c r="H80" s="79"/>
      <c r="I80" s="4"/>
      <c r="J80" s="13"/>
      <c r="K80" s="88"/>
      <c r="L80" s="91"/>
      <c r="M80" s="91"/>
      <c r="N80" s="86"/>
      <c r="O80" s="21"/>
    </row>
    <row r="81" spans="2:15">
      <c r="C81" s="7" t="s">
        <v>77</v>
      </c>
      <c r="D81" s="52">
        <v>1</v>
      </c>
      <c r="E81" s="69">
        <v>207</v>
      </c>
      <c r="F81" s="81">
        <v>48444</v>
      </c>
      <c r="G81" s="82">
        <v>23912478</v>
      </c>
      <c r="H81" s="79" t="s">
        <v>101</v>
      </c>
      <c r="I81" s="4" t="s">
        <v>102</v>
      </c>
      <c r="J81" s="13"/>
      <c r="K81" s="88"/>
      <c r="L81" s="91" t="s">
        <v>212</v>
      </c>
      <c r="M81" s="91"/>
      <c r="N81" s="86" t="s">
        <v>81</v>
      </c>
      <c r="O81" s="21" t="s">
        <v>213</v>
      </c>
    </row>
    <row r="82" spans="2:15">
      <c r="C82" s="7" t="s">
        <v>200</v>
      </c>
      <c r="D82" s="52">
        <v>1</v>
      </c>
      <c r="E82" s="48">
        <v>207</v>
      </c>
      <c r="F82" s="81">
        <v>35578</v>
      </c>
      <c r="G82" s="82">
        <v>1542958</v>
      </c>
      <c r="H82" s="30"/>
      <c r="I82" s="4"/>
      <c r="J82" s="13"/>
      <c r="K82" s="90"/>
      <c r="L82" s="91"/>
      <c r="M82" s="91"/>
      <c r="N82" s="2"/>
      <c r="O82" s="21"/>
    </row>
    <row r="83" spans="2:15">
      <c r="C83" s="7" t="s">
        <v>201</v>
      </c>
      <c r="D83" s="27">
        <v>1</v>
      </c>
      <c r="E83" s="69">
        <v>207</v>
      </c>
      <c r="F83" s="81">
        <v>22343</v>
      </c>
      <c r="G83" s="82">
        <v>232506</v>
      </c>
      <c r="H83" s="30"/>
      <c r="I83" s="4"/>
      <c r="J83" s="13"/>
      <c r="K83" s="90"/>
      <c r="L83" s="91"/>
      <c r="M83" s="91"/>
      <c r="N83" s="2"/>
      <c r="O83" s="21"/>
    </row>
    <row r="84" spans="2:15">
      <c r="C84" s="7" t="s">
        <v>202</v>
      </c>
      <c r="D84" s="52">
        <v>1</v>
      </c>
      <c r="E84" s="69">
        <v>207</v>
      </c>
      <c r="F84" s="81">
        <v>34338</v>
      </c>
      <c r="G84" s="82">
        <v>738994</v>
      </c>
      <c r="H84" s="30"/>
      <c r="I84" s="4"/>
      <c r="J84" s="13"/>
      <c r="K84" s="90"/>
      <c r="L84" s="91"/>
      <c r="M84" s="91"/>
      <c r="N84" s="2"/>
      <c r="O84" s="21"/>
    </row>
    <row r="85" spans="2:15">
      <c r="C85" s="7" t="s">
        <v>203</v>
      </c>
      <c r="D85" s="52">
        <v>1</v>
      </c>
      <c r="E85" s="48">
        <v>207</v>
      </c>
      <c r="F85" s="81">
        <v>47321</v>
      </c>
      <c r="G85" s="82">
        <v>2306582</v>
      </c>
      <c r="H85" s="30"/>
      <c r="I85" s="4"/>
      <c r="J85" s="13"/>
      <c r="K85" s="90"/>
      <c r="L85" s="91"/>
      <c r="M85" s="91"/>
      <c r="N85" s="2"/>
      <c r="O85" s="21"/>
    </row>
    <row r="86" spans="2:15">
      <c r="C86" s="7" t="s">
        <v>204</v>
      </c>
      <c r="D86" s="52">
        <v>1</v>
      </c>
      <c r="E86" s="69">
        <v>207</v>
      </c>
      <c r="F86" s="81">
        <v>24002</v>
      </c>
      <c r="G86" s="82">
        <v>29733</v>
      </c>
      <c r="H86" s="30"/>
      <c r="I86" s="4"/>
      <c r="J86" s="13"/>
      <c r="K86" s="90"/>
      <c r="L86" s="91"/>
      <c r="M86" s="91"/>
      <c r="N86" s="2"/>
      <c r="O86" s="21"/>
    </row>
    <row r="87" spans="2:15">
      <c r="C87" s="7" t="s">
        <v>3</v>
      </c>
      <c r="D87" s="27">
        <v>1</v>
      </c>
      <c r="E87" s="69">
        <v>207</v>
      </c>
      <c r="F87" s="81">
        <v>33152</v>
      </c>
      <c r="G87" s="82">
        <v>1578069</v>
      </c>
      <c r="H87" s="30"/>
      <c r="I87" s="4"/>
      <c r="J87" s="13"/>
      <c r="K87" s="90"/>
      <c r="L87" s="91"/>
      <c r="M87" s="91"/>
      <c r="N87" s="2"/>
      <c r="O87" s="21"/>
    </row>
    <row r="88" spans="2:15">
      <c r="C88" s="7" t="s">
        <v>205</v>
      </c>
      <c r="D88" s="52">
        <v>1</v>
      </c>
      <c r="E88" s="69">
        <v>207</v>
      </c>
      <c r="F88" s="81">
        <v>60683</v>
      </c>
      <c r="G88" s="82">
        <v>5458339</v>
      </c>
      <c r="H88" s="30"/>
      <c r="I88" s="4"/>
      <c r="J88" s="13"/>
      <c r="K88" s="90"/>
      <c r="L88" s="91"/>
      <c r="M88" s="91"/>
      <c r="N88" s="2"/>
      <c r="O88" s="21"/>
    </row>
    <row r="89" spans="2:15">
      <c r="C89" s="7" t="s">
        <v>206</v>
      </c>
      <c r="D89" s="27">
        <v>1</v>
      </c>
      <c r="E89" s="69">
        <v>207</v>
      </c>
      <c r="F89" s="81">
        <v>40755</v>
      </c>
      <c r="G89" s="82">
        <v>1780550</v>
      </c>
      <c r="H89" s="30"/>
      <c r="I89" s="4"/>
      <c r="J89" s="13"/>
      <c r="K89" s="90"/>
      <c r="L89" s="91"/>
      <c r="M89" s="91"/>
      <c r="N89" s="2"/>
      <c r="O89" s="21"/>
    </row>
    <row r="90" spans="2:15">
      <c r="C90" s="7" t="s">
        <v>207</v>
      </c>
      <c r="D90" s="52">
        <v>1</v>
      </c>
      <c r="E90" s="69">
        <v>207</v>
      </c>
      <c r="F90" s="81">
        <v>28809</v>
      </c>
      <c r="G90" s="82">
        <v>69535</v>
      </c>
      <c r="H90" s="30" t="s">
        <v>231</v>
      </c>
      <c r="I90" s="4" t="s">
        <v>232</v>
      </c>
      <c r="J90" s="13"/>
      <c r="K90" s="90"/>
      <c r="L90" s="91"/>
      <c r="M90" s="91">
        <v>0</v>
      </c>
      <c r="N90" s="2"/>
      <c r="O90" s="21"/>
    </row>
    <row r="91" spans="2:15">
      <c r="C91" s="7" t="s">
        <v>208</v>
      </c>
      <c r="D91" s="27">
        <v>1</v>
      </c>
      <c r="E91" s="69">
        <v>207</v>
      </c>
      <c r="F91" s="81">
        <v>24907</v>
      </c>
      <c r="G91" s="82">
        <v>727396</v>
      </c>
      <c r="H91" s="30"/>
      <c r="I91" s="4"/>
      <c r="J91" s="13"/>
      <c r="K91" s="90"/>
      <c r="L91" s="91"/>
      <c r="M91" s="91"/>
      <c r="N91" s="2"/>
      <c r="O91" s="21"/>
    </row>
    <row r="92" spans="2:15">
      <c r="C92" s="7" t="s">
        <v>209</v>
      </c>
      <c r="D92" s="52">
        <v>1</v>
      </c>
      <c r="E92" s="69">
        <v>207</v>
      </c>
      <c r="F92" s="81">
        <v>16904</v>
      </c>
      <c r="G92" s="82">
        <v>602517</v>
      </c>
      <c r="H92" s="30" t="s">
        <v>101</v>
      </c>
      <c r="I92" s="4" t="s">
        <v>215</v>
      </c>
      <c r="J92" s="13"/>
      <c r="K92" s="90"/>
      <c r="L92" s="91"/>
      <c r="M92" s="91">
        <v>0</v>
      </c>
      <c r="N92" s="2"/>
      <c r="O92" s="21"/>
    </row>
    <row r="93" spans="2:15">
      <c r="C93" s="7" t="s">
        <v>76</v>
      </c>
      <c r="D93" s="27">
        <v>1</v>
      </c>
      <c r="E93" s="69">
        <v>207</v>
      </c>
      <c r="F93" s="81">
        <v>38571</v>
      </c>
      <c r="G93" s="82">
        <v>1932577</v>
      </c>
      <c r="H93" s="30"/>
      <c r="I93" s="4"/>
      <c r="J93" s="13"/>
      <c r="K93" s="90"/>
      <c r="L93" s="91"/>
      <c r="M93" s="91"/>
      <c r="N93" s="2"/>
      <c r="O93" s="21"/>
    </row>
    <row r="94" spans="2:15">
      <c r="C94" s="7" t="s">
        <v>210</v>
      </c>
      <c r="D94" s="52">
        <v>1</v>
      </c>
      <c r="E94" s="69">
        <v>207</v>
      </c>
      <c r="F94" s="81">
        <v>29841</v>
      </c>
      <c r="G94" s="82">
        <v>188400</v>
      </c>
      <c r="H94" s="30"/>
      <c r="I94" s="4"/>
      <c r="J94" s="13"/>
      <c r="K94" s="90"/>
      <c r="L94" s="91"/>
      <c r="M94" s="91"/>
      <c r="N94" s="2"/>
      <c r="O94" s="21"/>
    </row>
    <row r="95" spans="2:15">
      <c r="C95" s="7" t="s">
        <v>211</v>
      </c>
      <c r="D95" s="27">
        <v>1</v>
      </c>
      <c r="E95" s="69">
        <v>207</v>
      </c>
      <c r="F95" s="81">
        <v>50795</v>
      </c>
      <c r="G95" s="82">
        <v>700291</v>
      </c>
      <c r="H95" s="79"/>
      <c r="I95" s="4"/>
      <c r="J95" s="13"/>
      <c r="K95" s="88"/>
      <c r="L95" s="91"/>
      <c r="M95" s="91"/>
      <c r="N95" s="86"/>
      <c r="O95" s="4"/>
    </row>
    <row r="96" spans="2:15">
      <c r="B96" s="50"/>
      <c r="C96" s="51"/>
      <c r="D96" s="10"/>
      <c r="E96" s="10"/>
      <c r="F96" s="245">
        <v>43200</v>
      </c>
      <c r="G96" s="246"/>
      <c r="H96" s="17" t="s">
        <v>14</v>
      </c>
      <c r="I96" s="32">
        <f>COUNTIF(Tableau134234562342357891123452792472101123479112349121311414151749124141216171812141712192021122223242523[Points],"")</f>
        <v>94</v>
      </c>
      <c r="J96" s="47">
        <f>SUM(Tableau134234562342357891123452792472101123479112349121311414151749124141216171812141712192021122223242523[Points])</f>
        <v>0</v>
      </c>
      <c r="K96" s="16" t="s">
        <v>12</v>
      </c>
      <c r="L96" s="93"/>
      <c r="M96" s="93"/>
    </row>
    <row r="97" spans="1:15">
      <c r="C97" s="6"/>
      <c r="D97" s="10"/>
      <c r="E97" s="10"/>
      <c r="F97" s="10"/>
      <c r="G97" s="10"/>
      <c r="H97" s="15" t="s">
        <v>11</v>
      </c>
      <c r="I97" s="32">
        <f>$B4-$I$96</f>
        <v>0</v>
      </c>
      <c r="J97" s="47" t="e">
        <f>J96/I97</f>
        <v>#DIV/0!</v>
      </c>
      <c r="K97" s="242" t="s">
        <v>13</v>
      </c>
      <c r="L97" s="243"/>
      <c r="M97" s="243"/>
      <c r="N97" s="244"/>
      <c r="O97" s="97"/>
    </row>
    <row r="98" spans="1:15">
      <c r="C98" s="6"/>
      <c r="D98" s="10"/>
      <c r="E98" s="10"/>
      <c r="F98" s="10"/>
      <c r="G98" s="10"/>
      <c r="H98" s="15"/>
      <c r="I98" s="31"/>
      <c r="K98" s="16"/>
      <c r="L98" s="93"/>
      <c r="M98" s="93"/>
      <c r="N98" s="28"/>
      <c r="O98" s="28"/>
    </row>
    <row r="99" spans="1:15">
      <c r="A99" s="18" t="s">
        <v>15</v>
      </c>
      <c r="C99" s="7" t="s">
        <v>4</v>
      </c>
      <c r="D99" s="2">
        <v>2</v>
      </c>
      <c r="E99" s="10"/>
      <c r="F99" s="10"/>
      <c r="H99" s="6"/>
      <c r="I99" s="6"/>
      <c r="N99" s="28"/>
      <c r="O99" s="28"/>
    </row>
    <row r="100" spans="1:15">
      <c r="C100" s="59" t="s">
        <v>106</v>
      </c>
      <c r="D100" s="64">
        <v>2</v>
      </c>
      <c r="E100" s="67">
        <v>207</v>
      </c>
      <c r="F100" s="53"/>
      <c r="G100" s="63"/>
      <c r="H100" s="6"/>
      <c r="I100" s="6"/>
      <c r="M100" s="94"/>
      <c r="N100" s="95"/>
      <c r="O100" s="95"/>
    </row>
    <row r="101" spans="1:15">
      <c r="C101" s="6"/>
      <c r="D101" s="10"/>
      <c r="E101" s="10"/>
      <c r="F101" s="10"/>
      <c r="N101" s="28"/>
      <c r="O101" s="28"/>
    </row>
    <row r="102" spans="1:15">
      <c r="A102" s="18" t="s">
        <v>75</v>
      </c>
      <c r="H102"/>
      <c r="N102" s="28"/>
      <c r="O102" s="28"/>
    </row>
    <row r="103" spans="1:15">
      <c r="C103" s="7" t="s">
        <v>97</v>
      </c>
      <c r="D103" s="27">
        <v>3</v>
      </c>
      <c r="E103"/>
      <c r="N103" s="6"/>
      <c r="O103" s="6"/>
    </row>
    <row r="104" spans="1:15">
      <c r="C104" s="59" t="s">
        <v>84</v>
      </c>
      <c r="D104" s="54">
        <v>2</v>
      </c>
      <c r="N104" s="28"/>
      <c r="O104" s="28"/>
    </row>
    <row r="105" spans="1:15">
      <c r="C105" s="60" t="s">
        <v>86</v>
      </c>
      <c r="D105" s="55">
        <v>1</v>
      </c>
      <c r="N105" s="28"/>
      <c r="O105" s="28"/>
    </row>
    <row r="106" spans="1:15">
      <c r="C106" s="59" t="s">
        <v>87</v>
      </c>
      <c r="D106" s="54">
        <v>1</v>
      </c>
      <c r="N106" s="28"/>
      <c r="O106" s="28"/>
    </row>
    <row r="107" spans="1:15">
      <c r="C107" s="59" t="s">
        <v>88</v>
      </c>
      <c r="D107" s="54">
        <v>1</v>
      </c>
      <c r="H107"/>
      <c r="L107"/>
      <c r="M107"/>
      <c r="N107"/>
      <c r="O107"/>
    </row>
    <row r="108" spans="1:15">
      <c r="C108" s="61" t="s">
        <v>89</v>
      </c>
      <c r="D108" s="56">
        <v>1</v>
      </c>
      <c r="H108"/>
      <c r="L108"/>
      <c r="M108"/>
      <c r="N108"/>
      <c r="O108"/>
    </row>
    <row r="109" spans="1:15">
      <c r="C109" s="59" t="s">
        <v>91</v>
      </c>
      <c r="D109" s="57">
        <v>1</v>
      </c>
      <c r="H109"/>
      <c r="L109"/>
      <c r="M109"/>
      <c r="N109"/>
      <c r="O109"/>
    </row>
    <row r="110" spans="1:15">
      <c r="C110" s="61" t="s">
        <v>92</v>
      </c>
      <c r="D110" s="56">
        <v>1</v>
      </c>
      <c r="H110"/>
      <c r="L110"/>
      <c r="M110"/>
      <c r="N110"/>
      <c r="O110"/>
    </row>
    <row r="111" spans="1:15">
      <c r="C111" s="61" t="s">
        <v>94</v>
      </c>
      <c r="D111" s="56">
        <v>1</v>
      </c>
      <c r="H111"/>
      <c r="L111"/>
      <c r="M111"/>
      <c r="N111"/>
      <c r="O111"/>
    </row>
    <row r="112" spans="1:15">
      <c r="C112" s="60" t="s">
        <v>90</v>
      </c>
      <c r="D112" s="56">
        <v>1</v>
      </c>
      <c r="E112" s="66">
        <v>207</v>
      </c>
      <c r="F112" s="68"/>
      <c r="G112" s="58"/>
      <c r="H112"/>
      <c r="L112"/>
      <c r="M112"/>
      <c r="N112"/>
      <c r="O112"/>
    </row>
    <row r="113" spans="3:15">
      <c r="C113" s="61" t="s">
        <v>93</v>
      </c>
      <c r="D113" s="57">
        <v>1</v>
      </c>
      <c r="E113" s="67">
        <v>207</v>
      </c>
      <c r="F113" s="68"/>
      <c r="G113" s="58"/>
      <c r="H113"/>
      <c r="L113"/>
      <c r="M113"/>
      <c r="N113"/>
      <c r="O113"/>
    </row>
    <row r="114" spans="3:15">
      <c r="C114" s="71" t="s">
        <v>95</v>
      </c>
      <c r="D114" s="72">
        <v>1</v>
      </c>
      <c r="E114" s="73">
        <v>207</v>
      </c>
      <c r="F114" s="77"/>
      <c r="G114" s="78"/>
      <c r="H114"/>
      <c r="L114"/>
      <c r="M114"/>
      <c r="N114"/>
      <c r="O114"/>
    </row>
    <row r="115" spans="3:15">
      <c r="C115" s="60" t="s">
        <v>83</v>
      </c>
      <c r="D115" s="65">
        <v>3</v>
      </c>
      <c r="E115" s="66">
        <v>207</v>
      </c>
      <c r="F115" s="53"/>
      <c r="G115" s="63"/>
      <c r="H115"/>
      <c r="L115"/>
      <c r="M115"/>
      <c r="N115"/>
      <c r="O115"/>
    </row>
    <row r="116" spans="3:15">
      <c r="C116" s="59" t="s">
        <v>105</v>
      </c>
      <c r="D116" s="57">
        <v>2</v>
      </c>
      <c r="E116" s="67">
        <v>207</v>
      </c>
      <c r="F116" s="68"/>
      <c r="G116" s="58"/>
      <c r="H116"/>
      <c r="L116"/>
      <c r="M116"/>
      <c r="N116"/>
      <c r="O116"/>
    </row>
    <row r="117" spans="3:15">
      <c r="H117"/>
      <c r="L117"/>
      <c r="M117"/>
      <c r="N117"/>
      <c r="O117"/>
    </row>
    <row r="118" spans="3:15">
      <c r="H118"/>
      <c r="L118"/>
      <c r="M118"/>
      <c r="N118"/>
      <c r="O118"/>
    </row>
    <row r="119" spans="3:15">
      <c r="H119"/>
      <c r="L119"/>
      <c r="M119"/>
      <c r="N119"/>
      <c r="O119"/>
    </row>
    <row r="120" spans="3:15">
      <c r="H120"/>
      <c r="L120"/>
      <c r="M120"/>
      <c r="N120"/>
      <c r="O120"/>
    </row>
    <row r="121" spans="3:15">
      <c r="H121"/>
      <c r="L121"/>
      <c r="M121"/>
      <c r="N121"/>
      <c r="O121"/>
    </row>
    <row r="122" spans="3:15">
      <c r="H122"/>
      <c r="L122"/>
      <c r="M122"/>
      <c r="N122"/>
      <c r="O122"/>
    </row>
    <row r="123" spans="3:15">
      <c r="H123"/>
      <c r="L123"/>
      <c r="M123"/>
      <c r="N123"/>
      <c r="O123"/>
    </row>
    <row r="124" spans="3:15">
      <c r="H124"/>
      <c r="L124"/>
      <c r="M124"/>
      <c r="N124"/>
      <c r="O124"/>
    </row>
    <row r="125" spans="3:15">
      <c r="H125"/>
      <c r="L125"/>
      <c r="M125"/>
      <c r="N125"/>
      <c r="O125"/>
    </row>
    <row r="126" spans="3:15">
      <c r="H126"/>
      <c r="L126"/>
      <c r="M126"/>
      <c r="N126"/>
      <c r="O126"/>
    </row>
    <row r="127" spans="3:15">
      <c r="H127"/>
      <c r="L127"/>
      <c r="M127"/>
      <c r="N127"/>
      <c r="O127"/>
    </row>
    <row r="128" spans="3:15">
      <c r="H128"/>
      <c r="L128"/>
      <c r="M128"/>
      <c r="N128"/>
      <c r="O128"/>
    </row>
    <row r="129" spans="8:15">
      <c r="H129"/>
      <c r="L129"/>
      <c r="M129"/>
      <c r="N129"/>
      <c r="O129"/>
    </row>
    <row r="130" spans="8:15">
      <c r="H130"/>
      <c r="L130"/>
      <c r="M130"/>
      <c r="N130"/>
      <c r="O130"/>
    </row>
    <row r="131" spans="8:15">
      <c r="H131"/>
      <c r="L131"/>
      <c r="M131"/>
      <c r="N131"/>
      <c r="O131"/>
    </row>
    <row r="132" spans="8:15">
      <c r="H132"/>
      <c r="L132"/>
      <c r="M132"/>
      <c r="N132"/>
      <c r="O132"/>
    </row>
    <row r="133" spans="8:15">
      <c r="H133"/>
      <c r="L133"/>
      <c r="M133"/>
      <c r="N133"/>
      <c r="O133"/>
    </row>
    <row r="134" spans="8:15">
      <c r="H134"/>
      <c r="L134"/>
      <c r="M134"/>
      <c r="N134"/>
      <c r="O134"/>
    </row>
    <row r="135" spans="8:15">
      <c r="H135"/>
      <c r="L135"/>
      <c r="M135"/>
      <c r="N135"/>
      <c r="O135"/>
    </row>
    <row r="136" spans="8:15">
      <c r="H136"/>
      <c r="L136"/>
      <c r="M136"/>
      <c r="N136"/>
      <c r="O136"/>
    </row>
    <row r="137" spans="8:15">
      <c r="H137"/>
      <c r="L137"/>
      <c r="M137"/>
      <c r="N137"/>
      <c r="O137"/>
    </row>
    <row r="138" spans="8:15">
      <c r="H138"/>
      <c r="L138"/>
      <c r="M138"/>
      <c r="N138"/>
      <c r="O138"/>
    </row>
    <row r="139" spans="8:15">
      <c r="H139"/>
      <c r="L139"/>
      <c r="M139"/>
      <c r="N139"/>
      <c r="O139"/>
    </row>
    <row r="140" spans="8:15">
      <c r="H140"/>
      <c r="L140"/>
      <c r="M140"/>
      <c r="N140"/>
      <c r="O140"/>
    </row>
    <row r="141" spans="8:15">
      <c r="H141"/>
      <c r="L141"/>
      <c r="M141"/>
      <c r="N141"/>
      <c r="O141"/>
    </row>
    <row r="142" spans="8:15">
      <c r="H142"/>
      <c r="L142"/>
      <c r="M142"/>
      <c r="N142"/>
      <c r="O142"/>
    </row>
    <row r="143" spans="8:15">
      <c r="H143"/>
      <c r="L143"/>
      <c r="M143"/>
      <c r="N143"/>
      <c r="O143"/>
    </row>
    <row r="144" spans="8:15">
      <c r="H144"/>
      <c r="L144"/>
      <c r="M144"/>
      <c r="N144"/>
      <c r="O144"/>
    </row>
    <row r="145" spans="8:15">
      <c r="H145"/>
      <c r="L145"/>
      <c r="M145"/>
      <c r="N145"/>
      <c r="O145"/>
    </row>
    <row r="146" spans="8:15">
      <c r="H146"/>
      <c r="L146"/>
      <c r="M146"/>
      <c r="N146"/>
      <c r="O146"/>
    </row>
    <row r="147" spans="8:15">
      <c r="H147"/>
      <c r="L147"/>
      <c r="M147"/>
      <c r="N147"/>
      <c r="O147"/>
    </row>
    <row r="148" spans="8:15">
      <c r="H148"/>
      <c r="L148"/>
      <c r="M148"/>
      <c r="N148"/>
      <c r="O148"/>
    </row>
    <row r="149" spans="8:15">
      <c r="H149"/>
      <c r="L149"/>
      <c r="M149"/>
      <c r="N149"/>
      <c r="O149"/>
    </row>
    <row r="150" spans="8:15">
      <c r="H150"/>
      <c r="L150"/>
      <c r="M150"/>
      <c r="N150"/>
      <c r="O150"/>
    </row>
    <row r="151" spans="8:15">
      <c r="H151"/>
      <c r="L151"/>
      <c r="M151"/>
      <c r="N151"/>
      <c r="O151"/>
    </row>
    <row r="152" spans="8:15">
      <c r="H152"/>
      <c r="L152"/>
      <c r="M152"/>
      <c r="N152"/>
      <c r="O152"/>
    </row>
    <row r="153" spans="8:15">
      <c r="N153" s="28"/>
      <c r="O153" s="28"/>
    </row>
    <row r="154" spans="8:15">
      <c r="N154" s="28"/>
      <c r="O154" s="28"/>
    </row>
    <row r="155" spans="8:15">
      <c r="N155" s="28"/>
      <c r="O155" s="28"/>
    </row>
    <row r="156" spans="8:15">
      <c r="N156" s="28"/>
      <c r="O156" s="28"/>
    </row>
    <row r="157" spans="8:15">
      <c r="N157" s="28"/>
      <c r="O157" s="28"/>
    </row>
    <row r="158" spans="8:15">
      <c r="N158" s="28"/>
      <c r="O158" s="28"/>
    </row>
    <row r="159" spans="8:15">
      <c r="N159" s="28"/>
      <c r="O159" s="28"/>
    </row>
    <row r="160" spans="8:15">
      <c r="N160" s="28"/>
      <c r="O160" s="28"/>
    </row>
    <row r="161" spans="14:15">
      <c r="N161" s="28"/>
      <c r="O161" s="28"/>
    </row>
    <row r="162" spans="14:15">
      <c r="N162" s="28"/>
      <c r="O162" s="28"/>
    </row>
    <row r="163" spans="14:15">
      <c r="N163" s="28"/>
      <c r="O163" s="28"/>
    </row>
    <row r="164" spans="14:15">
      <c r="N164" s="28"/>
      <c r="O164" s="28"/>
    </row>
    <row r="165" spans="14:15">
      <c r="N165" s="28"/>
      <c r="O165" s="28"/>
    </row>
    <row r="166" spans="14:15">
      <c r="N166" s="28"/>
      <c r="O166" s="28"/>
    </row>
    <row r="167" spans="14:15">
      <c r="N167" s="28"/>
      <c r="O167" s="28"/>
    </row>
    <row r="168" spans="14:15">
      <c r="N168" s="28"/>
      <c r="O168" s="28"/>
    </row>
    <row r="169" spans="14:15">
      <c r="N169" s="28"/>
      <c r="O169" s="28"/>
    </row>
    <row r="170" spans="14:15">
      <c r="N170" s="28"/>
      <c r="O170" s="28"/>
    </row>
    <row r="171" spans="14:15">
      <c r="N171" s="28"/>
      <c r="O171" s="28"/>
    </row>
    <row r="172" spans="14:15">
      <c r="N172" s="28"/>
      <c r="O172" s="28"/>
    </row>
    <row r="173" spans="14:15">
      <c r="N173" s="28"/>
      <c r="O173" s="28"/>
    </row>
    <row r="174" spans="14:15">
      <c r="N174" s="28"/>
      <c r="O174" s="28"/>
    </row>
    <row r="175" spans="14:15">
      <c r="N175" s="28"/>
      <c r="O175" s="28"/>
    </row>
    <row r="176" spans="14:15">
      <c r="N176" s="28"/>
      <c r="O176" s="28"/>
    </row>
    <row r="177" spans="14:15">
      <c r="N177" s="28"/>
      <c r="O177" s="28"/>
    </row>
    <row r="178" spans="14:15">
      <c r="N178" s="28"/>
      <c r="O178" s="28"/>
    </row>
    <row r="179" spans="14:15">
      <c r="N179" s="28"/>
      <c r="O179" s="28"/>
    </row>
    <row r="180" spans="14:15">
      <c r="N180" s="28"/>
      <c r="O180" s="28"/>
    </row>
    <row r="181" spans="14:15">
      <c r="N181" s="28"/>
      <c r="O181" s="28"/>
    </row>
    <row r="182" spans="14:15">
      <c r="N182" s="28"/>
      <c r="O182" s="28"/>
    </row>
    <row r="183" spans="14:15">
      <c r="N183" s="28"/>
      <c r="O183" s="28"/>
    </row>
    <row r="184" spans="14:15">
      <c r="N184" s="28"/>
      <c r="O184" s="28"/>
    </row>
    <row r="185" spans="14:15">
      <c r="N185" s="28"/>
      <c r="O185" s="28"/>
    </row>
    <row r="186" spans="14:15">
      <c r="N186" s="28"/>
      <c r="O186" s="28"/>
    </row>
    <row r="187" spans="14:15">
      <c r="N187" s="28"/>
      <c r="O187" s="28"/>
    </row>
    <row r="188" spans="14:15">
      <c r="N188" s="28"/>
      <c r="O188" s="28"/>
    </row>
    <row r="189" spans="14:15">
      <c r="N189" s="28"/>
      <c r="O189" s="28"/>
    </row>
    <row r="190" spans="14:15">
      <c r="N190" s="28"/>
      <c r="O190" s="28"/>
    </row>
    <row r="191" spans="14:15">
      <c r="N191" s="28"/>
      <c r="O191" s="28"/>
    </row>
    <row r="192" spans="14:15">
      <c r="N192" s="28"/>
      <c r="O192" s="28"/>
    </row>
    <row r="193" spans="14:15">
      <c r="N193" s="28"/>
      <c r="O193" s="28"/>
    </row>
    <row r="194" spans="14:15">
      <c r="N194" s="28"/>
      <c r="O194" s="28"/>
    </row>
    <row r="195" spans="14:15">
      <c r="N195" s="28"/>
      <c r="O195" s="28"/>
    </row>
    <row r="196" spans="14:15">
      <c r="N196" s="28"/>
      <c r="O196" s="28"/>
    </row>
    <row r="197" spans="14:15">
      <c r="N197" s="28"/>
      <c r="O197" s="28"/>
    </row>
    <row r="198" spans="14:15">
      <c r="N198" s="28"/>
      <c r="O198" s="28"/>
    </row>
    <row r="199" spans="14:15">
      <c r="N199" s="28"/>
      <c r="O199" s="28"/>
    </row>
    <row r="200" spans="14:15">
      <c r="N200" s="28"/>
      <c r="O200" s="28"/>
    </row>
    <row r="201" spans="14:15">
      <c r="N201" s="28"/>
      <c r="O201" s="28"/>
    </row>
    <row r="202" spans="14:15">
      <c r="N202" s="28"/>
      <c r="O202" s="28"/>
    </row>
    <row r="203" spans="14:15">
      <c r="N203" s="28"/>
      <c r="O203" s="28"/>
    </row>
    <row r="204" spans="14:15">
      <c r="N204" s="28"/>
      <c r="O204" s="28"/>
    </row>
    <row r="205" spans="14:15">
      <c r="N205" s="28"/>
      <c r="O205" s="28"/>
    </row>
    <row r="206" spans="14:15">
      <c r="N206" s="28"/>
      <c r="O206" s="28"/>
    </row>
    <row r="207" spans="14:15">
      <c r="N207" s="28"/>
      <c r="O207" s="28"/>
    </row>
    <row r="208" spans="14:15">
      <c r="N208" s="28"/>
      <c r="O208" s="28"/>
    </row>
    <row r="209" spans="14:15">
      <c r="N209" s="28"/>
      <c r="O209" s="28"/>
    </row>
    <row r="210" spans="14:15">
      <c r="N210" s="28"/>
      <c r="O210" s="28"/>
    </row>
    <row r="211" spans="14:15">
      <c r="N211" s="28"/>
      <c r="O211" s="28"/>
    </row>
    <row r="212" spans="14:15">
      <c r="N212" s="28"/>
      <c r="O212" s="28"/>
    </row>
    <row r="213" spans="14:15">
      <c r="N213" s="28"/>
      <c r="O213" s="28"/>
    </row>
    <row r="214" spans="14:15">
      <c r="N214" s="28"/>
      <c r="O214" s="28"/>
    </row>
    <row r="215" spans="14:15">
      <c r="N215" s="28"/>
      <c r="O215" s="28"/>
    </row>
    <row r="216" spans="14:15">
      <c r="N216" s="28"/>
      <c r="O216" s="28"/>
    </row>
    <row r="217" spans="14:15">
      <c r="N217" s="28"/>
      <c r="O217" s="28"/>
    </row>
    <row r="218" spans="14:15">
      <c r="N218" s="28"/>
      <c r="O218" s="28"/>
    </row>
    <row r="219" spans="14:15">
      <c r="N219" s="28"/>
      <c r="O219" s="28"/>
    </row>
    <row r="220" spans="14:15">
      <c r="N220" s="28"/>
      <c r="O220" s="28"/>
    </row>
    <row r="221" spans="14:15">
      <c r="N221" s="28"/>
      <c r="O221" s="28"/>
    </row>
    <row r="222" spans="14:15">
      <c r="N222" s="28"/>
      <c r="O222" s="28"/>
    </row>
    <row r="223" spans="14:15">
      <c r="N223" s="28"/>
      <c r="O223" s="28"/>
    </row>
    <row r="224" spans="14:15">
      <c r="N224" s="28"/>
      <c r="O224" s="28"/>
    </row>
    <row r="225" spans="14:15">
      <c r="N225" s="28"/>
      <c r="O225" s="28"/>
    </row>
    <row r="226" spans="14:15">
      <c r="N226" s="28"/>
      <c r="O226" s="28"/>
    </row>
    <row r="227" spans="14:15">
      <c r="N227" s="28"/>
      <c r="O227" s="28"/>
    </row>
    <row r="228" spans="14:15">
      <c r="N228" s="28"/>
      <c r="O228" s="28"/>
    </row>
    <row r="229" spans="14:15">
      <c r="N229" s="28"/>
      <c r="O229" s="28"/>
    </row>
    <row r="230" spans="14:15">
      <c r="N230" s="28"/>
      <c r="O230" s="28"/>
    </row>
    <row r="231" spans="14:15">
      <c r="N231" s="28"/>
      <c r="O231" s="28"/>
    </row>
    <row r="232" spans="14:15">
      <c r="N232" s="28"/>
      <c r="O232" s="28"/>
    </row>
    <row r="233" spans="14:15">
      <c r="N233" s="28"/>
      <c r="O233" s="28"/>
    </row>
    <row r="234" spans="14:15">
      <c r="N234" s="28"/>
      <c r="O234" s="28"/>
    </row>
    <row r="235" spans="14:15">
      <c r="N235" s="28"/>
      <c r="O235" s="28"/>
    </row>
    <row r="236" spans="14:15">
      <c r="N236" s="28"/>
      <c r="O236" s="28"/>
    </row>
    <row r="237" spans="14:15">
      <c r="N237" s="28"/>
      <c r="O237" s="28"/>
    </row>
    <row r="238" spans="14:15">
      <c r="N238" s="28"/>
      <c r="O238" s="28"/>
    </row>
    <row r="239" spans="14:15">
      <c r="N239" s="28"/>
      <c r="O239" s="28"/>
    </row>
    <row r="240" spans="14:15">
      <c r="N240" s="28"/>
      <c r="O240" s="28"/>
    </row>
    <row r="241" spans="14:15">
      <c r="N241" s="28"/>
      <c r="O241" s="28"/>
    </row>
    <row r="242" spans="14:15">
      <c r="N242" s="28"/>
      <c r="O242" s="28"/>
    </row>
    <row r="243" spans="14:15">
      <c r="N243" s="28"/>
      <c r="O243" s="28"/>
    </row>
    <row r="244" spans="14:15">
      <c r="N244" s="28"/>
      <c r="O244" s="28"/>
    </row>
    <row r="245" spans="14:15">
      <c r="N245" s="28"/>
      <c r="O245" s="28"/>
    </row>
    <row r="246" spans="14:15">
      <c r="N246" s="28"/>
      <c r="O246" s="28"/>
    </row>
    <row r="247" spans="14:15">
      <c r="N247" s="28"/>
      <c r="O247" s="28"/>
    </row>
    <row r="248" spans="14:15">
      <c r="N248" s="28"/>
      <c r="O248" s="28"/>
    </row>
    <row r="249" spans="14:15">
      <c r="N249" s="28"/>
      <c r="O249" s="28"/>
    </row>
    <row r="250" spans="14:15">
      <c r="N250" s="28"/>
      <c r="O250" s="28"/>
    </row>
    <row r="251" spans="14:15">
      <c r="N251" s="28"/>
      <c r="O251" s="28"/>
    </row>
    <row r="252" spans="14:15">
      <c r="N252" s="28"/>
      <c r="O252" s="28"/>
    </row>
    <row r="253" spans="14:15">
      <c r="N253" s="28"/>
      <c r="O253" s="28"/>
    </row>
    <row r="254" spans="14:15">
      <c r="N254" s="28"/>
      <c r="O254" s="28"/>
    </row>
    <row r="255" spans="14:15">
      <c r="N255" s="28"/>
      <c r="O255" s="28"/>
    </row>
    <row r="256" spans="14:15">
      <c r="N256" s="28"/>
      <c r="O256" s="28"/>
    </row>
    <row r="257" spans="14:15">
      <c r="N257" s="28"/>
      <c r="O257" s="28"/>
    </row>
    <row r="258" spans="14:15">
      <c r="N258" s="28"/>
      <c r="O258" s="28"/>
    </row>
    <row r="259" spans="14:15">
      <c r="N259" s="28"/>
      <c r="O259" s="28"/>
    </row>
    <row r="260" spans="14:15">
      <c r="N260" s="28"/>
      <c r="O260" s="28"/>
    </row>
    <row r="261" spans="14:15">
      <c r="N261" s="28"/>
      <c r="O261" s="28"/>
    </row>
    <row r="262" spans="14:15">
      <c r="N262" s="28"/>
      <c r="O262" s="28"/>
    </row>
    <row r="263" spans="14:15">
      <c r="N263" s="28"/>
      <c r="O263" s="28"/>
    </row>
    <row r="264" spans="14:15">
      <c r="N264" s="28"/>
      <c r="O264" s="28"/>
    </row>
    <row r="265" spans="14:15">
      <c r="N265" s="28"/>
      <c r="O265" s="28"/>
    </row>
    <row r="266" spans="14:15">
      <c r="N266" s="28"/>
      <c r="O266" s="28"/>
    </row>
    <row r="267" spans="14:15">
      <c r="N267" s="28"/>
      <c r="O267" s="28"/>
    </row>
    <row r="268" spans="14:15">
      <c r="N268" s="28"/>
      <c r="O268" s="28"/>
    </row>
    <row r="269" spans="14:15">
      <c r="N269" s="28"/>
      <c r="O269" s="28"/>
    </row>
    <row r="270" spans="14:15">
      <c r="N270" s="28"/>
      <c r="O270" s="28"/>
    </row>
    <row r="271" spans="14:15">
      <c r="N271" s="28"/>
      <c r="O271" s="28"/>
    </row>
    <row r="272" spans="14:15">
      <c r="N272" s="28"/>
      <c r="O272" s="28"/>
    </row>
    <row r="273" spans="14:15">
      <c r="N273" s="28"/>
      <c r="O273" s="28"/>
    </row>
    <row r="274" spans="14:15">
      <c r="N274" s="28"/>
      <c r="O274" s="28"/>
    </row>
    <row r="275" spans="14:15">
      <c r="N275" s="28"/>
      <c r="O275" s="28"/>
    </row>
    <row r="276" spans="14:15">
      <c r="N276" s="28"/>
      <c r="O276" s="28"/>
    </row>
    <row r="277" spans="14:15">
      <c r="N277" s="28"/>
      <c r="O277" s="28"/>
    </row>
    <row r="278" spans="14:15">
      <c r="N278" s="28"/>
      <c r="O278" s="28"/>
    </row>
    <row r="279" spans="14:15">
      <c r="N279" s="28"/>
      <c r="O279" s="28"/>
    </row>
    <row r="280" spans="14:15">
      <c r="N280" s="28"/>
      <c r="O280" s="28"/>
    </row>
    <row r="281" spans="14:15">
      <c r="N281" s="28"/>
      <c r="O281" s="28"/>
    </row>
    <row r="282" spans="14:15">
      <c r="N282" s="28"/>
      <c r="O282" s="28"/>
    </row>
    <row r="283" spans="14:15">
      <c r="N283" s="28"/>
      <c r="O283" s="28"/>
    </row>
    <row r="284" spans="14:15">
      <c r="N284" s="28"/>
      <c r="O284" s="28"/>
    </row>
    <row r="285" spans="14:15">
      <c r="N285" s="28"/>
      <c r="O285" s="28"/>
    </row>
    <row r="286" spans="14:15">
      <c r="N286" s="28"/>
      <c r="O286" s="28"/>
    </row>
    <row r="287" spans="14:15">
      <c r="N287" s="28"/>
      <c r="O287" s="28"/>
    </row>
    <row r="288" spans="14:15">
      <c r="N288" s="28"/>
      <c r="O288" s="28"/>
    </row>
    <row r="289" spans="14:15">
      <c r="N289" s="28"/>
      <c r="O289" s="28"/>
    </row>
    <row r="290" spans="14:15">
      <c r="N290" s="28"/>
      <c r="O290" s="28"/>
    </row>
    <row r="291" spans="14:15">
      <c r="N291" s="28"/>
      <c r="O291" s="28"/>
    </row>
    <row r="292" spans="14:15">
      <c r="N292" s="28"/>
      <c r="O292" s="28"/>
    </row>
    <row r="293" spans="14:15">
      <c r="N293" s="28"/>
      <c r="O293" s="28"/>
    </row>
    <row r="294" spans="14:15">
      <c r="N294" s="28"/>
      <c r="O294" s="28"/>
    </row>
    <row r="295" spans="14:15">
      <c r="N295" s="28"/>
      <c r="O295" s="28"/>
    </row>
    <row r="296" spans="14:15">
      <c r="N296" s="28"/>
      <c r="O296" s="28"/>
    </row>
    <row r="297" spans="14:15">
      <c r="N297" s="28"/>
      <c r="O297" s="28"/>
    </row>
    <row r="298" spans="14:15">
      <c r="N298" s="28"/>
      <c r="O298" s="28"/>
    </row>
    <row r="299" spans="14:15">
      <c r="N299" s="28"/>
      <c r="O299" s="28"/>
    </row>
    <row r="300" spans="14:15">
      <c r="N300" s="28"/>
      <c r="O300" s="28"/>
    </row>
    <row r="301" spans="14:15">
      <c r="N301" s="28"/>
      <c r="O301" s="28"/>
    </row>
    <row r="302" spans="14:15">
      <c r="N302" s="28"/>
      <c r="O302" s="28"/>
    </row>
    <row r="303" spans="14:15">
      <c r="N303" s="28"/>
      <c r="O303" s="28"/>
    </row>
    <row r="304" spans="14:15">
      <c r="N304" s="28"/>
      <c r="O304" s="28"/>
    </row>
    <row r="305" spans="14:15">
      <c r="N305" s="28"/>
      <c r="O305" s="28"/>
    </row>
    <row r="306" spans="14:15">
      <c r="N306" s="28"/>
      <c r="O306" s="28"/>
    </row>
    <row r="307" spans="14:15">
      <c r="N307" s="28"/>
      <c r="O307" s="28"/>
    </row>
    <row r="308" spans="14:15">
      <c r="N308" s="28"/>
      <c r="O308" s="28"/>
    </row>
    <row r="309" spans="14:15">
      <c r="N309" s="28"/>
      <c r="O309" s="28"/>
    </row>
    <row r="310" spans="14:15">
      <c r="N310" s="28"/>
      <c r="O310" s="28"/>
    </row>
    <row r="311" spans="14:15">
      <c r="N311" s="28"/>
      <c r="O311" s="28"/>
    </row>
    <row r="312" spans="14:15">
      <c r="N312" s="28"/>
      <c r="O312" s="28"/>
    </row>
    <row r="313" spans="14:15">
      <c r="N313" s="28"/>
      <c r="O313" s="28"/>
    </row>
    <row r="314" spans="14:15">
      <c r="N314" s="28"/>
      <c r="O314" s="28"/>
    </row>
    <row r="315" spans="14:15">
      <c r="N315" s="28"/>
      <c r="O315" s="28"/>
    </row>
    <row r="316" spans="14:15">
      <c r="N316" s="28"/>
      <c r="O316" s="28"/>
    </row>
    <row r="317" spans="14:15">
      <c r="N317" s="28"/>
      <c r="O317" s="28"/>
    </row>
    <row r="318" spans="14:15">
      <c r="N318" s="28"/>
      <c r="O318" s="28"/>
    </row>
    <row r="319" spans="14:15">
      <c r="N319" s="28"/>
      <c r="O319" s="28"/>
    </row>
    <row r="320" spans="14:15">
      <c r="N320" s="28"/>
      <c r="O320" s="28"/>
    </row>
    <row r="321" spans="14:15">
      <c r="N321" s="28"/>
      <c r="O321" s="28"/>
    </row>
    <row r="322" spans="14:15">
      <c r="N322" s="28"/>
      <c r="O322" s="28"/>
    </row>
    <row r="323" spans="14:15">
      <c r="N323" s="28"/>
      <c r="O323" s="28"/>
    </row>
    <row r="324" spans="14:15">
      <c r="N324" s="28"/>
      <c r="O324" s="28"/>
    </row>
    <row r="325" spans="14:15">
      <c r="N325" s="28"/>
      <c r="O325" s="28"/>
    </row>
    <row r="326" spans="14:15">
      <c r="N326" s="28"/>
      <c r="O326" s="28"/>
    </row>
    <row r="327" spans="14:15">
      <c r="N327" s="28"/>
      <c r="O327" s="28"/>
    </row>
    <row r="328" spans="14:15">
      <c r="N328" s="28"/>
      <c r="O328" s="28"/>
    </row>
    <row r="329" spans="14:15">
      <c r="N329" s="28"/>
      <c r="O329" s="28"/>
    </row>
    <row r="330" spans="14:15">
      <c r="N330" s="28"/>
      <c r="O330" s="28"/>
    </row>
    <row r="331" spans="14:15">
      <c r="N331" s="28"/>
      <c r="O331" s="28"/>
    </row>
    <row r="332" spans="14:15">
      <c r="N332" s="28"/>
      <c r="O332" s="28"/>
    </row>
    <row r="333" spans="14:15">
      <c r="N333" s="28"/>
      <c r="O333" s="28"/>
    </row>
    <row r="334" spans="14:15">
      <c r="N334" s="28"/>
      <c r="O334" s="28"/>
    </row>
    <row r="335" spans="14:15">
      <c r="N335" s="28"/>
      <c r="O335" s="28"/>
    </row>
    <row r="336" spans="14:15">
      <c r="N336" s="28"/>
      <c r="O336" s="28"/>
    </row>
    <row r="337" spans="14:15">
      <c r="N337" s="28"/>
      <c r="O337" s="28"/>
    </row>
    <row r="338" spans="14:15">
      <c r="N338" s="28"/>
      <c r="O338" s="28"/>
    </row>
    <row r="339" spans="14:15">
      <c r="N339" s="28"/>
      <c r="O339" s="28"/>
    </row>
    <row r="340" spans="14:15">
      <c r="N340" s="28"/>
      <c r="O340" s="28"/>
    </row>
    <row r="341" spans="14:15">
      <c r="N341" s="28"/>
      <c r="O341" s="28"/>
    </row>
    <row r="342" spans="14:15">
      <c r="N342" s="28"/>
      <c r="O342" s="28"/>
    </row>
    <row r="343" spans="14:15">
      <c r="N343" s="28"/>
      <c r="O343" s="28"/>
    </row>
    <row r="344" spans="14:15">
      <c r="N344" s="28"/>
      <c r="O344" s="28"/>
    </row>
    <row r="345" spans="14:15">
      <c r="N345" s="28"/>
      <c r="O345" s="28"/>
    </row>
    <row r="346" spans="14:15">
      <c r="N346" s="28"/>
      <c r="O346" s="28"/>
    </row>
    <row r="347" spans="14:15">
      <c r="N347" s="28"/>
      <c r="O347" s="28"/>
    </row>
    <row r="348" spans="14:15">
      <c r="N348" s="28"/>
      <c r="O348" s="28"/>
    </row>
    <row r="349" spans="14:15">
      <c r="N349" s="28"/>
      <c r="O349" s="28"/>
    </row>
    <row r="350" spans="14:15">
      <c r="N350" s="28"/>
      <c r="O350" s="28"/>
    </row>
    <row r="351" spans="14:15">
      <c r="N351" s="28"/>
      <c r="O351" s="28"/>
    </row>
    <row r="352" spans="14:15">
      <c r="N352" s="28"/>
      <c r="O352" s="28"/>
    </row>
    <row r="353" spans="14:15">
      <c r="N353" s="28"/>
      <c r="O353" s="28"/>
    </row>
    <row r="354" spans="14:15">
      <c r="N354" s="28"/>
      <c r="O354" s="28"/>
    </row>
    <row r="355" spans="14:15">
      <c r="N355" s="28"/>
      <c r="O355" s="28"/>
    </row>
    <row r="356" spans="14:15">
      <c r="N356" s="28"/>
      <c r="O356" s="28"/>
    </row>
    <row r="357" spans="14:15">
      <c r="N357" s="28"/>
      <c r="O357" s="28"/>
    </row>
    <row r="358" spans="14:15">
      <c r="N358" s="28"/>
      <c r="O358" s="28"/>
    </row>
    <row r="359" spans="14:15">
      <c r="N359" s="28"/>
      <c r="O359" s="28"/>
    </row>
    <row r="360" spans="14:15">
      <c r="N360" s="28"/>
      <c r="O360" s="28"/>
    </row>
    <row r="361" spans="14:15">
      <c r="N361" s="28"/>
      <c r="O361" s="28"/>
    </row>
    <row r="362" spans="14:15">
      <c r="N362" s="28"/>
      <c r="O362" s="28"/>
    </row>
    <row r="363" spans="14:15">
      <c r="N363" s="28"/>
      <c r="O363" s="28"/>
    </row>
    <row r="364" spans="14:15">
      <c r="N364" s="28"/>
      <c r="O364" s="28"/>
    </row>
    <row r="365" spans="14:15">
      <c r="N365" s="28"/>
      <c r="O365" s="28"/>
    </row>
    <row r="366" spans="14:15">
      <c r="N366" s="28"/>
      <c r="O366" s="28"/>
    </row>
    <row r="367" spans="14:15">
      <c r="N367" s="28"/>
      <c r="O367" s="28"/>
    </row>
    <row r="368" spans="14:15">
      <c r="N368" s="28"/>
      <c r="O368" s="28"/>
    </row>
    <row r="369" spans="14:15">
      <c r="N369" s="28"/>
      <c r="O369" s="28"/>
    </row>
    <row r="370" spans="14:15">
      <c r="N370" s="28"/>
      <c r="O370" s="28"/>
    </row>
    <row r="371" spans="14:15">
      <c r="N371" s="28"/>
      <c r="O371" s="28"/>
    </row>
    <row r="372" spans="14:15">
      <c r="N372" s="28"/>
      <c r="O372" s="28"/>
    </row>
    <row r="373" spans="14:15">
      <c r="N373" s="28"/>
      <c r="O373" s="28"/>
    </row>
    <row r="374" spans="14:15">
      <c r="N374" s="28"/>
      <c r="O374" s="28"/>
    </row>
    <row r="375" spans="14:15">
      <c r="N375" s="28"/>
      <c r="O375" s="28"/>
    </row>
    <row r="376" spans="14:15">
      <c r="N376" s="28"/>
      <c r="O376" s="28"/>
    </row>
    <row r="377" spans="14:15">
      <c r="N377" s="28"/>
      <c r="O377" s="28"/>
    </row>
    <row r="378" spans="14:15">
      <c r="N378" s="28"/>
      <c r="O378" s="28"/>
    </row>
    <row r="379" spans="14:15">
      <c r="N379" s="28"/>
      <c r="O379" s="28"/>
    </row>
    <row r="380" spans="14:15">
      <c r="N380" s="28"/>
      <c r="O380" s="28"/>
    </row>
    <row r="381" spans="14:15">
      <c r="N381" s="28"/>
      <c r="O381" s="28"/>
    </row>
    <row r="382" spans="14:15">
      <c r="N382" s="28"/>
      <c r="O382" s="28"/>
    </row>
    <row r="383" spans="14:15">
      <c r="N383" s="28"/>
      <c r="O383" s="28"/>
    </row>
    <row r="384" spans="14:15">
      <c r="N384" s="28"/>
      <c r="O384" s="28"/>
    </row>
    <row r="385" spans="14:15">
      <c r="N385" s="28"/>
      <c r="O385" s="28"/>
    </row>
    <row r="386" spans="14:15">
      <c r="N386" s="28"/>
      <c r="O386" s="28"/>
    </row>
    <row r="387" spans="14:15">
      <c r="N387" s="28"/>
      <c r="O387" s="28"/>
    </row>
    <row r="388" spans="14:15">
      <c r="N388" s="28"/>
      <c r="O388" s="28"/>
    </row>
    <row r="389" spans="14:15">
      <c r="N389" s="28"/>
      <c r="O389" s="28"/>
    </row>
    <row r="390" spans="14:15">
      <c r="N390" s="28"/>
      <c r="O390" s="28"/>
    </row>
    <row r="391" spans="14:15">
      <c r="N391" s="28"/>
      <c r="O391" s="28"/>
    </row>
    <row r="392" spans="14:15">
      <c r="N392" s="28"/>
      <c r="O392" s="28"/>
    </row>
    <row r="393" spans="14:15">
      <c r="N393" s="28"/>
      <c r="O393" s="28"/>
    </row>
    <row r="394" spans="14:15">
      <c r="N394" s="28"/>
      <c r="O394" s="28"/>
    </row>
    <row r="395" spans="14:15">
      <c r="N395" s="28"/>
      <c r="O395" s="28"/>
    </row>
    <row r="396" spans="14:15">
      <c r="N396" s="28"/>
      <c r="O396" s="28"/>
    </row>
    <row r="397" spans="14:15">
      <c r="N397" s="28"/>
      <c r="O397" s="28"/>
    </row>
    <row r="398" spans="14:15">
      <c r="N398" s="28"/>
      <c r="O398" s="28"/>
    </row>
    <row r="399" spans="14:15">
      <c r="N399" s="28"/>
      <c r="O399" s="28"/>
    </row>
    <row r="400" spans="14:15">
      <c r="N400" s="28"/>
      <c r="O400" s="28"/>
    </row>
    <row r="401" spans="14:15">
      <c r="N401" s="28"/>
      <c r="O401" s="28"/>
    </row>
    <row r="402" spans="14:15">
      <c r="N402" s="28"/>
      <c r="O402" s="28"/>
    </row>
    <row r="403" spans="14:15">
      <c r="N403" s="28"/>
      <c r="O403" s="28"/>
    </row>
    <row r="404" spans="14:15">
      <c r="N404" s="28"/>
      <c r="O404" s="28"/>
    </row>
    <row r="405" spans="14:15">
      <c r="N405" s="28"/>
      <c r="O405" s="28"/>
    </row>
    <row r="406" spans="14:15">
      <c r="N406" s="28"/>
      <c r="O406" s="28"/>
    </row>
    <row r="407" spans="14:15">
      <c r="N407" s="28"/>
      <c r="O407" s="28"/>
    </row>
    <row r="408" spans="14:15">
      <c r="N408" s="28"/>
      <c r="O408" s="28"/>
    </row>
    <row r="409" spans="14:15">
      <c r="N409" s="28"/>
      <c r="O409" s="28"/>
    </row>
    <row r="410" spans="14:15">
      <c r="N410" s="28"/>
      <c r="O410" s="28"/>
    </row>
    <row r="411" spans="14:15">
      <c r="N411" s="28"/>
      <c r="O411" s="28"/>
    </row>
    <row r="412" spans="14:15">
      <c r="N412" s="28"/>
      <c r="O412" s="28"/>
    </row>
    <row r="413" spans="14:15">
      <c r="N413" s="28"/>
      <c r="O413" s="28"/>
    </row>
    <row r="414" spans="14:15">
      <c r="N414" s="28"/>
      <c r="O414" s="28"/>
    </row>
    <row r="415" spans="14:15">
      <c r="N415" s="28"/>
      <c r="O415" s="28"/>
    </row>
    <row r="416" spans="14:15">
      <c r="N416" s="28"/>
      <c r="O416" s="28"/>
    </row>
    <row r="417" spans="14:15">
      <c r="N417" s="28"/>
      <c r="O417" s="28"/>
    </row>
    <row r="418" spans="14:15">
      <c r="N418" s="28"/>
      <c r="O418" s="28"/>
    </row>
    <row r="419" spans="14:15">
      <c r="N419" s="28"/>
      <c r="O419" s="28"/>
    </row>
    <row r="420" spans="14:15">
      <c r="N420" s="28"/>
      <c r="O420" s="28"/>
    </row>
    <row r="421" spans="14:15">
      <c r="N421" s="28"/>
      <c r="O421" s="28"/>
    </row>
    <row r="422" spans="14:15">
      <c r="N422" s="28"/>
      <c r="O422" s="28"/>
    </row>
    <row r="423" spans="14:15">
      <c r="N423" s="28"/>
      <c r="O423" s="28"/>
    </row>
    <row r="424" spans="14:15">
      <c r="N424" s="28"/>
      <c r="O424" s="28"/>
    </row>
    <row r="425" spans="14:15">
      <c r="N425" s="28"/>
      <c r="O425" s="28"/>
    </row>
    <row r="426" spans="14:15">
      <c r="N426" s="28"/>
      <c r="O426" s="28"/>
    </row>
    <row r="427" spans="14:15">
      <c r="N427" s="28"/>
      <c r="O427" s="28"/>
    </row>
    <row r="428" spans="14:15">
      <c r="N428" s="28"/>
      <c r="O428" s="28"/>
    </row>
    <row r="429" spans="14:15">
      <c r="N429" s="28"/>
      <c r="O429" s="28"/>
    </row>
    <row r="430" spans="14:15">
      <c r="N430" s="28"/>
      <c r="O430" s="28"/>
    </row>
    <row r="431" spans="14:15">
      <c r="N431" s="28"/>
      <c r="O431" s="28"/>
    </row>
    <row r="432" spans="14:15">
      <c r="N432" s="28"/>
      <c r="O432" s="28"/>
    </row>
    <row r="433" spans="14:15">
      <c r="N433" s="28"/>
      <c r="O433" s="28"/>
    </row>
    <row r="434" spans="14:15">
      <c r="N434" s="28"/>
      <c r="O434" s="28"/>
    </row>
    <row r="435" spans="14:15">
      <c r="N435" s="28"/>
      <c r="O435" s="28"/>
    </row>
    <row r="436" spans="14:15">
      <c r="N436" s="28"/>
      <c r="O436" s="28"/>
    </row>
    <row r="437" spans="14:15">
      <c r="N437" s="28"/>
      <c r="O437" s="28"/>
    </row>
    <row r="438" spans="14:15">
      <c r="N438" s="28"/>
      <c r="O438" s="28"/>
    </row>
    <row r="439" spans="14:15">
      <c r="N439" s="28"/>
      <c r="O439" s="28"/>
    </row>
    <row r="440" spans="14:15">
      <c r="N440" s="28"/>
      <c r="O440" s="28"/>
    </row>
    <row r="441" spans="14:15">
      <c r="N441" s="28"/>
      <c r="O441" s="28"/>
    </row>
    <row r="442" spans="14:15">
      <c r="N442" s="28"/>
      <c r="O442" s="28"/>
    </row>
    <row r="443" spans="14:15">
      <c r="N443" s="28"/>
      <c r="O443" s="28"/>
    </row>
    <row r="444" spans="14:15">
      <c r="N444" s="28"/>
      <c r="O444" s="28"/>
    </row>
    <row r="445" spans="14:15">
      <c r="N445" s="28"/>
      <c r="O445" s="28"/>
    </row>
    <row r="446" spans="14:15">
      <c r="N446" s="28"/>
      <c r="O446" s="28"/>
    </row>
    <row r="447" spans="14:15">
      <c r="N447" s="28"/>
      <c r="O447" s="28"/>
    </row>
    <row r="448" spans="14:15">
      <c r="N448" s="28"/>
      <c r="O448" s="28"/>
    </row>
    <row r="449" spans="14:15">
      <c r="N449" s="28"/>
      <c r="O449" s="28"/>
    </row>
    <row r="450" spans="14:15">
      <c r="N450" s="28"/>
      <c r="O450" s="28"/>
    </row>
    <row r="451" spans="14:15">
      <c r="N451" s="28"/>
      <c r="O451" s="28"/>
    </row>
    <row r="452" spans="14:15">
      <c r="N452" s="28"/>
      <c r="O452" s="28"/>
    </row>
    <row r="453" spans="14:15">
      <c r="N453" s="28"/>
      <c r="O453" s="28"/>
    </row>
    <row r="454" spans="14:15">
      <c r="N454" s="28"/>
      <c r="O454" s="28"/>
    </row>
    <row r="455" spans="14:15">
      <c r="N455" s="28"/>
      <c r="O455" s="28"/>
    </row>
    <row r="456" spans="14:15">
      <c r="N456" s="28"/>
      <c r="O456" s="28"/>
    </row>
    <row r="457" spans="14:15">
      <c r="N457" s="28"/>
      <c r="O457" s="28"/>
    </row>
    <row r="458" spans="14:15">
      <c r="N458" s="28"/>
      <c r="O458" s="28"/>
    </row>
    <row r="459" spans="14:15">
      <c r="N459" s="28"/>
      <c r="O459" s="28"/>
    </row>
    <row r="460" spans="14:15">
      <c r="N460" s="28"/>
      <c r="O460" s="28"/>
    </row>
    <row r="461" spans="14:15">
      <c r="N461" s="28"/>
      <c r="O461" s="28"/>
    </row>
    <row r="462" spans="14:15">
      <c r="N462" s="28"/>
      <c r="O462" s="28"/>
    </row>
    <row r="463" spans="14:15">
      <c r="N463" s="28"/>
      <c r="O463" s="28"/>
    </row>
    <row r="464" spans="14:15">
      <c r="N464" s="28"/>
      <c r="O464" s="28"/>
    </row>
    <row r="465" spans="14:15">
      <c r="N465" s="28"/>
      <c r="O465" s="28"/>
    </row>
    <row r="466" spans="14:15">
      <c r="N466" s="28"/>
      <c r="O466" s="28"/>
    </row>
    <row r="467" spans="14:15">
      <c r="N467" s="28"/>
      <c r="O467" s="28"/>
    </row>
    <row r="468" spans="14:15">
      <c r="N468" s="28"/>
      <c r="O468" s="28"/>
    </row>
    <row r="469" spans="14:15">
      <c r="N469" s="28"/>
      <c r="O469" s="28"/>
    </row>
    <row r="470" spans="14:15">
      <c r="N470" s="28"/>
      <c r="O470" s="28"/>
    </row>
    <row r="471" spans="14:15">
      <c r="N471" s="28"/>
      <c r="O471" s="28"/>
    </row>
    <row r="472" spans="14:15">
      <c r="N472" s="28"/>
      <c r="O472" s="28"/>
    </row>
    <row r="473" spans="14:15">
      <c r="N473" s="28"/>
      <c r="O473" s="28"/>
    </row>
    <row r="474" spans="14:15">
      <c r="N474" s="28"/>
      <c r="O474" s="28"/>
    </row>
    <row r="475" spans="14:15">
      <c r="N475" s="28"/>
      <c r="O475" s="28"/>
    </row>
    <row r="476" spans="14:15">
      <c r="N476" s="28"/>
      <c r="O476" s="28"/>
    </row>
    <row r="477" spans="14:15">
      <c r="N477" s="28"/>
      <c r="O477" s="28"/>
    </row>
    <row r="478" spans="14:15">
      <c r="N478" s="28"/>
      <c r="O478" s="28"/>
    </row>
    <row r="479" spans="14:15">
      <c r="N479" s="28"/>
      <c r="O479" s="28"/>
    </row>
    <row r="480" spans="14:15">
      <c r="N480" s="28"/>
      <c r="O480" s="28"/>
    </row>
    <row r="481" spans="14:15">
      <c r="N481" s="28"/>
      <c r="O481" s="28"/>
    </row>
    <row r="482" spans="14:15">
      <c r="N482" s="28"/>
      <c r="O482" s="28"/>
    </row>
    <row r="483" spans="14:15">
      <c r="N483" s="28"/>
      <c r="O483" s="28"/>
    </row>
    <row r="484" spans="14:15">
      <c r="N484" s="28"/>
      <c r="O484" s="28"/>
    </row>
    <row r="485" spans="14:15">
      <c r="N485" s="28"/>
      <c r="O485" s="28"/>
    </row>
    <row r="486" spans="14:15">
      <c r="N486" s="28"/>
      <c r="O486" s="28"/>
    </row>
    <row r="487" spans="14:15">
      <c r="N487" s="28"/>
      <c r="O487" s="28"/>
    </row>
    <row r="488" spans="14:15">
      <c r="N488" s="28"/>
      <c r="O488" s="28"/>
    </row>
    <row r="489" spans="14:15">
      <c r="N489" s="28"/>
      <c r="O489" s="28"/>
    </row>
    <row r="490" spans="14:15">
      <c r="N490" s="28"/>
      <c r="O490" s="28"/>
    </row>
    <row r="491" spans="14:15">
      <c r="N491" s="28"/>
      <c r="O491" s="28"/>
    </row>
    <row r="492" spans="14:15">
      <c r="N492" s="28"/>
      <c r="O492" s="28"/>
    </row>
    <row r="493" spans="14:15">
      <c r="N493" s="28"/>
      <c r="O493" s="28"/>
    </row>
    <row r="494" spans="14:15">
      <c r="N494" s="28"/>
      <c r="O494" s="28"/>
    </row>
    <row r="495" spans="14:15">
      <c r="N495" s="28"/>
      <c r="O495" s="28"/>
    </row>
    <row r="496" spans="14:15">
      <c r="N496" s="28"/>
      <c r="O496" s="28"/>
    </row>
    <row r="497" spans="14:15">
      <c r="N497" s="28"/>
      <c r="O497" s="28"/>
    </row>
    <row r="498" spans="14:15">
      <c r="N498" s="28"/>
      <c r="O498" s="28"/>
    </row>
    <row r="499" spans="14:15">
      <c r="N499" s="28"/>
      <c r="O499" s="28"/>
    </row>
    <row r="500" spans="14:15">
      <c r="N500" s="28"/>
      <c r="O500" s="28"/>
    </row>
    <row r="501" spans="14:15">
      <c r="N501" s="28"/>
      <c r="O501" s="28"/>
    </row>
    <row r="502" spans="14:15">
      <c r="N502" s="28"/>
      <c r="O502" s="28"/>
    </row>
    <row r="503" spans="14:15">
      <c r="N503" s="28"/>
      <c r="O503" s="28"/>
    </row>
    <row r="504" spans="14:15">
      <c r="N504" s="28"/>
      <c r="O504" s="28"/>
    </row>
    <row r="505" spans="14:15">
      <c r="N505" s="28"/>
      <c r="O505" s="28"/>
    </row>
    <row r="506" spans="14:15">
      <c r="N506" s="28"/>
      <c r="O506" s="28"/>
    </row>
    <row r="507" spans="14:15">
      <c r="N507" s="28"/>
      <c r="O507" s="28"/>
    </row>
    <row r="508" spans="14:15">
      <c r="N508" s="28"/>
      <c r="O508" s="28"/>
    </row>
    <row r="509" spans="14:15">
      <c r="N509" s="28"/>
      <c r="O509" s="28"/>
    </row>
    <row r="510" spans="14:15">
      <c r="N510" s="28"/>
      <c r="O510" s="28"/>
    </row>
    <row r="511" spans="14:15">
      <c r="N511" s="28"/>
      <c r="O511" s="28"/>
    </row>
    <row r="512" spans="14:15">
      <c r="N512" s="28"/>
      <c r="O512" s="28"/>
    </row>
    <row r="513" spans="14:15">
      <c r="N513" s="28"/>
      <c r="O513" s="28"/>
    </row>
    <row r="514" spans="14:15">
      <c r="N514" s="28"/>
      <c r="O514" s="28"/>
    </row>
    <row r="515" spans="14:15">
      <c r="N515" s="28"/>
      <c r="O515" s="28"/>
    </row>
    <row r="516" spans="14:15">
      <c r="N516" s="28"/>
      <c r="O516" s="28"/>
    </row>
    <row r="517" spans="14:15">
      <c r="N517" s="28"/>
      <c r="O517" s="28"/>
    </row>
    <row r="518" spans="14:15">
      <c r="N518" s="28"/>
      <c r="O518" s="28"/>
    </row>
    <row r="519" spans="14:15">
      <c r="N519" s="28"/>
      <c r="O519" s="28"/>
    </row>
    <row r="520" spans="14:15">
      <c r="N520" s="28"/>
      <c r="O520" s="28"/>
    </row>
    <row r="521" spans="14:15">
      <c r="N521" s="28"/>
      <c r="O521" s="28"/>
    </row>
    <row r="522" spans="14:15">
      <c r="N522" s="28"/>
      <c r="O522" s="28"/>
    </row>
    <row r="523" spans="14:15">
      <c r="N523" s="28"/>
      <c r="O523" s="28"/>
    </row>
    <row r="524" spans="14:15">
      <c r="N524" s="28"/>
      <c r="O524" s="28"/>
    </row>
    <row r="525" spans="14:15">
      <c r="N525" s="28"/>
      <c r="O525" s="28"/>
    </row>
    <row r="526" spans="14:15">
      <c r="N526" s="28"/>
      <c r="O526" s="28"/>
    </row>
    <row r="527" spans="14:15">
      <c r="N527" s="28"/>
      <c r="O527" s="28"/>
    </row>
    <row r="528" spans="14:15">
      <c r="N528" s="28"/>
      <c r="O528" s="28"/>
    </row>
    <row r="529" spans="14:15">
      <c r="N529" s="28"/>
      <c r="O529" s="28"/>
    </row>
    <row r="530" spans="14:15">
      <c r="N530" s="28"/>
      <c r="O530" s="28"/>
    </row>
    <row r="531" spans="14:15">
      <c r="N531" s="28"/>
      <c r="O531" s="28"/>
    </row>
    <row r="532" spans="14:15">
      <c r="N532" s="28"/>
      <c r="O532" s="28"/>
    </row>
    <row r="533" spans="14:15">
      <c r="N533" s="28"/>
      <c r="O533" s="28"/>
    </row>
    <row r="534" spans="14:15">
      <c r="N534" s="28"/>
      <c r="O534" s="28"/>
    </row>
    <row r="535" spans="14:15">
      <c r="N535" s="28"/>
      <c r="O535" s="28"/>
    </row>
    <row r="536" spans="14:15">
      <c r="N536" s="28"/>
      <c r="O536" s="28"/>
    </row>
    <row r="537" spans="14:15">
      <c r="N537" s="28"/>
      <c r="O537" s="28"/>
    </row>
    <row r="538" spans="14:15">
      <c r="N538" s="28"/>
      <c r="O538" s="28"/>
    </row>
    <row r="539" spans="14:15">
      <c r="N539" s="28"/>
      <c r="O539" s="28"/>
    </row>
    <row r="540" spans="14:15">
      <c r="N540" s="28"/>
      <c r="O540" s="28"/>
    </row>
    <row r="541" spans="14:15">
      <c r="N541" s="28"/>
      <c r="O541" s="28"/>
    </row>
    <row r="542" spans="14:15">
      <c r="N542" s="28"/>
      <c r="O542" s="28"/>
    </row>
    <row r="543" spans="14:15">
      <c r="N543" s="28"/>
      <c r="O543" s="28"/>
    </row>
    <row r="544" spans="14:15">
      <c r="N544" s="28"/>
      <c r="O544" s="28"/>
    </row>
    <row r="545" spans="14:15">
      <c r="N545" s="28"/>
      <c r="O545" s="28"/>
    </row>
    <row r="546" spans="14:15">
      <c r="N546" s="28"/>
      <c r="O546" s="28"/>
    </row>
    <row r="547" spans="14:15">
      <c r="N547" s="28"/>
      <c r="O547" s="28"/>
    </row>
    <row r="548" spans="14:15">
      <c r="N548" s="28"/>
      <c r="O548" s="28"/>
    </row>
    <row r="549" spans="14:15">
      <c r="N549" s="28"/>
      <c r="O549" s="28"/>
    </row>
    <row r="550" spans="14:15">
      <c r="N550" s="28"/>
      <c r="O550" s="28"/>
    </row>
    <row r="551" spans="14:15">
      <c r="N551" s="28"/>
      <c r="O551" s="28"/>
    </row>
    <row r="552" spans="14:15">
      <c r="N552" s="28"/>
      <c r="O552" s="28"/>
    </row>
    <row r="553" spans="14:15">
      <c r="N553" s="28"/>
      <c r="O553" s="28"/>
    </row>
    <row r="554" spans="14:15">
      <c r="N554" s="28"/>
      <c r="O554" s="28"/>
    </row>
    <row r="555" spans="14:15">
      <c r="N555" s="28"/>
      <c r="O555" s="28"/>
    </row>
    <row r="556" spans="14:15">
      <c r="N556" s="28"/>
      <c r="O556" s="28"/>
    </row>
    <row r="557" spans="14:15">
      <c r="N557" s="28"/>
      <c r="O557" s="28"/>
    </row>
    <row r="558" spans="14:15">
      <c r="N558" s="28"/>
      <c r="O558" s="28"/>
    </row>
    <row r="559" spans="14:15">
      <c r="N559" s="28"/>
      <c r="O559" s="28"/>
    </row>
    <row r="560" spans="14:15">
      <c r="N560" s="28"/>
      <c r="O560" s="28"/>
    </row>
    <row r="561" spans="14:15">
      <c r="N561" s="28"/>
      <c r="O561" s="28"/>
    </row>
    <row r="562" spans="14:15">
      <c r="N562" s="28"/>
      <c r="O562" s="28"/>
    </row>
    <row r="563" spans="14:15">
      <c r="N563" s="28"/>
      <c r="O563" s="28"/>
    </row>
    <row r="564" spans="14:15">
      <c r="N564" s="28"/>
      <c r="O564" s="28"/>
    </row>
    <row r="565" spans="14:15">
      <c r="N565" s="28"/>
      <c r="O565" s="28"/>
    </row>
    <row r="566" spans="14:15">
      <c r="N566" s="28"/>
      <c r="O566" s="28"/>
    </row>
    <row r="567" spans="14:15">
      <c r="N567" s="28"/>
      <c r="O567" s="28"/>
    </row>
    <row r="568" spans="14:15">
      <c r="N568" s="28"/>
      <c r="O568" s="28"/>
    </row>
    <row r="569" spans="14:15">
      <c r="N569" s="28"/>
      <c r="O569" s="28"/>
    </row>
    <row r="570" spans="14:15">
      <c r="N570" s="28"/>
      <c r="O570" s="28"/>
    </row>
    <row r="571" spans="14:15">
      <c r="N571" s="28"/>
      <c r="O571" s="28"/>
    </row>
    <row r="572" spans="14:15">
      <c r="N572" s="28"/>
      <c r="O572" s="28"/>
    </row>
    <row r="573" spans="14:15">
      <c r="N573" s="28"/>
      <c r="O573" s="28"/>
    </row>
    <row r="574" spans="14:15">
      <c r="N574" s="28"/>
      <c r="O574" s="28"/>
    </row>
    <row r="575" spans="14:15">
      <c r="N575" s="28"/>
      <c r="O575" s="28"/>
    </row>
    <row r="576" spans="14:15">
      <c r="N576" s="28"/>
      <c r="O576" s="28"/>
    </row>
    <row r="577" spans="14:15">
      <c r="N577" s="28"/>
      <c r="O577" s="28"/>
    </row>
    <row r="578" spans="14:15">
      <c r="N578" s="28"/>
      <c r="O578" s="28"/>
    </row>
    <row r="579" spans="14:15">
      <c r="N579" s="28"/>
      <c r="O579" s="28"/>
    </row>
    <row r="580" spans="14:15">
      <c r="N580" s="28"/>
      <c r="O580" s="28"/>
    </row>
    <row r="581" spans="14:15">
      <c r="N581" s="28"/>
      <c r="O581" s="28"/>
    </row>
    <row r="582" spans="14:15">
      <c r="N582" s="28"/>
      <c r="O582" s="28"/>
    </row>
    <row r="583" spans="14:15">
      <c r="N583" s="28"/>
      <c r="O583" s="28"/>
    </row>
    <row r="584" spans="14:15">
      <c r="N584" s="28"/>
      <c r="O584" s="28"/>
    </row>
    <row r="585" spans="14:15">
      <c r="N585" s="28"/>
      <c r="O585" s="28"/>
    </row>
    <row r="586" spans="14:15">
      <c r="N586" s="28"/>
      <c r="O586" s="28"/>
    </row>
    <row r="587" spans="14:15">
      <c r="N587" s="28"/>
      <c r="O587" s="28"/>
    </row>
    <row r="588" spans="14:15">
      <c r="N588" s="28"/>
      <c r="O588" s="28"/>
    </row>
    <row r="589" spans="14:15">
      <c r="N589" s="28"/>
      <c r="O589" s="28"/>
    </row>
    <row r="590" spans="14:15">
      <c r="N590" s="28"/>
      <c r="O590" s="28"/>
    </row>
    <row r="591" spans="14:15">
      <c r="N591" s="28"/>
      <c r="O591" s="28"/>
    </row>
    <row r="592" spans="14:15">
      <c r="N592" s="28"/>
      <c r="O592" s="28"/>
    </row>
    <row r="593" spans="14:15">
      <c r="N593" s="28"/>
      <c r="O593" s="28"/>
    </row>
    <row r="594" spans="14:15">
      <c r="N594" s="28"/>
      <c r="O594" s="28"/>
    </row>
    <row r="595" spans="14:15">
      <c r="N595" s="28"/>
      <c r="O595" s="28"/>
    </row>
    <row r="596" spans="14:15">
      <c r="N596" s="28"/>
      <c r="O596" s="28"/>
    </row>
    <row r="597" spans="14:15">
      <c r="N597" s="28"/>
      <c r="O597" s="28"/>
    </row>
    <row r="598" spans="14:15">
      <c r="N598" s="28"/>
      <c r="O598" s="28"/>
    </row>
    <row r="599" spans="14:15">
      <c r="N599" s="28"/>
      <c r="O599" s="28"/>
    </row>
    <row r="600" spans="14:15">
      <c r="N600" s="28"/>
      <c r="O600" s="28"/>
    </row>
    <row r="601" spans="14:15">
      <c r="N601" s="28"/>
      <c r="O601" s="28"/>
    </row>
    <row r="602" spans="14:15">
      <c r="N602" s="28"/>
      <c r="O602" s="28"/>
    </row>
    <row r="603" spans="14:15">
      <c r="N603" s="28"/>
      <c r="O603" s="28"/>
    </row>
    <row r="604" spans="14:15">
      <c r="N604" s="28"/>
      <c r="O604" s="28"/>
    </row>
    <row r="605" spans="14:15">
      <c r="N605" s="28"/>
      <c r="O605" s="28"/>
    </row>
    <row r="606" spans="14:15">
      <c r="N606" s="28"/>
      <c r="O606" s="28"/>
    </row>
    <row r="607" spans="14:15">
      <c r="N607" s="28"/>
      <c r="O607" s="28"/>
    </row>
    <row r="608" spans="14:15">
      <c r="N608" s="28"/>
      <c r="O608" s="28"/>
    </row>
    <row r="609" spans="14:15">
      <c r="N609" s="28"/>
      <c r="O609" s="28"/>
    </row>
    <row r="610" spans="14:15">
      <c r="N610" s="28"/>
      <c r="O610" s="28"/>
    </row>
    <row r="611" spans="14:15">
      <c r="N611" s="28"/>
      <c r="O611" s="28"/>
    </row>
    <row r="612" spans="14:15">
      <c r="N612" s="28"/>
      <c r="O612" s="28"/>
    </row>
    <row r="613" spans="14:15">
      <c r="N613" s="28"/>
      <c r="O613" s="28"/>
    </row>
    <row r="614" spans="14:15">
      <c r="N614" s="28"/>
      <c r="O614" s="28"/>
    </row>
    <row r="615" spans="14:15">
      <c r="N615" s="28"/>
      <c r="O615" s="28"/>
    </row>
    <row r="616" spans="14:15">
      <c r="N616" s="28"/>
      <c r="O616" s="28"/>
    </row>
    <row r="617" spans="14:15">
      <c r="N617" s="28"/>
      <c r="O617" s="28"/>
    </row>
    <row r="618" spans="14:15">
      <c r="N618" s="28"/>
      <c r="O618" s="28"/>
    </row>
    <row r="619" spans="14:15">
      <c r="N619" s="28"/>
      <c r="O619" s="28"/>
    </row>
    <row r="620" spans="14:15">
      <c r="N620" s="28"/>
      <c r="O620" s="28"/>
    </row>
    <row r="621" spans="14:15">
      <c r="N621" s="28"/>
      <c r="O621" s="28"/>
    </row>
    <row r="622" spans="14:15">
      <c r="N622" s="28"/>
      <c r="O622" s="28"/>
    </row>
    <row r="623" spans="14:15">
      <c r="N623" s="28"/>
      <c r="O623" s="28"/>
    </row>
    <row r="624" spans="14:15">
      <c r="N624" s="28"/>
      <c r="O624" s="28"/>
    </row>
    <row r="625" spans="14:15">
      <c r="N625" s="28"/>
      <c r="O625" s="28"/>
    </row>
    <row r="626" spans="14:15">
      <c r="N626" s="28"/>
      <c r="O626" s="28"/>
    </row>
    <row r="627" spans="14:15">
      <c r="N627" s="28"/>
      <c r="O627" s="28"/>
    </row>
    <row r="628" spans="14:15">
      <c r="N628" s="28"/>
      <c r="O628" s="28"/>
    </row>
    <row r="629" spans="14:15">
      <c r="N629" s="28"/>
      <c r="O629" s="28"/>
    </row>
    <row r="630" spans="14:15">
      <c r="N630" s="28"/>
      <c r="O630" s="28"/>
    </row>
    <row r="631" spans="14:15">
      <c r="N631" s="28"/>
      <c r="O631" s="28"/>
    </row>
    <row r="632" spans="14:15">
      <c r="N632" s="28"/>
      <c r="O632" s="28"/>
    </row>
    <row r="633" spans="14:15">
      <c r="N633" s="28"/>
      <c r="O633" s="28"/>
    </row>
    <row r="634" spans="14:15">
      <c r="N634" s="28"/>
      <c r="O634" s="28"/>
    </row>
    <row r="635" spans="14:15">
      <c r="N635" s="28"/>
      <c r="O635" s="28"/>
    </row>
    <row r="636" spans="14:15">
      <c r="N636" s="28"/>
      <c r="O636" s="28"/>
    </row>
    <row r="637" spans="14:15">
      <c r="N637" s="28"/>
      <c r="O637" s="28"/>
    </row>
    <row r="638" spans="14:15">
      <c r="N638" s="28"/>
      <c r="O638" s="28"/>
    </row>
    <row r="639" spans="14:15">
      <c r="N639" s="28"/>
      <c r="O639" s="28"/>
    </row>
    <row r="640" spans="14:15">
      <c r="N640" s="28"/>
      <c r="O640" s="28"/>
    </row>
    <row r="641" spans="14:15">
      <c r="N641" s="28"/>
      <c r="O641" s="28"/>
    </row>
    <row r="642" spans="14:15">
      <c r="N642" s="28"/>
      <c r="O642" s="28"/>
    </row>
    <row r="643" spans="14:15">
      <c r="N643" s="28"/>
      <c r="O643" s="28"/>
    </row>
    <row r="644" spans="14:15">
      <c r="N644" s="28"/>
      <c r="O644" s="28"/>
    </row>
    <row r="645" spans="14:15">
      <c r="N645" s="28"/>
      <c r="O645" s="28"/>
    </row>
    <row r="646" spans="14:15">
      <c r="N646" s="28"/>
      <c r="O646" s="28"/>
    </row>
    <row r="647" spans="14:15">
      <c r="N647" s="28"/>
      <c r="O647" s="28"/>
    </row>
    <row r="648" spans="14:15">
      <c r="N648" s="28"/>
      <c r="O648" s="28"/>
    </row>
    <row r="649" spans="14:15">
      <c r="N649" s="28"/>
      <c r="O649" s="28"/>
    </row>
    <row r="650" spans="14:15">
      <c r="N650" s="28"/>
      <c r="O650" s="28"/>
    </row>
    <row r="651" spans="14:15">
      <c r="N651" s="28"/>
      <c r="O651" s="28"/>
    </row>
    <row r="652" spans="14:15">
      <c r="N652" s="28"/>
      <c r="O652" s="28"/>
    </row>
    <row r="653" spans="14:15">
      <c r="N653" s="28"/>
      <c r="O653" s="28"/>
    </row>
    <row r="654" spans="14:15">
      <c r="N654" s="28"/>
      <c r="O654" s="28"/>
    </row>
    <row r="655" spans="14:15">
      <c r="N655" s="28"/>
      <c r="O655" s="28"/>
    </row>
    <row r="656" spans="14:15">
      <c r="N656" s="28"/>
      <c r="O656" s="28"/>
    </row>
    <row r="657" spans="14:15">
      <c r="N657" s="28"/>
      <c r="O657" s="28"/>
    </row>
    <row r="658" spans="14:15">
      <c r="N658" s="28"/>
      <c r="O658" s="28"/>
    </row>
    <row r="659" spans="14:15">
      <c r="N659" s="28"/>
      <c r="O659" s="28"/>
    </row>
    <row r="660" spans="14:15">
      <c r="N660" s="28"/>
      <c r="O660" s="28"/>
    </row>
    <row r="661" spans="14:15">
      <c r="N661" s="28"/>
      <c r="O661" s="28"/>
    </row>
    <row r="662" spans="14:15">
      <c r="N662" s="28"/>
      <c r="O662" s="28"/>
    </row>
    <row r="663" spans="14:15">
      <c r="N663" s="28"/>
      <c r="O663" s="28"/>
    </row>
    <row r="664" spans="14:15">
      <c r="N664" s="28"/>
      <c r="O664" s="28"/>
    </row>
    <row r="665" spans="14:15">
      <c r="N665" s="28"/>
      <c r="O665" s="28"/>
    </row>
    <row r="666" spans="14:15">
      <c r="N666" s="28"/>
      <c r="O666" s="28"/>
    </row>
    <row r="667" spans="14:15">
      <c r="N667" s="28"/>
      <c r="O667" s="28"/>
    </row>
    <row r="668" spans="14:15">
      <c r="N668" s="28"/>
      <c r="O668" s="28"/>
    </row>
    <row r="669" spans="14:15">
      <c r="N669" s="28"/>
      <c r="O669" s="28"/>
    </row>
    <row r="670" spans="14:15">
      <c r="N670" s="28"/>
      <c r="O670" s="28"/>
    </row>
    <row r="671" spans="14:15">
      <c r="N671" s="28"/>
      <c r="O671" s="28"/>
    </row>
    <row r="672" spans="14:15">
      <c r="N672" s="28"/>
      <c r="O672" s="28"/>
    </row>
    <row r="673" spans="14:15">
      <c r="N673" s="28"/>
      <c r="O673" s="28"/>
    </row>
    <row r="674" spans="14:15">
      <c r="N674" s="28"/>
      <c r="O674" s="28"/>
    </row>
    <row r="675" spans="14:15">
      <c r="N675" s="28"/>
      <c r="O675" s="28"/>
    </row>
    <row r="676" spans="14:15">
      <c r="N676" s="28"/>
      <c r="O676" s="28"/>
    </row>
    <row r="677" spans="14:15">
      <c r="N677" s="28"/>
      <c r="O677" s="28"/>
    </row>
    <row r="678" spans="14:15">
      <c r="N678" s="28"/>
      <c r="O678" s="28"/>
    </row>
    <row r="679" spans="14:15">
      <c r="N679" s="28"/>
      <c r="O679" s="28"/>
    </row>
    <row r="680" spans="14:15">
      <c r="N680" s="28"/>
      <c r="O680" s="28"/>
    </row>
    <row r="681" spans="14:15">
      <c r="N681" s="28"/>
      <c r="O681" s="28"/>
    </row>
    <row r="682" spans="14:15">
      <c r="N682" s="28"/>
      <c r="O682" s="28"/>
    </row>
    <row r="683" spans="14:15">
      <c r="N683" s="28"/>
      <c r="O683" s="28"/>
    </row>
    <row r="684" spans="14:15">
      <c r="N684" s="28"/>
      <c r="O684" s="28"/>
    </row>
    <row r="685" spans="14:15">
      <c r="N685" s="28"/>
      <c r="O685" s="28"/>
    </row>
    <row r="686" spans="14:15">
      <c r="N686" s="28"/>
      <c r="O686" s="28"/>
    </row>
    <row r="687" spans="14:15">
      <c r="N687" s="28"/>
      <c r="O687" s="28"/>
    </row>
    <row r="688" spans="14:15">
      <c r="N688" s="28"/>
      <c r="O688" s="28"/>
    </row>
    <row r="689" spans="14:15">
      <c r="N689" s="28"/>
      <c r="O689" s="28"/>
    </row>
    <row r="690" spans="14:15">
      <c r="N690" s="28"/>
      <c r="O690" s="28"/>
    </row>
    <row r="691" spans="14:15">
      <c r="N691" s="28"/>
      <c r="O691" s="28"/>
    </row>
    <row r="692" spans="14:15">
      <c r="N692" s="28"/>
      <c r="O692" s="28"/>
    </row>
    <row r="693" spans="14:15">
      <c r="N693" s="28"/>
      <c r="O693" s="28"/>
    </row>
    <row r="694" spans="14:15">
      <c r="N694" s="28"/>
      <c r="O694" s="28"/>
    </row>
    <row r="695" spans="14:15">
      <c r="N695" s="28"/>
      <c r="O695" s="28"/>
    </row>
    <row r="696" spans="14:15">
      <c r="N696" s="28"/>
      <c r="O696" s="28"/>
    </row>
    <row r="697" spans="14:15">
      <c r="N697" s="28"/>
      <c r="O697" s="28"/>
    </row>
    <row r="698" spans="14:15">
      <c r="N698" s="28"/>
      <c r="O698" s="28"/>
    </row>
    <row r="699" spans="14:15">
      <c r="N699" s="28"/>
      <c r="O699" s="28"/>
    </row>
    <row r="700" spans="14:15">
      <c r="N700" s="28"/>
      <c r="O700" s="28"/>
    </row>
    <row r="701" spans="14:15">
      <c r="N701" s="28"/>
      <c r="O701" s="28"/>
    </row>
    <row r="702" spans="14:15">
      <c r="N702" s="28"/>
      <c r="O702" s="28"/>
    </row>
    <row r="703" spans="14:15">
      <c r="N703" s="28"/>
      <c r="O703" s="28"/>
    </row>
    <row r="704" spans="14:15">
      <c r="N704" s="28"/>
      <c r="O704" s="28"/>
    </row>
    <row r="705" spans="14:15">
      <c r="N705" s="28"/>
      <c r="O705" s="28"/>
    </row>
    <row r="706" spans="14:15">
      <c r="N706" s="28"/>
      <c r="O706" s="28"/>
    </row>
    <row r="707" spans="14:15">
      <c r="N707" s="28"/>
      <c r="O707" s="28"/>
    </row>
    <row r="708" spans="14:15">
      <c r="N708" s="28"/>
      <c r="O708" s="28"/>
    </row>
    <row r="709" spans="14:15">
      <c r="N709" s="28"/>
      <c r="O709" s="28"/>
    </row>
    <row r="710" spans="14:15">
      <c r="N710" s="28"/>
      <c r="O710" s="28"/>
    </row>
    <row r="711" spans="14:15">
      <c r="N711" s="28"/>
      <c r="O711" s="28"/>
    </row>
    <row r="712" spans="14:15">
      <c r="N712" s="28"/>
      <c r="O712" s="28"/>
    </row>
    <row r="713" spans="14:15">
      <c r="N713" s="28"/>
      <c r="O713" s="28"/>
    </row>
    <row r="714" spans="14:15">
      <c r="N714" s="28"/>
      <c r="O714" s="28"/>
    </row>
    <row r="715" spans="14:15">
      <c r="N715" s="28"/>
      <c r="O715" s="28"/>
    </row>
    <row r="716" spans="14:15">
      <c r="N716" s="28"/>
      <c r="O716" s="28"/>
    </row>
    <row r="717" spans="14:15">
      <c r="N717" s="28"/>
      <c r="O717" s="28"/>
    </row>
    <row r="718" spans="14:15">
      <c r="N718" s="28"/>
      <c r="O718" s="28"/>
    </row>
    <row r="719" spans="14:15">
      <c r="N719" s="28"/>
      <c r="O719" s="28"/>
    </row>
    <row r="720" spans="14:15">
      <c r="N720" s="28"/>
      <c r="O720" s="28"/>
    </row>
    <row r="721" spans="14:15">
      <c r="N721" s="28"/>
      <c r="O721" s="28"/>
    </row>
    <row r="722" spans="14:15">
      <c r="N722" s="28"/>
      <c r="O722" s="28"/>
    </row>
    <row r="723" spans="14:15">
      <c r="N723" s="28"/>
      <c r="O723" s="28"/>
    </row>
    <row r="724" spans="14:15">
      <c r="N724" s="28"/>
      <c r="O724" s="28"/>
    </row>
    <row r="725" spans="14:15">
      <c r="N725" s="28"/>
      <c r="O725" s="28"/>
    </row>
    <row r="726" spans="14:15">
      <c r="N726" s="28"/>
      <c r="O726" s="28"/>
    </row>
    <row r="727" spans="14:15">
      <c r="N727" s="28"/>
      <c r="O727" s="28"/>
    </row>
    <row r="728" spans="14:15">
      <c r="N728" s="28"/>
      <c r="O728" s="28"/>
    </row>
    <row r="729" spans="14:15">
      <c r="N729" s="28"/>
      <c r="O729" s="28"/>
    </row>
    <row r="730" spans="14:15">
      <c r="N730" s="28"/>
      <c r="O730" s="28"/>
    </row>
    <row r="731" spans="14:15">
      <c r="N731" s="28"/>
      <c r="O731" s="28"/>
    </row>
    <row r="732" spans="14:15">
      <c r="N732" s="28"/>
      <c r="O732" s="28"/>
    </row>
    <row r="733" spans="14:15">
      <c r="N733" s="28"/>
      <c r="O733" s="28"/>
    </row>
    <row r="734" spans="14:15">
      <c r="N734" s="28"/>
      <c r="O734" s="28"/>
    </row>
    <row r="735" spans="14:15">
      <c r="N735" s="28"/>
      <c r="O735" s="28"/>
    </row>
    <row r="736" spans="14:15">
      <c r="N736" s="28"/>
      <c r="O736" s="28"/>
    </row>
    <row r="737" spans="14:15">
      <c r="N737" s="28"/>
      <c r="O737" s="28"/>
    </row>
    <row r="738" spans="14:15">
      <c r="N738" s="28"/>
      <c r="O738" s="28"/>
    </row>
    <row r="739" spans="14:15">
      <c r="N739" s="28"/>
      <c r="O739" s="28"/>
    </row>
    <row r="740" spans="14:15">
      <c r="N740" s="28"/>
      <c r="O740" s="28"/>
    </row>
    <row r="741" spans="14:15">
      <c r="N741" s="28"/>
      <c r="O741" s="28"/>
    </row>
    <row r="742" spans="14:15">
      <c r="N742" s="28"/>
      <c r="O742" s="28"/>
    </row>
    <row r="743" spans="14:15">
      <c r="N743" s="28"/>
      <c r="O743" s="28"/>
    </row>
    <row r="744" spans="14:15">
      <c r="N744" s="28"/>
      <c r="O744" s="28"/>
    </row>
    <row r="745" spans="14:15">
      <c r="N745" s="28"/>
      <c r="O745" s="28"/>
    </row>
    <row r="746" spans="14:15">
      <c r="N746" s="28"/>
      <c r="O746" s="28"/>
    </row>
    <row r="747" spans="14:15">
      <c r="N747" s="28"/>
      <c r="O747" s="28"/>
    </row>
    <row r="748" spans="14:15">
      <c r="N748" s="28"/>
      <c r="O748" s="28"/>
    </row>
    <row r="749" spans="14:15">
      <c r="N749" s="28"/>
      <c r="O749" s="28"/>
    </row>
    <row r="750" spans="14:15">
      <c r="N750" s="28"/>
      <c r="O750" s="28"/>
    </row>
    <row r="751" spans="14:15">
      <c r="N751" s="28"/>
      <c r="O751" s="28"/>
    </row>
    <row r="752" spans="14:15">
      <c r="N752" s="28"/>
      <c r="O752" s="28"/>
    </row>
    <row r="753" spans="14:15">
      <c r="N753" s="28"/>
      <c r="O753" s="28"/>
    </row>
    <row r="754" spans="14:15">
      <c r="N754" s="28"/>
      <c r="O754" s="28"/>
    </row>
    <row r="755" spans="14:15">
      <c r="N755" s="28"/>
      <c r="O755" s="28"/>
    </row>
    <row r="756" spans="14:15">
      <c r="N756" s="28"/>
      <c r="O756" s="28"/>
    </row>
    <row r="757" spans="14:15">
      <c r="N757" s="28"/>
      <c r="O757" s="28"/>
    </row>
    <row r="758" spans="14:15">
      <c r="N758" s="28"/>
      <c r="O758" s="28"/>
    </row>
    <row r="759" spans="14:15">
      <c r="N759" s="28"/>
      <c r="O759" s="28"/>
    </row>
    <row r="760" spans="14:15">
      <c r="N760" s="28"/>
      <c r="O760" s="28"/>
    </row>
    <row r="761" spans="14:15">
      <c r="N761" s="28"/>
      <c r="O761" s="28"/>
    </row>
    <row r="762" spans="14:15">
      <c r="N762" s="28"/>
      <c r="O762" s="28"/>
    </row>
    <row r="763" spans="14:15">
      <c r="N763" s="28"/>
      <c r="O763" s="28"/>
    </row>
    <row r="764" spans="14:15">
      <c r="N764" s="28"/>
      <c r="O764" s="28"/>
    </row>
    <row r="765" spans="14:15">
      <c r="N765" s="28"/>
      <c r="O765" s="28"/>
    </row>
    <row r="766" spans="14:15">
      <c r="N766" s="28"/>
      <c r="O766" s="28"/>
    </row>
    <row r="767" spans="14:15">
      <c r="N767" s="28"/>
      <c r="O767" s="28"/>
    </row>
    <row r="768" spans="14:15">
      <c r="N768" s="28"/>
      <c r="O768" s="28"/>
    </row>
    <row r="769" spans="14:15">
      <c r="N769" s="28"/>
      <c r="O769" s="28"/>
    </row>
    <row r="770" spans="14:15">
      <c r="N770" s="28"/>
      <c r="O770" s="28"/>
    </row>
    <row r="771" spans="14:15">
      <c r="N771" s="28"/>
      <c r="O771" s="28"/>
    </row>
    <row r="772" spans="14:15">
      <c r="N772" s="28"/>
      <c r="O772" s="28"/>
    </row>
    <row r="773" spans="14:15">
      <c r="N773" s="28"/>
      <c r="O773" s="28"/>
    </row>
    <row r="774" spans="14:15">
      <c r="N774" s="28"/>
      <c r="O774" s="28"/>
    </row>
    <row r="775" spans="14:15">
      <c r="N775" s="28"/>
      <c r="O775" s="28"/>
    </row>
    <row r="776" spans="14:15">
      <c r="N776" s="28"/>
      <c r="O776" s="28"/>
    </row>
    <row r="777" spans="14:15">
      <c r="N777" s="28"/>
      <c r="O777" s="28"/>
    </row>
    <row r="778" spans="14:15">
      <c r="N778" s="28"/>
      <c r="O778" s="28"/>
    </row>
    <row r="779" spans="14:15">
      <c r="N779" s="28"/>
      <c r="O779" s="28"/>
    </row>
    <row r="780" spans="14:15">
      <c r="N780" s="28"/>
      <c r="O780" s="28"/>
    </row>
    <row r="781" spans="14:15">
      <c r="N781" s="28"/>
      <c r="O781" s="28"/>
    </row>
    <row r="782" spans="14:15">
      <c r="N782" s="28"/>
      <c r="O782" s="28"/>
    </row>
    <row r="783" spans="14:15">
      <c r="N783" s="28"/>
      <c r="O783" s="28"/>
    </row>
    <row r="784" spans="14:15">
      <c r="N784" s="28"/>
      <c r="O784" s="28"/>
    </row>
    <row r="785" spans="14:15">
      <c r="N785" s="28"/>
      <c r="O785" s="28"/>
    </row>
    <row r="786" spans="14:15">
      <c r="N786" s="28"/>
      <c r="O786" s="28"/>
    </row>
    <row r="787" spans="14:15">
      <c r="N787" s="28"/>
      <c r="O787" s="28"/>
    </row>
    <row r="788" spans="14:15">
      <c r="N788" s="28"/>
      <c r="O788" s="28"/>
    </row>
    <row r="789" spans="14:15">
      <c r="N789" s="28"/>
      <c r="O789" s="28"/>
    </row>
    <row r="790" spans="14:15">
      <c r="N790" s="28"/>
      <c r="O790" s="28"/>
    </row>
  </sheetData>
  <mergeCells count="3">
    <mergeCell ref="Q1:W1"/>
    <mergeCell ref="F96:G96"/>
    <mergeCell ref="K97:N97"/>
  </mergeCells>
  <conditionalFormatting sqref="E100 E112:E116 E2:E95">
    <cfRule type="cellIs" dxfId="20" priority="6" operator="notEqual">
      <formula>207</formula>
    </cfRule>
  </conditionalFormatting>
  <conditionalFormatting sqref="G100 G2:G25 G27:G95 G112:G116">
    <cfRule type="expression" dxfId="19" priority="41">
      <formula>$G2&gt;#REF!</formula>
    </cfRule>
  </conditionalFormatting>
  <conditionalFormatting sqref="F100 F2:F25 F27:F95 F112:F116">
    <cfRule type="expression" dxfId="18" priority="45">
      <formula>$F2 &lt; #REF!</formula>
    </cfRule>
    <cfRule type="expression" dxfId="17" priority="46">
      <formula>$F2 &gt; #REF!</formula>
    </cfRule>
  </conditionalFormatting>
  <dataValidations count="1">
    <dataValidation type="list" allowBlank="1" showInputMessage="1" showErrorMessage="1" sqref="Q2" xr:uid="{521DC458-0FCB-4BFF-B463-E6DD65CEC21D}">
      <formula1>$C$2:$C$114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Stats</vt:lpstr>
      <vt:lpstr>Instructions</vt:lpstr>
      <vt:lpstr>06-06</vt:lpstr>
      <vt:lpstr>05-22</vt:lpstr>
      <vt:lpstr>05-14</vt:lpstr>
      <vt:lpstr>04-27</vt:lpstr>
      <vt:lpstr>04-17</vt:lpstr>
      <vt:lpstr>04-10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tong</dc:creator>
  <cp:lastModifiedBy>Timothy Donovan</cp:lastModifiedBy>
  <cp:lastPrinted>2018-04-03T20:30:32Z</cp:lastPrinted>
  <dcterms:created xsi:type="dcterms:W3CDTF">2017-05-08T17:11:50Z</dcterms:created>
  <dcterms:modified xsi:type="dcterms:W3CDTF">2018-06-14T22:12:12Z</dcterms:modified>
</cp:coreProperties>
</file>