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C3A2F6B-5E97-4411-B207-C187DA9E007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H12" i="3" l="1"/>
  <c r="E12" i="3"/>
  <c r="F12" i="3" s="1"/>
  <c r="C5" i="3"/>
  <c r="C6" i="3"/>
  <c r="C7" i="3"/>
  <c r="C8" i="3"/>
  <c r="C9" i="3"/>
  <c r="C10" i="3"/>
  <c r="C11" i="3"/>
  <c r="C12" i="3"/>
  <c r="C4" i="3"/>
  <c r="H12" i="2"/>
  <c r="G12" i="2"/>
  <c r="E12" i="2"/>
  <c r="H11" i="3"/>
  <c r="E11" i="3"/>
  <c r="F11" i="3" s="1"/>
  <c r="G11" i="2"/>
  <c r="E11" i="2"/>
  <c r="G12" i="3" l="1"/>
  <c r="G11" i="3"/>
  <c r="C13" i="1"/>
  <c r="C10" i="1"/>
  <c r="C14" i="1" s="1"/>
  <c r="G4" i="2"/>
  <c r="G5" i="2"/>
  <c r="G6" i="2"/>
  <c r="G7" i="2"/>
  <c r="G8" i="2"/>
  <c r="G9" i="2"/>
  <c r="G10" i="2"/>
  <c r="G3" i="2"/>
  <c r="J12" i="3" l="1"/>
  <c r="I12" i="3"/>
  <c r="I11" i="3"/>
  <c r="J11" i="3"/>
  <c r="G19" i="2"/>
  <c r="H11" i="2" s="1"/>
  <c r="E4" i="3"/>
  <c r="E5" i="3"/>
  <c r="F5" i="3" s="1"/>
  <c r="E6" i="3"/>
  <c r="E7" i="3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3" i="3"/>
  <c r="E10" i="2"/>
  <c r="E9" i="2"/>
  <c r="E8" i="2"/>
  <c r="E7" i="2"/>
  <c r="E6" i="2"/>
  <c r="E5" i="2"/>
  <c r="E4" i="2"/>
  <c r="E3" i="2"/>
  <c r="H10" i="2" l="1"/>
  <c r="H6" i="2"/>
  <c r="H5" i="2"/>
  <c r="H4" i="2"/>
  <c r="H9" i="2"/>
  <c r="H8" i="2"/>
  <c r="H7" i="2"/>
  <c r="C15" i="1"/>
  <c r="F10" i="3"/>
  <c r="G10" i="3" s="1"/>
  <c r="C16" i="1"/>
  <c r="K7" i="1" s="1"/>
  <c r="F4" i="3"/>
  <c r="G4" i="3" s="1"/>
  <c r="F3" i="3"/>
  <c r="G3" i="3" s="1"/>
  <c r="F7" i="3"/>
  <c r="G7" i="3" s="1"/>
  <c r="F6" i="3"/>
  <c r="G6" i="3" s="1"/>
  <c r="G8" i="3"/>
  <c r="J8" i="3" s="1"/>
  <c r="G9" i="3"/>
  <c r="G5" i="3"/>
  <c r="H19" i="2" l="1"/>
  <c r="J7" i="3"/>
  <c r="I7" i="3"/>
  <c r="I10" i="3"/>
  <c r="J10" i="3"/>
  <c r="J6" i="3"/>
  <c r="I6" i="3"/>
  <c r="I8" i="3"/>
  <c r="I5" i="3"/>
  <c r="J5" i="3"/>
  <c r="I9" i="3"/>
  <c r="J9" i="3"/>
  <c r="J4" i="3"/>
  <c r="I4" i="3"/>
  <c r="J3" i="3"/>
  <c r="I3" i="3"/>
  <c r="F6" i="1" l="1"/>
  <c r="F5" i="1"/>
  <c r="I7" i="1" l="1"/>
  <c r="F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<sst xmlns="http://schemas.openxmlformats.org/spreadsheetml/2006/main" count="67" uniqueCount="47">
  <si>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</si>
  <si>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</si>
  <si>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</si>
  <si>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</si>
  <si>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</si>
  <si>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</si>
  <si>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</si>
  <si>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</si>
  <si>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</si>
  <si>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</si>
  <si>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</si>
  <si>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</si>
  <si>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</si>
  <si>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</si>
  <si>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</si>
  <si>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</si>
  <si>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</si>
  <si>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</si>
  <si>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1397/07/08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</si>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</sst>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 vertic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7" fontId="1" fillId="3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12" xfId="0" applyNumberFormat="1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3" fillId="9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6"/>
  <sheetViews>
    <sheetView rightToLeft="1" tabSelected="1" workbookViewId="0">
      <selection activeCell="C16" sqref="C16"/>
    </sheetView>
  </sheetViews>
  <sheetFormatPr defaultRowHeight="15" x14ac:dyDescent="0.25"/>
  <cols>
    <col min="2" max="2" width="14.85546875" customWidth="1"/>
    <col min="3" max="3" width="20.42578125" customWidth="1"/>
    <col min="6" max="6" width="14.28515625" customWidth="1"/>
  </cols>
  <sheetData>
    <row r="4" spans="1:12" ht="18" x14ac:dyDescent="0.45">
      <c r="A4" s="40" t="s">
        <v>0</v>
      </c>
      <c r="B4" s="40"/>
      <c r="C4" s="41"/>
      <c r="E4" s="29" t="s">
        <v>36</v>
      </c>
      <c r="F4" s="29"/>
      <c r="G4" s="29"/>
      <c r="I4" s="30" t="s">
        <v>40</v>
      </c>
      <c r="J4" s="31"/>
      <c r="K4" s="30" t="s">
        <v>7</v>
      </c>
      <c r="L4" s="31"/>
    </row>
    <row r="5" spans="1:12" ht="19.5" customHeight="1" x14ac:dyDescent="0.45">
      <c r="A5" s="3" t="s">
        <v>1</v>
      </c>
      <c r="B5" s="3" t="s">
        <v>33</v>
      </c>
      <c r="C5" s="3" t="s">
        <v>2</v>
      </c>
      <c r="E5" s="3" t="s">
        <v>5</v>
      </c>
      <c r="F5" s="47">
        <f>SUMIF(Sheet3!J3:J19,"&gt;0")</f>
        <v>40198437.031796753</v>
      </c>
      <c r="G5" s="48"/>
      <c r="I5" s="32"/>
      <c r="J5" s="33"/>
      <c r="K5" s="32"/>
      <c r="L5" s="33"/>
    </row>
    <row r="6" spans="1:12" ht="19.5" customHeight="1" x14ac:dyDescent="0.45">
      <c r="A6" s="1" t="s">
        <v>4</v>
      </c>
      <c r="B6" s="2" t="s">
        <v>34</v>
      </c>
      <c r="C6" s="2">
        <v>140000000</v>
      </c>
      <c r="E6" s="3" t="s">
        <v>30</v>
      </c>
      <c r="F6" s="45">
        <f>ABS(SUMIF(Sheet3!J3:J19,"&lt;0"))</f>
        <v>2341123.0973677263</v>
      </c>
      <c r="G6" s="46"/>
      <c r="I6" s="55" t="s">
        <v>46</v>
      </c>
      <c r="J6" s="55"/>
      <c r="K6" s="56">
        <f>DATEDIF(Sheet2!B4,Sheet3!B4,"d")</f>
        <v>13</v>
      </c>
      <c r="L6" s="57"/>
    </row>
    <row r="7" spans="1:12" ht="19.5" x14ac:dyDescent="0.5">
      <c r="A7" s="1" t="s">
        <v>19</v>
      </c>
      <c r="B7" s="2" t="s">
        <v>34</v>
      </c>
      <c r="C7" s="2">
        <v>10000000</v>
      </c>
      <c r="E7" s="3" t="s">
        <v>6</v>
      </c>
      <c r="F7" s="43">
        <f>F5-F6</f>
        <v>37857313.934429027</v>
      </c>
      <c r="G7" s="44"/>
      <c r="I7" s="34">
        <f>((C16*100)/C15)-100</f>
        <v>13.400345147460158</v>
      </c>
      <c r="J7" s="35"/>
      <c r="K7" s="34">
        <f>((C16*100)/C13)-100</f>
        <v>15.823953200000005</v>
      </c>
      <c r="L7" s="35"/>
    </row>
    <row r="8" spans="1:12" ht="19.5" customHeight="1" x14ac:dyDescent="0.45">
      <c r="A8" s="1" t="s">
        <v>42</v>
      </c>
      <c r="B8" s="2" t="s">
        <v>34</v>
      </c>
      <c r="C8" s="2">
        <v>30000000</v>
      </c>
      <c r="I8" s="36"/>
      <c r="J8" s="37"/>
      <c r="K8" s="36"/>
      <c r="L8" s="37"/>
    </row>
    <row r="9" spans="1:12" ht="19.5" customHeight="1" x14ac:dyDescent="0.45">
      <c r="A9" s="1" t="s">
        <v>41</v>
      </c>
      <c r="B9" s="2" t="s">
        <v>34</v>
      </c>
      <c r="C9" s="2">
        <v>70000000</v>
      </c>
      <c r="I9" s="38"/>
      <c r="J9" s="39"/>
      <c r="K9" s="38"/>
      <c r="L9" s="39"/>
    </row>
    <row r="10" spans="1:12" ht="18" x14ac:dyDescent="0.45">
      <c r="A10" s="1" t="s">
        <v>18</v>
      </c>
      <c r="B10" s="2" t="s">
        <v>43</v>
      </c>
      <c r="C10" s="2">
        <f>Sheet3!J3</f>
        <v>5305376.0003533661</v>
      </c>
    </row>
    <row r="11" spans="1:12" ht="18" x14ac:dyDescent="0.45">
      <c r="A11" s="1"/>
      <c r="B11" s="2"/>
      <c r="C11" s="1"/>
    </row>
    <row r="12" spans="1:12" ht="18" x14ac:dyDescent="0.45">
      <c r="A12" s="1"/>
      <c r="B12" s="2"/>
      <c r="C12" s="1"/>
    </row>
    <row r="13" spans="1:12" ht="18" x14ac:dyDescent="0.45">
      <c r="A13" s="29" t="s">
        <v>0</v>
      </c>
      <c r="B13" s="29"/>
      <c r="C13" s="4">
        <f>SUM(C6:C9)</f>
        <v>250000000</v>
      </c>
    </row>
    <row r="14" spans="1:12" ht="18" x14ac:dyDescent="0.45">
      <c r="A14" s="29" t="s">
        <v>39</v>
      </c>
      <c r="B14" s="29"/>
      <c r="C14" s="4">
        <f>SUM(C6:C12)</f>
        <v>255305376.00035337</v>
      </c>
    </row>
    <row r="15" spans="1:12" ht="19.5" x14ac:dyDescent="0.5">
      <c r="A15" s="42" t="s">
        <v>38</v>
      </c>
      <c r="B15" s="42"/>
      <c r="C15" s="58">
        <f>Sheet2!G19</f>
        <v>255343035</v>
      </c>
    </row>
    <row r="16" spans="1:12" ht="19.5" x14ac:dyDescent="0.5">
      <c r="A16" s="42" t="s">
        <v>31</v>
      </c>
      <c r="B16" s="42"/>
      <c r="C16" s="58">
        <f>SUM(Sheet3!E4:E19)</f>
        <v>289559883</v>
      </c>
    </row>
  </sheetData>
  <mergeCells count="15">
    <mergeCell ref="K6:L6"/>
    <mergeCell ref="I6:J6"/>
    <mergeCell ref="A14:B14"/>
    <mergeCell ref="I7:J9"/>
    <mergeCell ref="K7:L9"/>
    <mergeCell ref="A13:B13"/>
    <mergeCell ref="A4:C4"/>
    <mergeCell ref="A15:B15"/>
    <mergeCell ref="A16:B16"/>
    <mergeCell ref="E4:G4"/>
    <mergeCell ref="F7:G7"/>
    <mergeCell ref="F6:G6"/>
    <mergeCell ref="F5:G5"/>
    <mergeCell ref="K4:L5"/>
    <mergeCell ref="I4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topLeftCell="A2" workbookViewId="0">
      <selection activeCell="D12" sqref="D12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49" t="s">
        <v>8</v>
      </c>
      <c r="B1" s="50"/>
      <c r="C1" s="50"/>
      <c r="D1" s="50"/>
      <c r="E1" s="50"/>
      <c r="F1" s="50"/>
      <c r="G1" s="50"/>
      <c r="H1" s="50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25</v>
      </c>
      <c r="F2" s="5" t="s">
        <v>12</v>
      </c>
      <c r="G2" s="5" t="s">
        <v>13</v>
      </c>
      <c r="H2" s="5" t="s">
        <v>35</v>
      </c>
    </row>
    <row r="3" spans="1:12" ht="18" x14ac:dyDescent="0.45">
      <c r="A3" s="14" t="s">
        <v>14</v>
      </c>
      <c r="B3" s="15">
        <v>35607</v>
      </c>
      <c r="C3" s="14">
        <v>7658</v>
      </c>
      <c r="D3" s="16">
        <v>5199</v>
      </c>
      <c r="E3" s="17">
        <f t="shared" ref="E3:E12" si="0">D3*C3</f>
        <v>39813942</v>
      </c>
      <c r="F3" s="16">
        <v>5223</v>
      </c>
      <c r="G3" s="16">
        <f>F3*C3</f>
        <v>39997734</v>
      </c>
      <c r="H3" s="8">
        <v>0</v>
      </c>
      <c r="L3" s="11"/>
    </row>
    <row r="4" spans="1:12" ht="18" x14ac:dyDescent="0.45">
      <c r="A4" s="6" t="s">
        <v>15</v>
      </c>
      <c r="B4" s="13">
        <v>35607</v>
      </c>
      <c r="C4" s="6">
        <v>8643</v>
      </c>
      <c r="D4" s="8">
        <v>8070</v>
      </c>
      <c r="E4" s="9">
        <f t="shared" si="0"/>
        <v>69749010</v>
      </c>
      <c r="F4" s="8">
        <v>8107</v>
      </c>
      <c r="G4" s="18">
        <f>F4*C4</f>
        <v>70068801</v>
      </c>
      <c r="H4" s="12">
        <f>(G4*100)/G19</f>
        <v>27.441046512194859</v>
      </c>
    </row>
    <row r="5" spans="1:12" ht="18" x14ac:dyDescent="0.45">
      <c r="A5" s="6" t="s">
        <v>16</v>
      </c>
      <c r="B5" s="13">
        <v>35607</v>
      </c>
      <c r="C5" s="6">
        <v>16452</v>
      </c>
      <c r="D5" s="8">
        <v>1815</v>
      </c>
      <c r="E5" s="9">
        <f t="shared" si="0"/>
        <v>29860380</v>
      </c>
      <c r="F5" s="8">
        <v>1823</v>
      </c>
      <c r="G5" s="18">
        <f t="shared" ref="G5:G12" si="1">F5*C5</f>
        <v>29991996</v>
      </c>
      <c r="H5" s="12">
        <f>(G5*100)/G19</f>
        <v>11.74576623952167</v>
      </c>
    </row>
    <row r="6" spans="1:12" ht="18" x14ac:dyDescent="0.45">
      <c r="A6" s="6" t="s">
        <v>17</v>
      </c>
      <c r="B6" s="13">
        <v>35607</v>
      </c>
      <c r="C6" s="6">
        <v>4760</v>
      </c>
      <c r="D6" s="8">
        <v>6273</v>
      </c>
      <c r="E6" s="9">
        <f t="shared" si="0"/>
        <v>29859480</v>
      </c>
      <c r="F6" s="8">
        <v>6302</v>
      </c>
      <c r="G6" s="18">
        <f t="shared" si="1"/>
        <v>29997520</v>
      </c>
      <c r="H6" s="12">
        <f>(G6*100)/G19</f>
        <v>11.747929603797495</v>
      </c>
    </row>
    <row r="7" spans="1:12" ht="18" x14ac:dyDescent="0.45">
      <c r="A7" s="6" t="s">
        <v>20</v>
      </c>
      <c r="B7" s="13">
        <v>35608</v>
      </c>
      <c r="C7" s="6">
        <v>2448</v>
      </c>
      <c r="D7" s="8">
        <v>4065</v>
      </c>
      <c r="E7" s="9">
        <f t="shared" si="0"/>
        <v>9951120</v>
      </c>
      <c r="F7" s="8">
        <v>4084</v>
      </c>
      <c r="G7" s="18">
        <f t="shared" si="1"/>
        <v>9997632</v>
      </c>
      <c r="H7" s="12">
        <f>(G7*100)/G19</f>
        <v>3.9153729021823525</v>
      </c>
    </row>
    <row r="8" spans="1:12" ht="18" x14ac:dyDescent="0.45">
      <c r="A8" s="6" t="s">
        <v>21</v>
      </c>
      <c r="B8" s="13">
        <v>35618</v>
      </c>
      <c r="C8" s="6">
        <v>5809</v>
      </c>
      <c r="D8" s="8">
        <v>5140</v>
      </c>
      <c r="E8" s="9">
        <f t="shared" si="0"/>
        <v>29858260</v>
      </c>
      <c r="F8" s="8">
        <v>5164</v>
      </c>
      <c r="G8" s="18">
        <f t="shared" si="1"/>
        <v>29997676</v>
      </c>
      <c r="H8" s="12">
        <f>(G8*100)/G19</f>
        <v>11.747990698081896</v>
      </c>
    </row>
    <row r="9" spans="1:12" ht="18" x14ac:dyDescent="0.45">
      <c r="A9" s="6" t="s">
        <v>22</v>
      </c>
      <c r="B9" s="13">
        <v>35618</v>
      </c>
      <c r="C9" s="6">
        <v>17616</v>
      </c>
      <c r="D9" s="8">
        <v>1695</v>
      </c>
      <c r="E9" s="9">
        <f t="shared" si="0"/>
        <v>29859120</v>
      </c>
      <c r="F9" s="8">
        <v>1703</v>
      </c>
      <c r="G9" s="18">
        <f t="shared" si="1"/>
        <v>30000048</v>
      </c>
      <c r="H9" s="12">
        <f>(G9*100)/G19</f>
        <v>11.748919644508808</v>
      </c>
    </row>
    <row r="10" spans="1:12" ht="18" x14ac:dyDescent="0.45">
      <c r="A10" s="6" t="s">
        <v>23</v>
      </c>
      <c r="B10" s="13">
        <v>35618</v>
      </c>
      <c r="C10" s="6">
        <v>1694</v>
      </c>
      <c r="D10" s="8">
        <v>8808</v>
      </c>
      <c r="E10" s="9">
        <f t="shared" si="0"/>
        <v>14920752</v>
      </c>
      <c r="F10" s="8">
        <v>8849</v>
      </c>
      <c r="G10" s="18">
        <f t="shared" si="1"/>
        <v>14990206</v>
      </c>
      <c r="H10" s="12">
        <f>(G10*100)/G19</f>
        <v>5.8706147986374484</v>
      </c>
    </row>
    <row r="11" spans="1:12" ht="18" x14ac:dyDescent="0.45">
      <c r="A11" s="6" t="s">
        <v>44</v>
      </c>
      <c r="B11" s="13">
        <v>35620</v>
      </c>
      <c r="C11" s="6">
        <v>8226</v>
      </c>
      <c r="D11" s="8">
        <v>3630</v>
      </c>
      <c r="E11" s="8">
        <f t="shared" si="0"/>
        <v>29860380</v>
      </c>
      <c r="F11" s="8">
        <v>3647</v>
      </c>
      <c r="G11" s="18">
        <f t="shared" si="1"/>
        <v>30000222</v>
      </c>
      <c r="H11" s="12">
        <f>(G11*100)/G19</f>
        <v>11.748987788133716</v>
      </c>
    </row>
    <row r="12" spans="1:12" ht="18" x14ac:dyDescent="0.45">
      <c r="A12" s="6" t="s">
        <v>45</v>
      </c>
      <c r="B12" s="13">
        <v>35620</v>
      </c>
      <c r="C12" s="6">
        <v>2127</v>
      </c>
      <c r="D12" s="8">
        <v>4820</v>
      </c>
      <c r="E12" s="8">
        <f t="shared" si="0"/>
        <v>10252140</v>
      </c>
      <c r="F12" s="8">
        <v>4842</v>
      </c>
      <c r="G12" s="18">
        <f t="shared" si="1"/>
        <v>10298934</v>
      </c>
      <c r="H12" s="12">
        <f>(G12*100)/G19</f>
        <v>4.0333718129417546</v>
      </c>
    </row>
    <row r="13" spans="1:12" ht="18" x14ac:dyDescent="0.45">
      <c r="A13" s="6"/>
      <c r="B13" s="6"/>
      <c r="C13" s="6"/>
      <c r="D13" s="10"/>
      <c r="E13" s="10"/>
      <c r="F13" s="10"/>
      <c r="G13" s="19"/>
      <c r="H13" s="8"/>
    </row>
    <row r="14" spans="1:12" ht="18" x14ac:dyDescent="0.45">
      <c r="A14" s="6"/>
      <c r="B14" s="6"/>
      <c r="C14" s="6"/>
      <c r="D14" s="10"/>
      <c r="E14" s="10"/>
      <c r="F14" s="10"/>
      <c r="G14" s="19"/>
      <c r="H14" s="8"/>
    </row>
    <row r="15" spans="1:12" ht="18" x14ac:dyDescent="0.45">
      <c r="A15" s="6"/>
      <c r="B15" s="6"/>
      <c r="C15" s="6"/>
      <c r="D15" s="10"/>
      <c r="E15" s="10"/>
      <c r="F15" s="10"/>
      <c r="G15" s="19"/>
      <c r="H15" s="8"/>
    </row>
    <row r="16" spans="1:12" ht="18" x14ac:dyDescent="0.45">
      <c r="A16" s="6"/>
      <c r="B16" s="6"/>
      <c r="C16" s="6"/>
      <c r="D16" s="10"/>
      <c r="E16" s="10"/>
      <c r="F16" s="10"/>
      <c r="G16" s="19"/>
      <c r="H16" s="8"/>
    </row>
    <row r="17" spans="1:8" ht="18" x14ac:dyDescent="0.45">
      <c r="A17" s="6"/>
      <c r="B17" s="6"/>
      <c r="C17" s="6"/>
      <c r="D17" s="10"/>
      <c r="E17" s="10"/>
      <c r="F17" s="10"/>
      <c r="G17" s="19"/>
      <c r="H17" s="8"/>
    </row>
    <row r="18" spans="1:8" ht="18" x14ac:dyDescent="0.45">
      <c r="A18" s="6"/>
      <c r="B18" s="6"/>
      <c r="C18" s="6"/>
      <c r="D18" s="10"/>
      <c r="E18" s="10"/>
      <c r="F18" s="10"/>
      <c r="G18" s="19"/>
      <c r="H18" s="8"/>
    </row>
    <row r="19" spans="1:8" ht="18" x14ac:dyDescent="0.45">
      <c r="A19" s="51" t="s">
        <v>3</v>
      </c>
      <c r="B19" s="52"/>
      <c r="C19" s="52"/>
      <c r="D19" s="52"/>
      <c r="E19" s="52"/>
      <c r="F19" s="53"/>
      <c r="G19" s="18">
        <f>SUM(G4:G18)</f>
        <v>255343035</v>
      </c>
      <c r="H19" s="18">
        <f>SUM(H4:H18)</f>
        <v>100</v>
      </c>
    </row>
  </sheetData>
  <mergeCells count="2">
    <mergeCell ref="A1:H1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workbookViewId="0">
      <selection activeCell="G13" sqref="G13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11.85546875" bestFit="1" customWidth="1"/>
  </cols>
  <sheetData>
    <row r="1" spans="1:11" x14ac:dyDescent="0.45">
      <c r="A1" s="54" t="s">
        <v>24</v>
      </c>
      <c r="B1" s="54"/>
      <c r="C1" s="54"/>
      <c r="D1" s="54"/>
      <c r="E1" s="54"/>
      <c r="F1" s="54"/>
      <c r="G1" s="54"/>
      <c r="H1" s="59" t="s">
        <v>26</v>
      </c>
      <c r="I1" s="59"/>
      <c r="J1" s="59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37</v>
      </c>
      <c r="F2" s="5" t="s">
        <v>12</v>
      </c>
      <c r="G2" s="5" t="s">
        <v>32</v>
      </c>
      <c r="H2" s="5" t="s">
        <v>29</v>
      </c>
      <c r="I2" s="5" t="s">
        <v>27</v>
      </c>
      <c r="J2" s="5" t="s">
        <v>28</v>
      </c>
    </row>
    <row r="3" spans="1:11" x14ac:dyDescent="0.45">
      <c r="A3" s="14" t="s">
        <v>14</v>
      </c>
      <c r="B3" s="15">
        <v>35618</v>
      </c>
      <c r="C3" s="14">
        <v>7658</v>
      </c>
      <c r="D3" s="16">
        <v>5950</v>
      </c>
      <c r="E3" s="17">
        <f>D3*C3</f>
        <v>45565100</v>
      </c>
      <c r="F3" s="16">
        <f>E3*0.00574979534</f>
        <v>261989.99964663398</v>
      </c>
      <c r="G3" s="16">
        <f>E3-F3</f>
        <v>45303110.000353366</v>
      </c>
      <c r="H3" s="25">
        <f>DATEDIF(Sheet2!B3,B3,"d")</f>
        <v>11</v>
      </c>
      <c r="I3" s="26">
        <f>((G3*100)/Sheet2!G3)-100</f>
        <v>13.264191417327197</v>
      </c>
      <c r="J3" s="27">
        <f>Sheet3!G3-Sheet2!G3</f>
        <v>5305376.0003533661</v>
      </c>
      <c r="K3" s="11"/>
    </row>
    <row r="4" spans="1:11" x14ac:dyDescent="0.45">
      <c r="A4" s="6" t="s">
        <v>15</v>
      </c>
      <c r="B4" s="13">
        <v>35620</v>
      </c>
      <c r="C4" s="6">
        <f>Sheet2!C4</f>
        <v>8643</v>
      </c>
      <c r="D4" s="8">
        <v>9976</v>
      </c>
      <c r="E4" s="9">
        <f t="shared" ref="E4:E12" si="0">D4*C4</f>
        <v>86222568</v>
      </c>
      <c r="F4" s="8">
        <f t="shared" ref="F4:F12" si="1">E4*0.00574979534</f>
        <v>495762.11968923308</v>
      </c>
      <c r="G4" s="8">
        <f t="shared" ref="G4:G12" si="2">E4-F4</f>
        <v>85726805.880310774</v>
      </c>
      <c r="H4" s="20">
        <f>DATEDIF(Sheet2!B4,B4,"d")</f>
        <v>13</v>
      </c>
      <c r="I4" s="21">
        <f>((G4*100)/Sheet2!G4)-100</f>
        <v>22.346614551476023</v>
      </c>
      <c r="J4" s="22">
        <f>Sheet3!G4-Sheet2!G4</f>
        <v>15658004.880310774</v>
      </c>
    </row>
    <row r="5" spans="1:11" x14ac:dyDescent="0.45">
      <c r="A5" s="6" t="s">
        <v>16</v>
      </c>
      <c r="B5" s="13">
        <v>35620</v>
      </c>
      <c r="C5" s="6">
        <f>Sheet2!C5</f>
        <v>16452</v>
      </c>
      <c r="D5" s="8">
        <v>2242</v>
      </c>
      <c r="E5" s="9">
        <f t="shared" si="0"/>
        <v>36885384</v>
      </c>
      <c r="F5" s="8">
        <f t="shared" si="1"/>
        <v>212083.40903731054</v>
      </c>
      <c r="G5" s="8">
        <f t="shared" si="2"/>
        <v>36673300.590962693</v>
      </c>
      <c r="H5" s="20">
        <f>DATEDIF(Sheet2!B5,B5,"d")</f>
        <v>13</v>
      </c>
      <c r="I5" s="21">
        <f>((G5*100)/Sheet2!G5)-100</f>
        <v>22.276958795815688</v>
      </c>
      <c r="J5" s="22">
        <f>Sheet3!G5-Sheet2!G5</f>
        <v>6681304.5909626931</v>
      </c>
    </row>
    <row r="6" spans="1:11" x14ac:dyDescent="0.45">
      <c r="A6" s="6" t="s">
        <v>17</v>
      </c>
      <c r="B6" s="13">
        <v>35620</v>
      </c>
      <c r="C6" s="6">
        <f>Sheet2!C6</f>
        <v>4760</v>
      </c>
      <c r="D6" s="8">
        <v>8300</v>
      </c>
      <c r="E6" s="9">
        <f t="shared" si="0"/>
        <v>39508000</v>
      </c>
      <c r="F6" s="8">
        <f t="shared" si="1"/>
        <v>227162.91429272</v>
      </c>
      <c r="G6" s="8">
        <f t="shared" si="2"/>
        <v>39280837.085707277</v>
      </c>
      <c r="H6" s="20">
        <f>DATEDIF(Sheet2!B6,B6,"d")</f>
        <v>13</v>
      </c>
      <c r="I6" s="21">
        <f>((G6*100)/Sheet2!G6)-100</f>
        <v>30.946948566772448</v>
      </c>
      <c r="J6" s="22">
        <f>Sheet3!G6-Sheet2!G6</f>
        <v>9283317.0857072771</v>
      </c>
    </row>
    <row r="7" spans="1:11" x14ac:dyDescent="0.45">
      <c r="A7" s="6" t="s">
        <v>20</v>
      </c>
      <c r="B7" s="13">
        <v>35620</v>
      </c>
      <c r="C7" s="6">
        <f>Sheet2!C7</f>
        <v>2448</v>
      </c>
      <c r="D7" s="8">
        <v>4745</v>
      </c>
      <c r="E7" s="9">
        <f t="shared" si="0"/>
        <v>11615760</v>
      </c>
      <c r="F7" s="8">
        <f t="shared" si="1"/>
        <v>66788.242718558395</v>
      </c>
      <c r="G7" s="8">
        <f t="shared" si="2"/>
        <v>11548971.757281441</v>
      </c>
      <c r="H7" s="20">
        <f>DATEDIF(Sheet2!B7,B7,"d")</f>
        <v>12</v>
      </c>
      <c r="I7" s="21">
        <f>((G7*100)/Sheet2!G7)-100</f>
        <v>15.517072015467676</v>
      </c>
      <c r="J7" s="22">
        <f>Sheet3!G7-Sheet2!G7</f>
        <v>1551339.7572814412</v>
      </c>
    </row>
    <row r="8" spans="1:11" x14ac:dyDescent="0.45">
      <c r="A8" s="6" t="s">
        <v>21</v>
      </c>
      <c r="B8" s="13">
        <v>35620</v>
      </c>
      <c r="C8" s="6">
        <f>Sheet2!C8</f>
        <v>5809</v>
      </c>
      <c r="D8" s="8">
        <v>5017</v>
      </c>
      <c r="E8" s="9">
        <f t="shared" si="0"/>
        <v>29143753</v>
      </c>
      <c r="F8" s="8">
        <f t="shared" si="1"/>
        <v>167570.61518951101</v>
      </c>
      <c r="G8" s="8">
        <f t="shared" si="2"/>
        <v>28976182.384810489</v>
      </c>
      <c r="H8" s="20">
        <f>DATEDIF(Sheet2!B8,B8,"d")</f>
        <v>2</v>
      </c>
      <c r="I8" s="21">
        <f>((G8*100)/Sheet2!G8)-100</f>
        <v>-3.4052425100848183</v>
      </c>
      <c r="J8" s="22">
        <f>Sheet3!G8-Sheet2!G8</f>
        <v>-1021493.6151895113</v>
      </c>
    </row>
    <row r="9" spans="1:11" x14ac:dyDescent="0.45">
      <c r="A9" s="6" t="s">
        <v>22</v>
      </c>
      <c r="B9" s="13">
        <v>35620</v>
      </c>
      <c r="C9" s="6">
        <f>Sheet2!C9</f>
        <v>17616</v>
      </c>
      <c r="D9" s="8">
        <v>1811</v>
      </c>
      <c r="E9" s="9">
        <f t="shared" si="0"/>
        <v>31902576</v>
      </c>
      <c r="F9" s="8">
        <f t="shared" si="1"/>
        <v>183433.28281879582</v>
      </c>
      <c r="G9" s="8">
        <f t="shared" si="2"/>
        <v>31719142.717181206</v>
      </c>
      <c r="H9" s="20">
        <f>DATEDIF(Sheet2!B9,B9,"d")</f>
        <v>2</v>
      </c>
      <c r="I9" s="21">
        <f>((G9*100)/Sheet2!G9)-100</f>
        <v>5.7303065554468589</v>
      </c>
      <c r="J9" s="22">
        <f>Sheet3!G9-Sheet2!G9</f>
        <v>1719094.7171812057</v>
      </c>
    </row>
    <row r="10" spans="1:11" x14ac:dyDescent="0.45">
      <c r="A10" s="6" t="s">
        <v>23</v>
      </c>
      <c r="B10" s="13">
        <v>35620</v>
      </c>
      <c r="C10" s="6">
        <f>Sheet2!C10</f>
        <v>1694</v>
      </c>
      <c r="D10" s="8">
        <v>8783</v>
      </c>
      <c r="E10" s="9">
        <f t="shared" si="0"/>
        <v>14878402</v>
      </c>
      <c r="F10" s="8">
        <f t="shared" si="1"/>
        <v>85547.766486246677</v>
      </c>
      <c r="G10" s="8">
        <f t="shared" si="2"/>
        <v>14792854.233513754</v>
      </c>
      <c r="H10" s="20">
        <f>DATEDIF(Sheet2!B10,B10,"d")</f>
        <v>2</v>
      </c>
      <c r="I10" s="21">
        <f>((G10*100)/Sheet2!G10)-100</f>
        <v>-1.3165380548222458</v>
      </c>
      <c r="J10" s="22">
        <f>Sheet3!G10-Sheet2!G10</f>
        <v>-197351.76648624614</v>
      </c>
    </row>
    <row r="11" spans="1:11" x14ac:dyDescent="0.45">
      <c r="A11" s="6" t="s">
        <v>44</v>
      </c>
      <c r="B11" s="13">
        <v>35620</v>
      </c>
      <c r="C11" s="6">
        <f>Sheet2!C11</f>
        <v>8226</v>
      </c>
      <c r="D11" s="8">
        <v>3580</v>
      </c>
      <c r="E11" s="8">
        <f t="shared" si="0"/>
        <v>29449080</v>
      </c>
      <c r="F11" s="8">
        <f t="shared" si="1"/>
        <v>169326.18295128719</v>
      </c>
      <c r="G11" s="8">
        <f t="shared" si="2"/>
        <v>29279753.817048714</v>
      </c>
      <c r="H11" s="20">
        <f>DATEDIF(Sheet2!B11,B11,"d")</f>
        <v>0</v>
      </c>
      <c r="I11" s="21">
        <f>((G11*100)/Sheet2!G11)-100</f>
        <v>-2.4015428384206245</v>
      </c>
      <c r="J11" s="22">
        <f>Sheet3!G11-Sheet2!G11</f>
        <v>-720468.18295128644</v>
      </c>
    </row>
    <row r="12" spans="1:11" x14ac:dyDescent="0.45">
      <c r="A12" s="6" t="s">
        <v>45</v>
      </c>
      <c r="B12" s="13">
        <v>35620</v>
      </c>
      <c r="C12" s="6">
        <f>Sheet2!C12</f>
        <v>2127</v>
      </c>
      <c r="D12" s="8">
        <v>4680</v>
      </c>
      <c r="E12" s="8">
        <f t="shared" si="0"/>
        <v>9954360</v>
      </c>
      <c r="F12" s="28">
        <f t="shared" si="1"/>
        <v>57235.5327406824</v>
      </c>
      <c r="G12" s="8">
        <f t="shared" si="2"/>
        <v>9897124.4672593176</v>
      </c>
      <c r="H12" s="20">
        <f>DATEDIF(Sheet2!B12,B12,"d")</f>
        <v>0</v>
      </c>
      <c r="I12" s="21">
        <f>((G12*100)/Sheet2!G12)-100</f>
        <v>-3.9014672075836359</v>
      </c>
      <c r="J12" s="22">
        <f>Sheet3!G12-Sheet2!G12</f>
        <v>-401809.53274068236</v>
      </c>
    </row>
    <row r="13" spans="1:11" x14ac:dyDescent="0.45">
      <c r="A13" s="6"/>
      <c r="B13" s="6"/>
      <c r="C13" s="6"/>
      <c r="D13" s="10"/>
      <c r="E13" s="10"/>
      <c r="F13" s="10"/>
      <c r="G13" s="10"/>
      <c r="H13" s="23"/>
      <c r="I13" s="24"/>
      <c r="J13" s="24"/>
    </row>
    <row r="14" spans="1:11" x14ac:dyDescent="0.45">
      <c r="A14" s="6"/>
      <c r="B14" s="6"/>
      <c r="C14" s="6"/>
      <c r="D14" s="10"/>
      <c r="E14" s="10"/>
      <c r="F14" s="10"/>
      <c r="G14" s="10"/>
      <c r="H14" s="23"/>
      <c r="I14" s="24"/>
      <c r="J14" s="24"/>
    </row>
    <row r="15" spans="1:11" x14ac:dyDescent="0.45">
      <c r="A15" s="6"/>
      <c r="B15" s="6"/>
      <c r="C15" s="6"/>
      <c r="D15" s="10"/>
      <c r="E15" s="10"/>
      <c r="F15" s="10"/>
      <c r="G15" s="10"/>
      <c r="H15" s="23"/>
      <c r="I15" s="24"/>
      <c r="J15" s="24"/>
    </row>
    <row r="16" spans="1:11" x14ac:dyDescent="0.45">
      <c r="A16" s="6"/>
      <c r="B16" s="6"/>
      <c r="C16" s="6"/>
      <c r="D16" s="10"/>
      <c r="E16" s="10"/>
      <c r="F16" s="10"/>
      <c r="G16" s="10"/>
      <c r="H16" s="23"/>
      <c r="I16" s="24"/>
      <c r="J16" s="24"/>
    </row>
    <row r="17" spans="1:10" x14ac:dyDescent="0.45">
      <c r="A17" s="6"/>
      <c r="B17" s="6"/>
      <c r="C17" s="6"/>
      <c r="D17" s="10"/>
      <c r="E17" s="10"/>
      <c r="F17" s="10"/>
      <c r="G17" s="10"/>
      <c r="H17" s="23"/>
      <c r="I17" s="24"/>
      <c r="J17" s="24"/>
    </row>
    <row r="18" spans="1:10" x14ac:dyDescent="0.45">
      <c r="A18" s="6"/>
      <c r="B18" s="6"/>
      <c r="C18" s="6"/>
      <c r="D18" s="10"/>
      <c r="E18" s="10"/>
      <c r="F18" s="10"/>
      <c r="G18" s="10"/>
      <c r="H18" s="23"/>
      <c r="I18" s="24"/>
      <c r="J18" s="24"/>
    </row>
    <row r="19" spans="1:10" x14ac:dyDescent="0.45">
      <c r="A19" s="6"/>
      <c r="B19" s="6"/>
      <c r="C19" s="6"/>
      <c r="D19" s="10"/>
      <c r="E19" s="10"/>
      <c r="F19" s="10"/>
      <c r="G19" s="10"/>
      <c r="H19" s="23"/>
      <c r="I19" s="24"/>
      <c r="J19" s="24"/>
    </row>
  </sheetData>
  <mergeCells count="2">
    <mergeCell ref="A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2018-10-01T09:21:46Z</dcterms:modified>
</cp:coreProperties>
</file>