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EE79D21-2EC3-48BE-A2BD-06751C5EDCE3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ader.aspx?ParTree_151311_i_5866848234665627" localSheetId="2">Sheet3!$F$12:$F$14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F4" i="3" s="1"/>
  <c r="E5" i="3"/>
  <c r="F5" i="3" s="1"/>
  <c r="E6" i="3"/>
  <c r="F6" i="3" s="1"/>
  <c r="G6" i="3" s="1"/>
  <c r="E7" i="3"/>
  <c r="F7" i="3" s="1"/>
  <c r="G7" i="3" s="1"/>
  <c r="E8" i="3"/>
  <c r="F8" i="3" s="1"/>
  <c r="E9" i="3"/>
  <c r="F9" i="3" s="1"/>
  <c r="E10" i="3"/>
  <c r="F10" i="3" s="1"/>
  <c r="G10" i="3" s="1"/>
  <c r="H4" i="3"/>
  <c r="H5" i="3"/>
  <c r="H6" i="3"/>
  <c r="H7" i="3"/>
  <c r="H8" i="3"/>
  <c r="H9" i="3"/>
  <c r="H10" i="3"/>
  <c r="H3" i="3"/>
  <c r="F3" i="2"/>
  <c r="G3" i="2"/>
  <c r="E3" i="3"/>
  <c r="F3" i="3" s="1"/>
  <c r="E10" i="2"/>
  <c r="F10" i="2" s="1"/>
  <c r="G10" i="2" s="1"/>
  <c r="E9" i="2"/>
  <c r="F9" i="2" s="1"/>
  <c r="G9" i="2" s="1"/>
  <c r="E8" i="2"/>
  <c r="F8" i="2" s="1"/>
  <c r="G8" i="2" s="1"/>
  <c r="E7" i="2"/>
  <c r="F7" i="2" s="1"/>
  <c r="G7" i="2" s="1"/>
  <c r="E6" i="2"/>
  <c r="F6" i="2" s="1"/>
  <c r="G6" i="2" s="1"/>
  <c r="F4" i="2"/>
  <c r="E5" i="2"/>
  <c r="F5" i="2" s="1"/>
  <c r="G5" i="2" s="1"/>
  <c r="E4" i="2"/>
  <c r="G4" i="2" s="1"/>
  <c r="E3" i="2"/>
  <c r="C13" i="1"/>
  <c r="G8" i="3" l="1"/>
  <c r="I6" i="3"/>
  <c r="J6" i="3"/>
  <c r="J8" i="3"/>
  <c r="I8" i="3"/>
  <c r="I10" i="3"/>
  <c r="J10" i="3"/>
  <c r="J7" i="3"/>
  <c r="I7" i="3"/>
  <c r="G4" i="3"/>
  <c r="G9" i="3"/>
  <c r="G5" i="3"/>
  <c r="G3" i="3"/>
  <c r="I5" i="3" l="1"/>
  <c r="J5" i="3"/>
  <c r="I9" i="3"/>
  <c r="J9" i="3"/>
  <c r="J4" i="3"/>
  <c r="I4" i="3"/>
  <c r="J3" i="3"/>
  <c r="F6" i="1" s="1"/>
  <c r="I3" i="3"/>
  <c r="F5" i="1" l="1"/>
  <c r="F7" i="1" l="1"/>
  <c r="C1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E39FB9-7E12-4887-BC04-F92D56B5FC0A}" name="Connection" type="4" refreshedVersion="6" background="1" saveData="1">
    <webPr sourceData="1" parsePre="1" consecutive="1" xl2000="1" url="http://www.tsetmc.com/Loader.aspx?ParTree=151311&amp;i=5866848234665627"/>
  </connection>
</connections>
</file>

<file path=xl/sharedStrings.xml><?xml version="1.0" encoding="utf-8"?>
<sst xmlns="http://schemas.openxmlformats.org/spreadsheetml/2006/main" count="54" uniqueCount="38">
  <si>
    <t>آورده نقدی</t>
  </si>
  <si>
    <t>تاریخ</t>
  </si>
  <si>
    <t>مبلغ</t>
  </si>
  <si>
    <t>مجموع</t>
  </si>
  <si>
    <t>1397/06/26</t>
  </si>
  <si>
    <t>تغییرات سهام خارج شده</t>
  </si>
  <si>
    <t>سود</t>
  </si>
  <si>
    <t>باقیمانده</t>
  </si>
  <si>
    <t>بازده سرمایه</t>
  </si>
  <si>
    <t>سه ماهه</t>
  </si>
  <si>
    <t>شش ماهه</t>
  </si>
  <si>
    <t>یک سال</t>
  </si>
  <si>
    <t>یک ماه</t>
  </si>
  <si>
    <t>خرید</t>
  </si>
  <si>
    <t>نماد</t>
  </si>
  <si>
    <t>حجم</t>
  </si>
  <si>
    <t>قیمت</t>
  </si>
  <si>
    <t>کارمزد</t>
  </si>
  <si>
    <t>مبلغ پرداختی</t>
  </si>
  <si>
    <t>فولاد</t>
  </si>
  <si>
    <t>شپنا</t>
  </si>
  <si>
    <t>وغدیر</t>
  </si>
  <si>
    <t>کگل</t>
  </si>
  <si>
    <t>1397/07/08</t>
  </si>
  <si>
    <t>1397/07/27</t>
  </si>
  <si>
    <t>دسبحان</t>
  </si>
  <si>
    <t>کاوه</t>
  </si>
  <si>
    <t>فاراک</t>
  </si>
  <si>
    <t>چکارن</t>
  </si>
  <si>
    <t>فروش</t>
  </si>
  <si>
    <t>مبلغ فروش</t>
  </si>
  <si>
    <t>مبلغ خرید</t>
  </si>
  <si>
    <t>عملکرد</t>
  </si>
  <si>
    <t>بازده</t>
  </si>
  <si>
    <t>سود/زیان</t>
  </si>
  <si>
    <t>مدت(روز)</t>
  </si>
  <si>
    <t>زیان</t>
  </si>
  <si>
    <t>ارزش روز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</si>
</sst>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* #,##0.000_);_(* \(#,##0.000\);_(* &quot;-&quot;???_);_(@_)"/>
    <numFmt numFmtId="166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rgb="FFFF0000"/>
      <name val="B Nazanin"/>
      <charset val="178"/>
    </font>
    <font>
      <b/>
      <sz val="11"/>
      <color theme="1"/>
      <name val="B Nazanin"/>
      <charset val="178"/>
    </font>
    <font>
      <sz val="11"/>
      <color theme="4" tint="-0.499984740745262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4" fontId="3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 vertical="center"/>
    </xf>
    <xf numFmtId="37" fontId="1" fillId="3" borderId="1" xfId="0" applyNumberFormat="1" applyFont="1" applyFill="1" applyBorder="1" applyAlignment="1"/>
    <xf numFmtId="37" fontId="0" fillId="0" borderId="0" xfId="0" applyNumberFormat="1"/>
    <xf numFmtId="3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37" fontId="1" fillId="3" borderId="5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6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er.aspx?ParTree=151311&amp;i=5866848234665627" connectionId="1" xr16:uid="{86FE478E-1510-49E5-9121-4FA9EC3AD2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14"/>
  <sheetViews>
    <sheetView rightToLeft="1" workbookViewId="0">
      <selection activeCell="F10" sqref="F10"/>
    </sheetView>
  </sheetViews>
  <sheetFormatPr defaultRowHeight="15" x14ac:dyDescent="0.25"/>
  <cols>
    <col min="2" max="2" width="14.85546875" customWidth="1"/>
    <col min="3" max="3" width="20.42578125" customWidth="1"/>
    <col min="6" max="6" width="14.28515625" customWidth="1"/>
  </cols>
  <sheetData>
    <row r="4" spans="2:10" ht="18" x14ac:dyDescent="0.45">
      <c r="B4" s="20" t="s">
        <v>0</v>
      </c>
      <c r="C4" s="20"/>
      <c r="E4" s="20" t="s">
        <v>5</v>
      </c>
      <c r="F4" s="20"/>
      <c r="G4" s="20"/>
      <c r="I4" s="20" t="s">
        <v>8</v>
      </c>
      <c r="J4" s="20"/>
    </row>
    <row r="5" spans="2:10" ht="19.5" x14ac:dyDescent="0.5">
      <c r="B5" s="3" t="s">
        <v>1</v>
      </c>
      <c r="C5" s="3" t="s">
        <v>2</v>
      </c>
      <c r="E5" s="3" t="s">
        <v>6</v>
      </c>
      <c r="F5" s="25">
        <f>SUMIF(Sheet3!J3:J19,"&gt;0")</f>
        <v>35524153.121126451</v>
      </c>
      <c r="G5" s="26"/>
      <c r="I5" s="5" t="s">
        <v>12</v>
      </c>
      <c r="J5" s="6">
        <v>0</v>
      </c>
    </row>
    <row r="6" spans="2:10" ht="19.5" x14ac:dyDescent="0.5">
      <c r="B6" s="1" t="s">
        <v>4</v>
      </c>
      <c r="C6" s="2">
        <v>140000000</v>
      </c>
      <c r="E6" s="3" t="s">
        <v>36</v>
      </c>
      <c r="F6" s="23">
        <f>ABS(SUMIF(Sheet3!J3:J19,"&lt;0"))</f>
        <v>0</v>
      </c>
      <c r="G6" s="24"/>
      <c r="I6" s="5" t="s">
        <v>9</v>
      </c>
      <c r="J6" s="6">
        <v>0</v>
      </c>
    </row>
    <row r="7" spans="2:10" ht="19.5" x14ac:dyDescent="0.5">
      <c r="B7" s="1" t="s">
        <v>24</v>
      </c>
      <c r="C7" s="2">
        <v>10000000</v>
      </c>
      <c r="E7" s="3" t="s">
        <v>7</v>
      </c>
      <c r="F7" s="21">
        <f>F5-F6</f>
        <v>35524153.121126451</v>
      </c>
      <c r="G7" s="22"/>
      <c r="I7" s="5" t="s">
        <v>10</v>
      </c>
      <c r="J7" s="6">
        <v>0</v>
      </c>
    </row>
    <row r="8" spans="2:10" ht="19.5" x14ac:dyDescent="0.5">
      <c r="B8" s="1" t="s">
        <v>23</v>
      </c>
      <c r="C8" s="2">
        <v>30000000</v>
      </c>
      <c r="I8" s="5" t="s">
        <v>11</v>
      </c>
      <c r="J8" s="6">
        <v>0</v>
      </c>
    </row>
    <row r="9" spans="2:10" ht="19.5" x14ac:dyDescent="0.5">
      <c r="B9" s="1"/>
      <c r="C9" s="1"/>
      <c r="I9" s="5" t="s">
        <v>3</v>
      </c>
      <c r="J9" s="6"/>
    </row>
    <row r="10" spans="2:10" ht="18" x14ac:dyDescent="0.45">
      <c r="B10" s="1"/>
      <c r="C10" s="1"/>
    </row>
    <row r="11" spans="2:10" ht="18" x14ac:dyDescent="0.45">
      <c r="B11" s="1"/>
      <c r="C11" s="1"/>
    </row>
    <row r="12" spans="2:10" ht="18" x14ac:dyDescent="0.45">
      <c r="B12" s="1"/>
      <c r="C12" s="1"/>
    </row>
    <row r="13" spans="2:10" ht="18" x14ac:dyDescent="0.45">
      <c r="B13" s="3" t="s">
        <v>3</v>
      </c>
      <c r="C13" s="4">
        <f>SUM(C6:C12)</f>
        <v>180000000</v>
      </c>
    </row>
    <row r="14" spans="2:10" ht="18" x14ac:dyDescent="0.45">
      <c r="B14" s="3" t="s">
        <v>37</v>
      </c>
      <c r="C14" s="4">
        <f>SUM(C13+F7)</f>
        <v>215524153.12112644</v>
      </c>
    </row>
  </sheetData>
  <mergeCells count="6">
    <mergeCell ref="B4:C4"/>
    <mergeCell ref="I4:J4"/>
    <mergeCell ref="E4:G4"/>
    <mergeCell ref="F7:G7"/>
    <mergeCell ref="F6:G6"/>
    <mergeCell ref="F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BCC2-674C-484C-87F5-6C5F654B6C58}">
  <dimension ref="A1:L19"/>
  <sheetViews>
    <sheetView rightToLeft="1" workbookViewId="0">
      <selection activeCell="A3" sqref="A3:G3"/>
    </sheetView>
  </sheetViews>
  <sheetFormatPr defaultRowHeight="15" x14ac:dyDescent="0.2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8.42578125" customWidth="1"/>
    <col min="7" max="7" width="27.42578125" customWidth="1"/>
    <col min="12" max="12" width="11.85546875" bestFit="1" customWidth="1"/>
  </cols>
  <sheetData>
    <row r="1" spans="1:12" ht="18" x14ac:dyDescent="0.45">
      <c r="A1" s="20" t="s">
        <v>13</v>
      </c>
      <c r="B1" s="20"/>
      <c r="C1" s="20"/>
      <c r="D1" s="20"/>
      <c r="E1" s="20"/>
      <c r="F1" s="20"/>
      <c r="G1" s="20"/>
    </row>
    <row r="2" spans="1:12" ht="18" x14ac:dyDescent="0.45">
      <c r="A2" s="3" t="s">
        <v>14</v>
      </c>
      <c r="B2" s="3" t="s">
        <v>1</v>
      </c>
      <c r="C2" s="3" t="s">
        <v>15</v>
      </c>
      <c r="D2" s="7" t="s">
        <v>16</v>
      </c>
      <c r="E2" s="7" t="s">
        <v>31</v>
      </c>
      <c r="F2" s="7" t="s">
        <v>17</v>
      </c>
      <c r="G2" s="7" t="s">
        <v>18</v>
      </c>
    </row>
    <row r="3" spans="1:12" ht="18" x14ac:dyDescent="0.45">
      <c r="A3" s="31" t="s">
        <v>19</v>
      </c>
      <c r="B3" s="32">
        <v>35607</v>
      </c>
      <c r="C3" s="31">
        <v>7658</v>
      </c>
      <c r="D3" s="33">
        <v>5199</v>
      </c>
      <c r="E3" s="34">
        <f t="shared" ref="E3:E10" si="0">D3*C3</f>
        <v>39813942</v>
      </c>
      <c r="F3" s="33">
        <f t="shared" ref="F3:F10" si="1">E3*0.00464</f>
        <v>184736.69088000001</v>
      </c>
      <c r="G3" s="33">
        <f t="shared" ref="G3:G10" si="2">F3+E3</f>
        <v>39998678.690880001</v>
      </c>
      <c r="L3" s="14"/>
    </row>
    <row r="4" spans="1:12" ht="18" x14ac:dyDescent="0.45">
      <c r="A4" s="9" t="s">
        <v>20</v>
      </c>
      <c r="B4" s="17">
        <v>35607</v>
      </c>
      <c r="C4" s="9">
        <v>5642</v>
      </c>
      <c r="D4" s="11">
        <v>7056</v>
      </c>
      <c r="E4" s="12">
        <f t="shared" si="0"/>
        <v>39809952</v>
      </c>
      <c r="F4" s="11">
        <f t="shared" si="1"/>
        <v>184718.17728</v>
      </c>
      <c r="G4" s="11">
        <f t="shared" si="2"/>
        <v>39994670.177280001</v>
      </c>
    </row>
    <row r="5" spans="1:12" ht="18" x14ac:dyDescent="0.45">
      <c r="A5" s="9" t="s">
        <v>21</v>
      </c>
      <c r="B5" s="17">
        <v>35607</v>
      </c>
      <c r="C5" s="9">
        <v>16452</v>
      </c>
      <c r="D5" s="11">
        <v>1815</v>
      </c>
      <c r="E5" s="12">
        <f t="shared" si="0"/>
        <v>29860380</v>
      </c>
      <c r="F5" s="11">
        <f t="shared" si="1"/>
        <v>138552.16320000001</v>
      </c>
      <c r="G5" s="11">
        <f t="shared" si="2"/>
        <v>29998932.163199998</v>
      </c>
    </row>
    <row r="6" spans="1:12" ht="18" x14ac:dyDescent="0.45">
      <c r="A6" s="9" t="s">
        <v>22</v>
      </c>
      <c r="B6" s="17">
        <v>35607</v>
      </c>
      <c r="C6" s="9">
        <v>4760</v>
      </c>
      <c r="D6" s="11">
        <v>6273</v>
      </c>
      <c r="E6" s="12">
        <f t="shared" si="0"/>
        <v>29859480</v>
      </c>
      <c r="F6" s="11">
        <f t="shared" si="1"/>
        <v>138547.9872</v>
      </c>
      <c r="G6" s="11">
        <f t="shared" si="2"/>
        <v>29998027.987199999</v>
      </c>
    </row>
    <row r="7" spans="1:12" ht="18" x14ac:dyDescent="0.45">
      <c r="A7" s="9" t="s">
        <v>25</v>
      </c>
      <c r="B7" s="17">
        <v>35608</v>
      </c>
      <c r="C7" s="9">
        <v>2448</v>
      </c>
      <c r="D7" s="11">
        <v>4065</v>
      </c>
      <c r="E7" s="12">
        <f t="shared" si="0"/>
        <v>9951120</v>
      </c>
      <c r="F7" s="11">
        <f t="shared" si="1"/>
        <v>46173.196799999998</v>
      </c>
      <c r="G7" s="11">
        <f t="shared" si="2"/>
        <v>9997293.1967999991</v>
      </c>
    </row>
    <row r="8" spans="1:12" ht="18" x14ac:dyDescent="0.45">
      <c r="A8" s="9" t="s">
        <v>26</v>
      </c>
      <c r="B8" s="17">
        <v>35618</v>
      </c>
      <c r="C8" s="9">
        <v>5809</v>
      </c>
      <c r="D8" s="11">
        <v>5140</v>
      </c>
      <c r="E8" s="12">
        <f t="shared" si="0"/>
        <v>29858260</v>
      </c>
      <c r="F8" s="11">
        <f t="shared" si="1"/>
        <v>138542.32639999999</v>
      </c>
      <c r="G8" s="11">
        <f t="shared" si="2"/>
        <v>29996802.326400001</v>
      </c>
    </row>
    <row r="9" spans="1:12" ht="18" x14ac:dyDescent="0.45">
      <c r="A9" s="9" t="s">
        <v>27</v>
      </c>
      <c r="B9" s="17">
        <v>35618</v>
      </c>
      <c r="C9" s="9">
        <v>17616</v>
      </c>
      <c r="D9" s="11">
        <v>1695</v>
      </c>
      <c r="E9" s="12">
        <f t="shared" si="0"/>
        <v>29859120</v>
      </c>
      <c r="F9" s="11">
        <f t="shared" si="1"/>
        <v>138546.3168</v>
      </c>
      <c r="G9" s="11">
        <f t="shared" si="2"/>
        <v>29997666.316799998</v>
      </c>
    </row>
    <row r="10" spans="1:12" ht="18" x14ac:dyDescent="0.45">
      <c r="A10" s="9" t="s">
        <v>28</v>
      </c>
      <c r="B10" s="17">
        <v>35618</v>
      </c>
      <c r="C10" s="9">
        <v>1694</v>
      </c>
      <c r="D10" s="11">
        <v>8808</v>
      </c>
      <c r="E10" s="12">
        <f t="shared" si="0"/>
        <v>14920752</v>
      </c>
      <c r="F10" s="11">
        <f t="shared" si="1"/>
        <v>69232.289279999997</v>
      </c>
      <c r="G10" s="11">
        <f t="shared" si="2"/>
        <v>14989984.289279999</v>
      </c>
    </row>
    <row r="11" spans="1:12" ht="18" x14ac:dyDescent="0.45">
      <c r="A11" s="9"/>
      <c r="B11" s="9"/>
      <c r="C11" s="9"/>
      <c r="D11" s="13"/>
      <c r="E11" s="13"/>
      <c r="F11" s="13"/>
      <c r="G11" s="13"/>
    </row>
    <row r="12" spans="1:12" ht="18" x14ac:dyDescent="0.45">
      <c r="A12" s="9"/>
      <c r="B12" s="9"/>
      <c r="C12" s="9"/>
      <c r="D12" s="13"/>
      <c r="E12" s="13"/>
      <c r="F12" s="13"/>
      <c r="G12" s="13"/>
    </row>
    <row r="13" spans="1:12" ht="18" x14ac:dyDescent="0.45">
      <c r="A13" s="9"/>
      <c r="B13" s="9"/>
      <c r="C13" s="9"/>
      <c r="D13" s="13"/>
      <c r="E13" s="13"/>
      <c r="F13" s="13"/>
      <c r="G13" s="13"/>
    </row>
    <row r="14" spans="1:12" ht="18" x14ac:dyDescent="0.45">
      <c r="A14" s="9"/>
      <c r="B14" s="9"/>
      <c r="C14" s="9"/>
      <c r="D14" s="13"/>
      <c r="E14" s="13"/>
      <c r="F14" s="13"/>
      <c r="G14" s="13"/>
    </row>
    <row r="15" spans="1:12" ht="18" x14ac:dyDescent="0.45">
      <c r="A15" s="9"/>
      <c r="B15" s="9"/>
      <c r="C15" s="9"/>
      <c r="D15" s="13"/>
      <c r="E15" s="13"/>
      <c r="F15" s="13"/>
      <c r="G15" s="13"/>
    </row>
    <row r="16" spans="1:12" ht="18" x14ac:dyDescent="0.45">
      <c r="A16" s="9"/>
      <c r="B16" s="9"/>
      <c r="C16" s="9"/>
      <c r="D16" s="13"/>
      <c r="E16" s="13"/>
      <c r="F16" s="13"/>
      <c r="G16" s="13"/>
    </row>
    <row r="17" spans="1:7" ht="18" x14ac:dyDescent="0.45">
      <c r="A17" s="9"/>
      <c r="B17" s="9"/>
      <c r="C17" s="9"/>
      <c r="D17" s="13"/>
      <c r="E17" s="13"/>
      <c r="F17" s="13"/>
      <c r="G17" s="13"/>
    </row>
    <row r="18" spans="1:7" ht="18" x14ac:dyDescent="0.45">
      <c r="A18" s="9"/>
      <c r="B18" s="9"/>
      <c r="C18" s="9"/>
      <c r="D18" s="13"/>
      <c r="E18" s="13"/>
      <c r="F18" s="13"/>
      <c r="G18" s="13"/>
    </row>
    <row r="19" spans="1:7" ht="18" x14ac:dyDescent="0.45">
      <c r="A19" s="9"/>
      <c r="B19" s="9"/>
      <c r="C19" s="9"/>
      <c r="D19" s="13"/>
      <c r="E19" s="13"/>
      <c r="F19" s="13"/>
      <c r="G19" s="13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56D5-BF3E-49D5-B38A-3E5EE968ED27}">
  <dimension ref="A1:L19"/>
  <sheetViews>
    <sheetView rightToLeft="1" tabSelected="1" workbookViewId="0">
      <selection activeCell="B10" sqref="B10"/>
    </sheetView>
  </sheetViews>
  <sheetFormatPr defaultRowHeight="18" x14ac:dyDescent="0.4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8.42578125" customWidth="1"/>
    <col min="7" max="7" width="27.42578125" customWidth="1"/>
    <col min="8" max="8" width="9.140625" style="10"/>
    <col min="9" max="9" width="9.7109375" customWidth="1"/>
    <col min="10" max="10" width="27.5703125" customWidth="1"/>
    <col min="12" max="12" width="11.85546875" bestFit="1" customWidth="1"/>
  </cols>
  <sheetData>
    <row r="1" spans="1:12" x14ac:dyDescent="0.45">
      <c r="A1" s="27" t="s">
        <v>29</v>
      </c>
      <c r="B1" s="27"/>
      <c r="C1" s="27"/>
      <c r="D1" s="27"/>
      <c r="E1" s="27"/>
      <c r="F1" s="27"/>
      <c r="G1" s="27"/>
      <c r="H1" s="28" t="s">
        <v>32</v>
      </c>
      <c r="I1" s="29"/>
      <c r="J1" s="30"/>
    </row>
    <row r="2" spans="1:12" x14ac:dyDescent="0.45">
      <c r="A2" s="3" t="s">
        <v>14</v>
      </c>
      <c r="B2" s="3" t="s">
        <v>1</v>
      </c>
      <c r="C2" s="3" t="s">
        <v>15</v>
      </c>
      <c r="D2" s="7" t="s">
        <v>16</v>
      </c>
      <c r="E2" s="7" t="s">
        <v>30</v>
      </c>
      <c r="F2" s="7" t="s">
        <v>17</v>
      </c>
      <c r="G2" s="7" t="s">
        <v>18</v>
      </c>
      <c r="H2" s="7" t="s">
        <v>35</v>
      </c>
      <c r="I2" s="7" t="s">
        <v>33</v>
      </c>
      <c r="J2" s="7" t="s">
        <v>34</v>
      </c>
    </row>
    <row r="3" spans="1:12" x14ac:dyDescent="0.45">
      <c r="A3" s="31" t="s">
        <v>19</v>
      </c>
      <c r="B3" s="32">
        <v>35618</v>
      </c>
      <c r="C3" s="31">
        <v>7658</v>
      </c>
      <c r="D3" s="33">
        <v>5950</v>
      </c>
      <c r="E3" s="34">
        <f>D3*C3</f>
        <v>45565100</v>
      </c>
      <c r="F3" s="33">
        <f>E3*0.00574979534</f>
        <v>261989.99964663398</v>
      </c>
      <c r="G3" s="33">
        <f>E3-F3</f>
        <v>45303110.000353366</v>
      </c>
      <c r="H3" s="18">
        <f>DATEDIF(Sheet2!B3,B3,"d")</f>
        <v>11</v>
      </c>
      <c r="I3" s="16">
        <f>((G3*100)/Sheet2!G3)-100</f>
        <v>13.261516337745462</v>
      </c>
      <c r="J3" s="15">
        <f>Sheet3!G3-Sheet2!G3</f>
        <v>5304431.3094733655</v>
      </c>
      <c r="L3" s="14"/>
    </row>
    <row r="4" spans="1:12" x14ac:dyDescent="0.45">
      <c r="A4" s="9" t="s">
        <v>20</v>
      </c>
      <c r="B4" s="17">
        <v>35619</v>
      </c>
      <c r="C4" s="9">
        <v>5642</v>
      </c>
      <c r="D4" s="11">
        <v>9501</v>
      </c>
      <c r="E4" s="12">
        <f t="shared" ref="E4:E10" si="0">D4*C4</f>
        <v>53604642</v>
      </c>
      <c r="F4" s="11">
        <f t="shared" ref="F4:F10" si="1">E4*0.00574979534</f>
        <v>308215.72077396826</v>
      </c>
      <c r="G4" s="11">
        <f t="shared" ref="G4:G10" si="2">E4-F4</f>
        <v>53296426.279226035</v>
      </c>
      <c r="H4" s="18">
        <f>DATEDIF(Sheet2!B4,B4,"d")</f>
        <v>12</v>
      </c>
      <c r="I4" s="16">
        <f>((G4*100)/Sheet2!G4)-100</f>
        <v>33.258821845472909</v>
      </c>
      <c r="J4" s="15">
        <f>Sheet3!G4-Sheet2!G4</f>
        <v>13301756.101946034</v>
      </c>
    </row>
    <row r="5" spans="1:12" x14ac:dyDescent="0.45">
      <c r="A5" s="9" t="s">
        <v>21</v>
      </c>
      <c r="B5" s="17">
        <v>35619</v>
      </c>
      <c r="C5" s="9">
        <v>16452</v>
      </c>
      <c r="D5" s="11">
        <v>2234</v>
      </c>
      <c r="E5" s="12">
        <f t="shared" si="0"/>
        <v>36753768</v>
      </c>
      <c r="F5" s="11">
        <f t="shared" si="1"/>
        <v>211326.6439738411</v>
      </c>
      <c r="G5" s="11">
        <f t="shared" si="2"/>
        <v>36542441.356026158</v>
      </c>
      <c r="H5" s="18">
        <f>DATEDIF(Sheet2!B5,B5,"d")</f>
        <v>12</v>
      </c>
      <c r="I5" s="16">
        <f>((G5*100)/Sheet2!G5)-100</f>
        <v>21.812473714824918</v>
      </c>
      <c r="J5" s="15">
        <f>Sheet3!G5-Sheet2!G5</f>
        <v>6543509.1928261593</v>
      </c>
    </row>
    <row r="6" spans="1:12" x14ac:dyDescent="0.45">
      <c r="A6" s="9" t="s">
        <v>22</v>
      </c>
      <c r="B6" s="17">
        <v>35619</v>
      </c>
      <c r="C6" s="9">
        <v>4760</v>
      </c>
      <c r="D6" s="11">
        <v>7698</v>
      </c>
      <c r="E6" s="12">
        <f t="shared" si="0"/>
        <v>36642480</v>
      </c>
      <c r="F6" s="11">
        <f t="shared" si="1"/>
        <v>210686.76075004318</v>
      </c>
      <c r="G6" s="11">
        <f t="shared" si="2"/>
        <v>36431793.23924996</v>
      </c>
      <c r="H6" s="18">
        <f>DATEDIF(Sheet2!B6,B6,"d")</f>
        <v>12</v>
      </c>
      <c r="I6" s="16">
        <f>((G6*100)/Sheet2!G6)-100</f>
        <v>21.447293984775314</v>
      </c>
      <c r="J6" s="15">
        <f>Sheet3!G6-Sheet2!G6</f>
        <v>6433765.2520499602</v>
      </c>
    </row>
    <row r="7" spans="1:12" x14ac:dyDescent="0.45">
      <c r="A7" s="9" t="s">
        <v>25</v>
      </c>
      <c r="B7" s="17">
        <v>35619</v>
      </c>
      <c r="C7" s="9">
        <v>2448</v>
      </c>
      <c r="D7" s="11">
        <v>4890</v>
      </c>
      <c r="E7" s="12">
        <f t="shared" si="0"/>
        <v>11970720</v>
      </c>
      <c r="F7" s="11">
        <f t="shared" si="1"/>
        <v>68829.190072444791</v>
      </c>
      <c r="G7" s="11">
        <f t="shared" si="2"/>
        <v>11901890.809927555</v>
      </c>
      <c r="H7" s="18">
        <f>DATEDIF(Sheet2!B7,B7,"d")</f>
        <v>11</v>
      </c>
      <c r="I7" s="16">
        <f>((G7*100)/Sheet2!G7)-100</f>
        <v>19.051132898024747</v>
      </c>
      <c r="J7" s="15">
        <f>Sheet3!G7-Sheet2!G7</f>
        <v>1904597.6131275557</v>
      </c>
    </row>
    <row r="8" spans="1:12" x14ac:dyDescent="0.45">
      <c r="A8" s="9" t="s">
        <v>26</v>
      </c>
      <c r="B8" s="17">
        <v>35619</v>
      </c>
      <c r="C8" s="9">
        <v>5809</v>
      </c>
      <c r="D8" s="11">
        <v>5284</v>
      </c>
      <c r="E8" s="12">
        <f t="shared" si="0"/>
        <v>30694756</v>
      </c>
      <c r="F8" s="11">
        <f t="shared" si="1"/>
        <v>176488.56501123702</v>
      </c>
      <c r="G8" s="11">
        <f t="shared" si="2"/>
        <v>30518267.434988763</v>
      </c>
      <c r="H8" s="18">
        <f>DATEDIF(Sheet2!B8,B8,"d")</f>
        <v>1</v>
      </c>
      <c r="I8" s="16">
        <f>((G8*100)/Sheet2!G8)-100</f>
        <v>1.738402323403065</v>
      </c>
      <c r="J8" s="15">
        <f>Sheet3!G8-Sheet2!G8</f>
        <v>521465.10858876258</v>
      </c>
    </row>
    <row r="9" spans="1:12" x14ac:dyDescent="0.45">
      <c r="A9" s="9" t="s">
        <v>27</v>
      </c>
      <c r="B9" s="17">
        <v>35619</v>
      </c>
      <c r="C9" s="9">
        <v>17616</v>
      </c>
      <c r="D9" s="11">
        <v>1779</v>
      </c>
      <c r="E9" s="12">
        <f t="shared" si="0"/>
        <v>31338864</v>
      </c>
      <c r="F9" s="11">
        <f t="shared" si="1"/>
        <v>180192.05418809375</v>
      </c>
      <c r="G9" s="11">
        <f t="shared" si="2"/>
        <v>31158671.945811905</v>
      </c>
      <c r="H9" s="18">
        <f>DATEDIF(Sheet2!B9,B9,"d")</f>
        <v>1</v>
      </c>
      <c r="I9" s="16">
        <f>((G9*100)/Sheet2!G9)-100</f>
        <v>3.87031983338548</v>
      </c>
      <c r="J9" s="15">
        <f>Sheet3!G9-Sheet2!G9</f>
        <v>1161005.6290119067</v>
      </c>
    </row>
    <row r="10" spans="1:12" x14ac:dyDescent="0.45">
      <c r="A10" s="9" t="s">
        <v>28</v>
      </c>
      <c r="B10" s="17">
        <v>35619</v>
      </c>
      <c r="C10" s="9">
        <v>1694</v>
      </c>
      <c r="D10" s="11">
        <v>9110</v>
      </c>
      <c r="E10" s="12">
        <f t="shared" si="0"/>
        <v>15432340</v>
      </c>
      <c r="F10" s="11">
        <f t="shared" si="1"/>
        <v>88732.796617295593</v>
      </c>
      <c r="G10" s="11">
        <f t="shared" si="2"/>
        <v>15343607.203382704</v>
      </c>
      <c r="H10" s="18">
        <f>DATEDIF(Sheet2!B10,B10,"d")</f>
        <v>1</v>
      </c>
      <c r="I10" s="16">
        <f>((G10*100)/Sheet2!G10)-100</f>
        <v>2.3590612723696864</v>
      </c>
      <c r="J10" s="15">
        <f>Sheet3!G10-Sheet2!G10</f>
        <v>353622.9141027052</v>
      </c>
    </row>
    <row r="11" spans="1:12" x14ac:dyDescent="0.45">
      <c r="A11" s="9"/>
      <c r="B11" s="9"/>
      <c r="C11" s="9"/>
      <c r="D11" s="13"/>
      <c r="E11" s="13"/>
      <c r="F11" s="13"/>
      <c r="G11" s="13"/>
      <c r="I11" s="8"/>
      <c r="J11" s="8"/>
    </row>
    <row r="12" spans="1:12" x14ac:dyDescent="0.45">
      <c r="A12" s="9"/>
      <c r="B12" s="9"/>
      <c r="C12" s="9"/>
      <c r="D12" s="13"/>
      <c r="E12" s="13"/>
      <c r="F12" s="19"/>
      <c r="G12" s="13"/>
      <c r="I12" s="8"/>
      <c r="J12" s="8"/>
    </row>
    <row r="13" spans="1:12" x14ac:dyDescent="0.45">
      <c r="A13" s="9"/>
      <c r="B13" s="9"/>
      <c r="C13" s="9"/>
      <c r="D13" s="13"/>
      <c r="E13" s="13"/>
      <c r="F13" s="13"/>
      <c r="G13" s="13"/>
      <c r="I13" s="8"/>
      <c r="J13" s="8"/>
    </row>
    <row r="14" spans="1:12" x14ac:dyDescent="0.45">
      <c r="A14" s="9"/>
      <c r="B14" s="9"/>
      <c r="C14" s="9"/>
      <c r="D14" s="13"/>
      <c r="E14" s="13"/>
      <c r="F14" s="13"/>
      <c r="G14" s="13"/>
      <c r="I14" s="8"/>
      <c r="J14" s="8"/>
    </row>
    <row r="15" spans="1:12" x14ac:dyDescent="0.45">
      <c r="A15" s="9"/>
      <c r="B15" s="9"/>
      <c r="C15" s="9"/>
      <c r="D15" s="13"/>
      <c r="E15" s="13"/>
      <c r="F15" s="13"/>
      <c r="G15" s="13"/>
      <c r="I15" s="8"/>
      <c r="J15" s="8"/>
    </row>
    <row r="16" spans="1:12" x14ac:dyDescent="0.45">
      <c r="A16" s="9"/>
      <c r="B16" s="9"/>
      <c r="C16" s="9"/>
      <c r="D16" s="13"/>
      <c r="E16" s="13"/>
      <c r="F16" s="13"/>
      <c r="G16" s="13"/>
      <c r="I16" s="8"/>
      <c r="J16" s="8"/>
    </row>
    <row r="17" spans="1:10" x14ac:dyDescent="0.45">
      <c r="A17" s="9"/>
      <c r="B17" s="9"/>
      <c r="C17" s="9"/>
      <c r="D17" s="13"/>
      <c r="E17" s="13"/>
      <c r="F17" s="13"/>
      <c r="G17" s="13"/>
      <c r="I17" s="8"/>
      <c r="J17" s="8"/>
    </row>
    <row r="18" spans="1:10" x14ac:dyDescent="0.45">
      <c r="A18" s="9"/>
      <c r="B18" s="9"/>
      <c r="C18" s="9"/>
      <c r="D18" s="13"/>
      <c r="E18" s="13"/>
      <c r="F18" s="13"/>
      <c r="G18" s="13"/>
      <c r="I18" s="8"/>
      <c r="J18" s="8"/>
    </row>
    <row r="19" spans="1:10" x14ac:dyDescent="0.45">
      <c r="A19" s="9"/>
      <c r="B19" s="9"/>
      <c r="C19" s="9"/>
      <c r="D19" s="13"/>
      <c r="E19" s="13"/>
      <c r="F19" s="13"/>
      <c r="G19" s="13"/>
      <c r="I19" s="8"/>
      <c r="J19" s="8"/>
    </row>
  </sheetData>
  <mergeCells count="2">
    <mergeCell ref="A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Sheet3!Loader.aspx?ParTree_151311_i_5866848234665627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2018-09-30T05:56:46Z</dcterms:modified>
</cp:coreProperties>
</file>