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4AD0548-0AC9-45A7-9F3E-1E258F33EDAC}" xr6:coauthVersionLast="37" xr6:coauthVersionMax="37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E13" i="3"/>
  <c r="C13" i="3"/>
  <c r="G13" i="2"/>
  <c r="E14" i="2"/>
  <c r="E15" i="2"/>
  <c r="E16" i="2"/>
  <c r="E17" i="2"/>
  <c r="E18" i="2"/>
  <c r="E13" i="2"/>
  <c r="F13" i="3" l="1"/>
  <c r="G13" i="3" s="1"/>
  <c r="H8" i="2"/>
  <c r="H14" i="2"/>
  <c r="H15" i="2"/>
  <c r="H16" i="2"/>
  <c r="H17" i="2"/>
  <c r="H18" i="2"/>
  <c r="H3" i="2"/>
  <c r="J13" i="3" l="1"/>
  <c r="I13" i="3"/>
  <c r="F3" i="3"/>
  <c r="F8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K6" i="1" l="1"/>
  <c r="H12" i="3" l="1"/>
  <c r="E12" i="3"/>
  <c r="F12" i="3" s="1"/>
  <c r="C5" i="3"/>
  <c r="C6" i="3"/>
  <c r="C7" i="3"/>
  <c r="C8" i="3"/>
  <c r="C9" i="3"/>
  <c r="C10" i="3"/>
  <c r="C11" i="3"/>
  <c r="E11" i="3" s="1"/>
  <c r="F11" i="3" s="1"/>
  <c r="C12" i="3"/>
  <c r="C4" i="3"/>
  <c r="G12" i="2"/>
  <c r="E12" i="2"/>
  <c r="H11" i="3"/>
  <c r="G11" i="2"/>
  <c r="E11" i="2"/>
  <c r="G19" i="2" l="1"/>
  <c r="H13" i="2" s="1"/>
  <c r="G12" i="3"/>
  <c r="I12" i="3" s="1"/>
  <c r="G11" i="3"/>
  <c r="I11" i="3" s="1"/>
  <c r="C12" i="1"/>
  <c r="G4" i="2"/>
  <c r="G5" i="2"/>
  <c r="G6" i="2"/>
  <c r="G7" i="2"/>
  <c r="G8" i="2"/>
  <c r="G9" i="2"/>
  <c r="G10" i="2"/>
  <c r="G3" i="2"/>
  <c r="H12" i="2" l="1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5" i="1" l="1"/>
  <c r="F10" i="3"/>
  <c r="G10" i="3" s="1"/>
  <c r="C14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5" i="1" l="1"/>
  <c r="C11" i="1"/>
  <c r="C10" i="1"/>
  <c r="F6" i="1"/>
  <c r="I7" i="1"/>
  <c r="F7" i="1" l="1"/>
  <c r="C13" i="1"/>
  <c r="K7" i="1" l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<sst xmlns="http://schemas.openxmlformats.org/spreadsheetml/2006/main" count="73" uniqueCount="51">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</sst>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 vertic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16"/>
  <sheetViews>
    <sheetView rightToLeft="1" workbookViewId="0">
      <selection activeCell="I7" sqref="I7:J9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</cols>
  <sheetData>
    <row r="4" spans="1:12" ht="18" x14ac:dyDescent="0.45">
      <c r="A4" s="39" t="s">
        <v>0</v>
      </c>
      <c r="B4" s="39"/>
      <c r="C4" s="40"/>
      <c r="E4" s="43" t="s">
        <v>35</v>
      </c>
      <c r="F4" s="43"/>
      <c r="G4" s="43"/>
      <c r="I4" s="38" t="s">
        <v>39</v>
      </c>
      <c r="J4" s="38"/>
      <c r="K4" s="34" t="s">
        <v>7</v>
      </c>
      <c r="L4" s="35"/>
    </row>
    <row r="5" spans="1:12" ht="19.5" customHeight="1" x14ac:dyDescent="0.45">
      <c r="A5" s="3" t="s">
        <v>1</v>
      </c>
      <c r="B5" s="3" t="s">
        <v>32</v>
      </c>
      <c r="C5" s="3" t="s">
        <v>2</v>
      </c>
      <c r="E5" s="3" t="s">
        <v>5</v>
      </c>
      <c r="F5" s="48">
        <f>SUMIFS(Sheet3!J3:J18,Sheet3!J3:J18,"&gt;0",Sheet3!K3:K18,"&gt;0")</f>
        <v>776281.61445174739</v>
      </c>
      <c r="G5" s="49"/>
      <c r="I5" s="38"/>
      <c r="J5" s="38"/>
      <c r="K5" s="36"/>
      <c r="L5" s="37"/>
    </row>
    <row r="6" spans="1:12" ht="19.5" customHeight="1" x14ac:dyDescent="0.45">
      <c r="A6" s="1" t="s">
        <v>4</v>
      </c>
      <c r="B6" s="2" t="s">
        <v>33</v>
      </c>
      <c r="C6" s="2">
        <v>140000000</v>
      </c>
      <c r="E6" s="3" t="s">
        <v>29</v>
      </c>
      <c r="F6" s="46">
        <f>ABS(SUMIFS(Sheet3!J3:J18,Sheet3!J3:J18,"&lt;0",Sheet3!K3:K18,"&gt;0"))</f>
        <v>11055634.689894632</v>
      </c>
      <c r="G6" s="47"/>
      <c r="I6" s="52" t="s">
        <v>45</v>
      </c>
      <c r="J6" s="50"/>
      <c r="K6" s="50">
        <f>DATEDIF(Sheet2!B4,Sheet3!B4,"d")</f>
        <v>19</v>
      </c>
      <c r="L6" s="51"/>
    </row>
    <row r="7" spans="1:12" ht="19.5" x14ac:dyDescent="0.5">
      <c r="A7" s="1" t="s">
        <v>18</v>
      </c>
      <c r="B7" s="2" t="s">
        <v>33</v>
      </c>
      <c r="C7" s="2">
        <v>10000000</v>
      </c>
      <c r="E7" s="3" t="s">
        <v>6</v>
      </c>
      <c r="F7" s="44">
        <f>F5-F6</f>
        <v>-10279353.075442884</v>
      </c>
      <c r="G7" s="45"/>
      <c r="I7" s="53">
        <f>((C15*100)/C14)-100</f>
        <v>-6.3520006479046458</v>
      </c>
      <c r="J7" s="53"/>
      <c r="K7" s="54">
        <f>((C15*100)/C13)-100</f>
        <v>-48.30334592796568</v>
      </c>
      <c r="L7" s="55"/>
    </row>
    <row r="8" spans="1:12" ht="19.5" customHeight="1" x14ac:dyDescent="0.45">
      <c r="A8" s="1" t="s">
        <v>41</v>
      </c>
      <c r="B8" s="2" t="s">
        <v>33</v>
      </c>
      <c r="C8" s="2">
        <v>30000000</v>
      </c>
      <c r="I8" s="53"/>
      <c r="J8" s="53"/>
      <c r="K8" s="56"/>
      <c r="L8" s="57"/>
    </row>
    <row r="9" spans="1:12" ht="19.5" customHeight="1" x14ac:dyDescent="0.45">
      <c r="A9" s="1" t="s">
        <v>40</v>
      </c>
      <c r="B9" s="2" t="s">
        <v>33</v>
      </c>
      <c r="C9" s="2">
        <v>70000000</v>
      </c>
      <c r="I9" s="53"/>
      <c r="J9" s="53"/>
      <c r="K9" s="58"/>
      <c r="L9" s="59"/>
    </row>
    <row r="10" spans="1:12" ht="18" x14ac:dyDescent="0.45">
      <c r="A10" s="60" t="s">
        <v>42</v>
      </c>
      <c r="B10" s="40"/>
      <c r="C10" s="4">
        <f>SUMIFS(Sheet3!J3:J18,Sheet3!K3:K18,"=0",Sheet3!J3:J18,"&gt;0")</f>
        <v>26358495.622010008</v>
      </c>
    </row>
    <row r="11" spans="1:12" ht="18" x14ac:dyDescent="0.45">
      <c r="A11" s="60" t="s">
        <v>49</v>
      </c>
      <c r="B11" s="40"/>
      <c r="C11" s="4">
        <f>ABS(SUMIFS(Sheet3!J3:J18,Sheet3!K3:K18,"=0",Sheet3!J3:J18,"&lt;0"))</f>
        <v>6115905.4432866592</v>
      </c>
    </row>
    <row r="12" spans="1:12" ht="18" x14ac:dyDescent="0.45">
      <c r="A12" s="60" t="s">
        <v>0</v>
      </c>
      <c r="B12" s="40"/>
      <c r="C12" s="4">
        <f>SUM(C6:C9)</f>
        <v>250000000</v>
      </c>
    </row>
    <row r="13" spans="1:12" ht="18" x14ac:dyDescent="0.45">
      <c r="A13" s="60" t="s">
        <v>38</v>
      </c>
      <c r="B13" s="40"/>
      <c r="C13" s="4">
        <f>SUM(C12,(C10-C11))</f>
        <v>270242590.17872334</v>
      </c>
    </row>
    <row r="14" spans="1:12" ht="19.5" x14ac:dyDescent="0.5">
      <c r="A14" s="41" t="s">
        <v>37</v>
      </c>
      <c r="B14" s="42"/>
      <c r="C14" s="27">
        <f>Sheet2!G19</f>
        <v>149182447</v>
      </c>
    </row>
    <row r="15" spans="1:12" ht="19.5" x14ac:dyDescent="0.5">
      <c r="A15" s="41" t="s">
        <v>30</v>
      </c>
      <c r="B15" s="42"/>
      <c r="C15" s="27">
        <f>SUMIF(Sheet3!K3:K18,"&gt;0",Sheet3!E3:E18)</f>
        <v>139706377</v>
      </c>
    </row>
    <row r="16" spans="1:12" ht="19.5" x14ac:dyDescent="0.5">
      <c r="A16" s="33" t="s">
        <v>48</v>
      </c>
      <c r="B16" s="33"/>
      <c r="C16" s="27">
        <f>C13-C14</f>
        <v>121060143.17872334</v>
      </c>
    </row>
  </sheetData>
  <mergeCells count="18">
    <mergeCell ref="A11:B11"/>
    <mergeCell ref="A12:B12"/>
    <mergeCell ref="A16:B16"/>
    <mergeCell ref="K4:L5"/>
    <mergeCell ref="I4:J5"/>
    <mergeCell ref="A4:C4"/>
    <mergeCell ref="A15:B15"/>
    <mergeCell ref="E4:G4"/>
    <mergeCell ref="F7:G7"/>
    <mergeCell ref="F6:G6"/>
    <mergeCell ref="F5:G5"/>
    <mergeCell ref="K6:L6"/>
    <mergeCell ref="I6:J6"/>
    <mergeCell ref="A14:B14"/>
    <mergeCell ref="I7:J9"/>
    <mergeCell ref="K7:L9"/>
    <mergeCell ref="A13:B13"/>
    <mergeCell ref="A10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F11" sqref="F11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43" t="s">
        <v>8</v>
      </c>
      <c r="B1" s="43"/>
      <c r="C1" s="43"/>
      <c r="D1" s="43"/>
      <c r="E1" s="43"/>
      <c r="F1" s="43"/>
      <c r="G1" s="43"/>
      <c r="H1" s="43"/>
      <c r="I1" s="43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4" t="s">
        <v>14</v>
      </c>
      <c r="B3" s="15">
        <v>35607</v>
      </c>
      <c r="C3" s="14">
        <v>7658</v>
      </c>
      <c r="D3" s="16">
        <v>5199</v>
      </c>
      <c r="E3" s="17">
        <f t="shared" ref="E3:E18" si="0">D3*C3</f>
        <v>39813942</v>
      </c>
      <c r="F3" s="16">
        <v>5223</v>
      </c>
      <c r="G3" s="16">
        <f>F3*C3</f>
        <v>39997734</v>
      </c>
      <c r="H3" s="25">
        <f>IF(Sheet3!K3,(G3*100)/G19,0)</f>
        <v>0</v>
      </c>
      <c r="I3" s="16">
        <f>F3-(F3*0.05)</f>
        <v>4961.8500000000004</v>
      </c>
      <c r="L3" s="11"/>
    </row>
    <row r="4" spans="1:12" ht="18" x14ac:dyDescent="0.45">
      <c r="A4" s="6" t="s">
        <v>15</v>
      </c>
      <c r="B4" s="13">
        <v>35607</v>
      </c>
      <c r="C4" s="6">
        <v>8643</v>
      </c>
      <c r="D4" s="8">
        <v>8070</v>
      </c>
      <c r="E4" s="9">
        <f t="shared" si="0"/>
        <v>69749010</v>
      </c>
      <c r="F4" s="8">
        <v>8107</v>
      </c>
      <c r="G4" s="18">
        <f>F4*C4</f>
        <v>70068801</v>
      </c>
      <c r="H4" s="12">
        <f>IF(Sheet3!K4,(G4*100)/G19,0)</f>
        <v>0</v>
      </c>
      <c r="I4" s="8">
        <f t="shared" ref="I4:I18" si="1">F4-(F4*0.05)</f>
        <v>7701.65</v>
      </c>
    </row>
    <row r="5" spans="1:12" ht="18" x14ac:dyDescent="0.45">
      <c r="A5" s="6" t="s">
        <v>16</v>
      </c>
      <c r="B5" s="13">
        <v>35607</v>
      </c>
      <c r="C5" s="6">
        <v>16452</v>
      </c>
      <c r="D5" s="8">
        <v>1815</v>
      </c>
      <c r="E5" s="9">
        <f t="shared" si="0"/>
        <v>29860380</v>
      </c>
      <c r="F5" s="8">
        <v>1823</v>
      </c>
      <c r="G5" s="18">
        <f t="shared" ref="G5:G13" si="2">F5*C5</f>
        <v>29991996</v>
      </c>
      <c r="H5" s="12">
        <f>IF(Sheet3!K5,(G5*100)/G19,0)</f>
        <v>20.104239207176967</v>
      </c>
      <c r="I5" s="8">
        <f t="shared" si="1"/>
        <v>1731.85</v>
      </c>
    </row>
    <row r="6" spans="1:12" ht="18" x14ac:dyDescent="0.45">
      <c r="A6" s="6" t="s">
        <v>17</v>
      </c>
      <c r="B6" s="13">
        <v>35607</v>
      </c>
      <c r="C6" s="6">
        <v>4760</v>
      </c>
      <c r="D6" s="8">
        <v>6273</v>
      </c>
      <c r="E6" s="9">
        <f t="shared" si="0"/>
        <v>29859480</v>
      </c>
      <c r="F6" s="8">
        <v>6302</v>
      </c>
      <c r="G6" s="18">
        <f t="shared" si="2"/>
        <v>29997520</v>
      </c>
      <c r="H6" s="12">
        <f>IF(Sheet3!K6,(G6*100)/G19,0)</f>
        <v>0</v>
      </c>
      <c r="I6" s="8">
        <f t="shared" si="1"/>
        <v>5986.9</v>
      </c>
    </row>
    <row r="7" spans="1:12" ht="18" x14ac:dyDescent="0.45">
      <c r="A7" s="14" t="s">
        <v>19</v>
      </c>
      <c r="B7" s="15">
        <v>35608</v>
      </c>
      <c r="C7" s="14">
        <v>2448</v>
      </c>
      <c r="D7" s="16">
        <v>4065</v>
      </c>
      <c r="E7" s="17">
        <f t="shared" si="0"/>
        <v>9951120</v>
      </c>
      <c r="F7" s="16">
        <v>4084</v>
      </c>
      <c r="G7" s="16">
        <f t="shared" si="2"/>
        <v>9997632</v>
      </c>
      <c r="H7" s="25">
        <f>IF(Sheet3!K7,(G7*100)/G19,0)</f>
        <v>0</v>
      </c>
      <c r="I7" s="16">
        <f t="shared" si="1"/>
        <v>3879.8</v>
      </c>
    </row>
    <row r="8" spans="1:12" ht="18" x14ac:dyDescent="0.45">
      <c r="A8" s="14" t="s">
        <v>20</v>
      </c>
      <c r="B8" s="15">
        <v>35618</v>
      </c>
      <c r="C8" s="14">
        <v>5809</v>
      </c>
      <c r="D8" s="16">
        <v>5140</v>
      </c>
      <c r="E8" s="17">
        <f t="shared" si="0"/>
        <v>29858260</v>
      </c>
      <c r="F8" s="16">
        <v>5164</v>
      </c>
      <c r="G8" s="16">
        <f t="shared" si="2"/>
        <v>29997676</v>
      </c>
      <c r="H8" s="25">
        <f>IF(Sheet3!K8,(G8*100)/G19,0)</f>
        <v>0</v>
      </c>
      <c r="I8" s="16">
        <f t="shared" si="1"/>
        <v>4905.8</v>
      </c>
    </row>
    <row r="9" spans="1:12" ht="18" x14ac:dyDescent="0.45">
      <c r="A9" s="6" t="s">
        <v>21</v>
      </c>
      <c r="B9" s="13">
        <v>35618</v>
      </c>
      <c r="C9" s="6">
        <v>24903</v>
      </c>
      <c r="D9" s="8">
        <v>1690</v>
      </c>
      <c r="E9" s="9">
        <f t="shared" si="0"/>
        <v>42086070</v>
      </c>
      <c r="F9" s="8">
        <v>1698</v>
      </c>
      <c r="G9" s="18">
        <f t="shared" si="2"/>
        <v>42285294</v>
      </c>
      <c r="H9" s="12">
        <f>IF(Sheet3!K9,(G9*100)/G19,0)</f>
        <v>28.34468454589701</v>
      </c>
      <c r="I9" s="8">
        <f t="shared" si="1"/>
        <v>1613.1</v>
      </c>
    </row>
    <row r="10" spans="1:12" ht="18" x14ac:dyDescent="0.45">
      <c r="A10" s="14" t="s">
        <v>22</v>
      </c>
      <c r="B10" s="15">
        <v>35618</v>
      </c>
      <c r="C10" s="14">
        <v>1694</v>
      </c>
      <c r="D10" s="16">
        <v>8808</v>
      </c>
      <c r="E10" s="17">
        <f t="shared" si="0"/>
        <v>14920752</v>
      </c>
      <c r="F10" s="16">
        <v>8849</v>
      </c>
      <c r="G10" s="16">
        <f t="shared" si="2"/>
        <v>14990206</v>
      </c>
      <c r="H10" s="25">
        <f>IF(Sheet3!K10,(G10*100)/G19,0)</f>
        <v>0</v>
      </c>
      <c r="I10" s="16">
        <f t="shared" si="1"/>
        <v>8406.5499999999993</v>
      </c>
    </row>
    <row r="11" spans="1:12" ht="18" x14ac:dyDescent="0.45">
      <c r="A11" s="6" t="s">
        <v>43</v>
      </c>
      <c r="B11" s="13">
        <v>35620</v>
      </c>
      <c r="C11" s="6">
        <v>14258</v>
      </c>
      <c r="D11" s="8">
        <v>3490</v>
      </c>
      <c r="E11" s="8">
        <f t="shared" si="0"/>
        <v>49760420</v>
      </c>
      <c r="F11" s="8">
        <v>3507</v>
      </c>
      <c r="G11" s="18">
        <f t="shared" si="2"/>
        <v>50002806</v>
      </c>
      <c r="H11" s="12">
        <f>IF(Sheet3!K11,(G11*100)/G19,0)</f>
        <v>33.517888334409747</v>
      </c>
      <c r="I11" s="8">
        <f t="shared" si="1"/>
        <v>3331.65</v>
      </c>
    </row>
    <row r="12" spans="1:12" ht="18" x14ac:dyDescent="0.45">
      <c r="A12" s="14" t="s">
        <v>44</v>
      </c>
      <c r="B12" s="15">
        <v>35620</v>
      </c>
      <c r="C12" s="14">
        <v>2127</v>
      </c>
      <c r="D12" s="16">
        <v>4820</v>
      </c>
      <c r="E12" s="16">
        <f t="shared" si="0"/>
        <v>10252140</v>
      </c>
      <c r="F12" s="16">
        <v>4842</v>
      </c>
      <c r="G12" s="16">
        <f t="shared" si="2"/>
        <v>10298934</v>
      </c>
      <c r="H12" s="25">
        <f>IF(Sheet3!K12,(G12*100)/G19,0)</f>
        <v>0</v>
      </c>
      <c r="I12" s="16">
        <f t="shared" si="1"/>
        <v>4599.8999999999996</v>
      </c>
    </row>
    <row r="13" spans="1:12" ht="18" x14ac:dyDescent="0.45">
      <c r="A13" s="6" t="s">
        <v>50</v>
      </c>
      <c r="B13" s="13">
        <v>35625</v>
      </c>
      <c r="C13" s="6">
        <v>11641</v>
      </c>
      <c r="D13" s="30">
        <v>2300</v>
      </c>
      <c r="E13" s="30">
        <f t="shared" si="0"/>
        <v>26774300</v>
      </c>
      <c r="F13" s="30">
        <v>2311</v>
      </c>
      <c r="G13" s="18">
        <f t="shared" si="2"/>
        <v>26902351</v>
      </c>
      <c r="H13" s="12">
        <f>IF(Sheet3!K13,(G13*100)/G19,0)</f>
        <v>18.033187912516276</v>
      </c>
      <c r="I13" s="30">
        <f t="shared" si="1"/>
        <v>2195.4499999999998</v>
      </c>
    </row>
    <row r="14" spans="1:12" ht="18" x14ac:dyDescent="0.45">
      <c r="A14" s="6"/>
      <c r="B14" s="6"/>
      <c r="C14" s="6"/>
      <c r="D14" s="10"/>
      <c r="E14" s="30">
        <f t="shared" si="0"/>
        <v>0</v>
      </c>
      <c r="F14" s="10"/>
      <c r="G14" s="19"/>
      <c r="H14" s="12">
        <f>IF(Sheet3!K14,(G14*100)/G30,0)</f>
        <v>0</v>
      </c>
      <c r="I14" s="8">
        <f t="shared" si="1"/>
        <v>0</v>
      </c>
    </row>
    <row r="15" spans="1:12" ht="18" x14ac:dyDescent="0.45">
      <c r="A15" s="6"/>
      <c r="B15" s="6"/>
      <c r="C15" s="6"/>
      <c r="D15" s="10"/>
      <c r="E15" s="30">
        <f t="shared" si="0"/>
        <v>0</v>
      </c>
      <c r="F15" s="10"/>
      <c r="G15" s="19"/>
      <c r="H15" s="12">
        <f>IF(Sheet3!K15,(G15*100)/G31,0)</f>
        <v>0</v>
      </c>
      <c r="I15" s="8">
        <f t="shared" si="1"/>
        <v>0</v>
      </c>
    </row>
    <row r="16" spans="1:12" ht="18" x14ac:dyDescent="0.45">
      <c r="A16" s="6"/>
      <c r="B16" s="6"/>
      <c r="C16" s="6"/>
      <c r="D16" s="10"/>
      <c r="E16" s="30">
        <f t="shared" si="0"/>
        <v>0</v>
      </c>
      <c r="F16" s="10"/>
      <c r="G16" s="19"/>
      <c r="H16" s="12">
        <f>IF(Sheet3!K16,(G16*100)/G32,0)</f>
        <v>0</v>
      </c>
      <c r="I16" s="8">
        <f t="shared" si="1"/>
        <v>0</v>
      </c>
    </row>
    <row r="17" spans="1:9" ht="18" x14ac:dyDescent="0.45">
      <c r="A17" s="6"/>
      <c r="B17" s="6"/>
      <c r="C17" s="6"/>
      <c r="D17" s="10"/>
      <c r="E17" s="30">
        <f t="shared" si="0"/>
        <v>0</v>
      </c>
      <c r="F17" s="10"/>
      <c r="G17" s="19"/>
      <c r="H17" s="12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10"/>
      <c r="E18" s="30">
        <f t="shared" si="0"/>
        <v>0</v>
      </c>
      <c r="F18" s="10"/>
      <c r="G18" s="19"/>
      <c r="H18" s="12">
        <f>IF(Sheet3!K18,(G18*100)/G34,0)</f>
        <v>0</v>
      </c>
      <c r="I18" s="8">
        <f t="shared" si="1"/>
        <v>0</v>
      </c>
    </row>
    <row r="19" spans="1:9" ht="18" x14ac:dyDescent="0.45">
      <c r="A19" s="61" t="s">
        <v>3</v>
      </c>
      <c r="B19" s="62"/>
      <c r="C19" s="62"/>
      <c r="D19" s="62"/>
      <c r="E19" s="62"/>
      <c r="F19" s="63"/>
      <c r="G19" s="18">
        <f>SUMIF(Sheet3!K3:K18,"&gt;0",Sheet2!G3:G18)</f>
        <v>149182447</v>
      </c>
      <c r="H19" s="18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workbookViewId="0">
      <selection activeCell="D6" sqref="D6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64" t="s">
        <v>23</v>
      </c>
      <c r="B1" s="64"/>
      <c r="C1" s="64"/>
      <c r="D1" s="64"/>
      <c r="E1" s="64"/>
      <c r="F1" s="64"/>
      <c r="G1" s="64"/>
      <c r="H1" s="68" t="s">
        <v>25</v>
      </c>
      <c r="I1" s="69"/>
      <c r="J1" s="69"/>
      <c r="K1" s="69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4" t="s">
        <v>14</v>
      </c>
      <c r="B3" s="15">
        <v>35618</v>
      </c>
      <c r="C3" s="14">
        <v>7658</v>
      </c>
      <c r="D3" s="16">
        <v>5950</v>
      </c>
      <c r="E3" s="17">
        <f>D3*C3</f>
        <v>45565100</v>
      </c>
      <c r="F3" s="16">
        <f>E3*0.00574979534</f>
        <v>261989.99964663398</v>
      </c>
      <c r="G3" s="16">
        <f>E3-F3</f>
        <v>45303110.000353366</v>
      </c>
      <c r="H3" s="24">
        <f>DATEDIF(Sheet2!B3,B3,"d")</f>
        <v>11</v>
      </c>
      <c r="I3" s="32">
        <f>((G3*100)/Sheet2!G3)-100</f>
        <v>13.264191417327197</v>
      </c>
      <c r="J3" s="26">
        <f>Sheet3!G3-Sheet2!G3</f>
        <v>5305376.0003533661</v>
      </c>
      <c r="K3" s="14">
        <v>0</v>
      </c>
    </row>
    <row r="4" spans="1:11" x14ac:dyDescent="0.45">
      <c r="A4" s="14" t="s">
        <v>15</v>
      </c>
      <c r="B4" s="15">
        <v>35626</v>
      </c>
      <c r="C4" s="14">
        <f>Sheet2!C4</f>
        <v>8643</v>
      </c>
      <c r="D4" s="16">
        <v>9800</v>
      </c>
      <c r="E4" s="17">
        <f t="shared" ref="E4:E13" si="0">D4*C4</f>
        <v>84701400</v>
      </c>
      <c r="F4" s="16">
        <f t="shared" ref="F4:F13" si="1">E4*0.00574979534</f>
        <v>487015.71501147596</v>
      </c>
      <c r="G4" s="16">
        <f t="shared" ref="G4:G13" si="2">E4-F4</f>
        <v>84214384.284988523</v>
      </c>
      <c r="H4" s="24">
        <f>DATEDIF(Sheet2!B4,B4,"d")</f>
        <v>19</v>
      </c>
      <c r="I4" s="25">
        <f>((G4*100)/Sheet2!G4)-100</f>
        <v>20.188133781522126</v>
      </c>
      <c r="J4" s="26">
        <f>Sheet3!G4-Sheet2!G4</f>
        <v>14145583.284988523</v>
      </c>
      <c r="K4" s="14">
        <v>0</v>
      </c>
    </row>
    <row r="5" spans="1:11" x14ac:dyDescent="0.45">
      <c r="A5" s="6" t="s">
        <v>16</v>
      </c>
      <c r="B5" s="13">
        <v>35626</v>
      </c>
      <c r="C5" s="6">
        <f>Sheet2!C5</f>
        <v>16452</v>
      </c>
      <c r="D5" s="8">
        <v>1881</v>
      </c>
      <c r="E5" s="9">
        <f t="shared" si="0"/>
        <v>30946212</v>
      </c>
      <c r="F5" s="8">
        <f t="shared" si="1"/>
        <v>177934.38554825206</v>
      </c>
      <c r="G5" s="8">
        <f t="shared" si="2"/>
        <v>30768277.614451747</v>
      </c>
      <c r="H5" s="20">
        <f>DATEDIF(Sheet2!B5,B5,"d")</f>
        <v>19</v>
      </c>
      <c r="I5" s="25">
        <f>((G5*100)/Sheet2!G5)-100</f>
        <v>2.5882959388623163</v>
      </c>
      <c r="J5" s="21">
        <f>Sheet3!G5-Sheet2!G5</f>
        <v>776281.61445174739</v>
      </c>
      <c r="K5" s="28">
        <v>1</v>
      </c>
    </row>
    <row r="6" spans="1:11" x14ac:dyDescent="0.45">
      <c r="A6" s="14" t="s">
        <v>17</v>
      </c>
      <c r="B6" s="15">
        <v>35626</v>
      </c>
      <c r="C6" s="14">
        <f>Sheet2!C6</f>
        <v>4760</v>
      </c>
      <c r="D6" s="16">
        <v>7798</v>
      </c>
      <c r="E6" s="17">
        <f t="shared" si="0"/>
        <v>37118480</v>
      </c>
      <c r="F6" s="16">
        <f t="shared" si="1"/>
        <v>213423.6633318832</v>
      </c>
      <c r="G6" s="16">
        <f t="shared" si="2"/>
        <v>36905056.336668119</v>
      </c>
      <c r="H6" s="24">
        <f>DATEDIF(Sheet2!B6,B6,"d")</f>
        <v>19</v>
      </c>
      <c r="I6" s="25">
        <f>((G6*100)/Sheet2!G6)-100</f>
        <v>23.027024689601404</v>
      </c>
      <c r="J6" s="26">
        <f>Sheet3!G6-Sheet2!G6</f>
        <v>6907536.3366681188</v>
      </c>
      <c r="K6" s="14">
        <v>0</v>
      </c>
    </row>
    <row r="7" spans="1:11" x14ac:dyDescent="0.45">
      <c r="A7" s="14" t="s">
        <v>19</v>
      </c>
      <c r="B7" s="15">
        <v>35625</v>
      </c>
      <c r="C7" s="14">
        <f>Sheet2!C7</f>
        <v>2448</v>
      </c>
      <c r="D7" s="16">
        <v>4082</v>
      </c>
      <c r="E7" s="17">
        <f t="shared" si="0"/>
        <v>9992736</v>
      </c>
      <c r="F7" s="16">
        <f t="shared" si="1"/>
        <v>57456.186886650241</v>
      </c>
      <c r="G7" s="16">
        <f t="shared" si="2"/>
        <v>9935279.8131133504</v>
      </c>
      <c r="H7" s="24">
        <f>DATEDIF(Sheet2!B7,B7,"d")</f>
        <v>17</v>
      </c>
      <c r="I7" s="25">
        <f>((G7*100)/Sheet2!G7)-100</f>
        <v>-0.62366955381683908</v>
      </c>
      <c r="J7" s="26">
        <f>Sheet3!G7-Sheet2!G7</f>
        <v>-62352.186886649579</v>
      </c>
      <c r="K7" s="14">
        <v>0</v>
      </c>
    </row>
    <row r="8" spans="1:11" x14ac:dyDescent="0.45">
      <c r="A8" s="14" t="s">
        <v>20</v>
      </c>
      <c r="B8" s="15">
        <v>35622</v>
      </c>
      <c r="C8" s="14">
        <f>Sheet2!C8</f>
        <v>5809</v>
      </c>
      <c r="D8" s="16">
        <v>4657</v>
      </c>
      <c r="E8" s="17">
        <f t="shared" si="0"/>
        <v>27052513</v>
      </c>
      <c r="F8" s="16">
        <f t="shared" si="1"/>
        <v>155546.4131826894</v>
      </c>
      <c r="G8" s="16">
        <f t="shared" si="2"/>
        <v>26896966.586817309</v>
      </c>
      <c r="H8" s="24">
        <f>DATEDIF(Sheet2!B8,B8,"d")</f>
        <v>4</v>
      </c>
      <c r="I8" s="25">
        <f>((G8*100)/Sheet2!G8)-100</f>
        <v>-10.336498778047641</v>
      </c>
      <c r="J8" s="26">
        <f>Sheet3!G8-Sheet2!G8</f>
        <v>-3100709.4131826907</v>
      </c>
      <c r="K8" s="14">
        <v>0</v>
      </c>
    </row>
    <row r="9" spans="1:11" x14ac:dyDescent="0.45">
      <c r="A9" s="6" t="s">
        <v>21</v>
      </c>
      <c r="B9" s="13">
        <v>35626</v>
      </c>
      <c r="C9" s="6">
        <f>Sheet2!C9</f>
        <v>24903</v>
      </c>
      <c r="D9" s="8">
        <v>1543</v>
      </c>
      <c r="E9" s="9">
        <f t="shared" si="0"/>
        <v>38425329</v>
      </c>
      <c r="F9" s="8">
        <f t="shared" si="1"/>
        <v>220937.77762216685</v>
      </c>
      <c r="G9" s="8">
        <f t="shared" si="2"/>
        <v>38204391.222377837</v>
      </c>
      <c r="H9" s="20">
        <f>DATEDIF(Sheet2!B9,B9,"d")</f>
        <v>8</v>
      </c>
      <c r="I9" s="25">
        <f>((G9*100)/Sheet2!G9)-100</f>
        <v>-9.650879517645464</v>
      </c>
      <c r="J9" s="21">
        <f>Sheet3!G9-Sheet2!G9</f>
        <v>-4080902.7776221633</v>
      </c>
      <c r="K9" s="28">
        <v>1</v>
      </c>
    </row>
    <row r="10" spans="1:11" x14ac:dyDescent="0.45">
      <c r="A10" s="14" t="s">
        <v>22</v>
      </c>
      <c r="B10" s="15">
        <v>35625</v>
      </c>
      <c r="C10" s="14">
        <f>Sheet2!C10</f>
        <v>1694</v>
      </c>
      <c r="D10" s="16">
        <v>7712</v>
      </c>
      <c r="E10" s="17">
        <f t="shared" si="0"/>
        <v>13064128</v>
      </c>
      <c r="F10" s="16">
        <f t="shared" si="1"/>
        <v>75116.062295563519</v>
      </c>
      <c r="G10" s="16">
        <f t="shared" si="2"/>
        <v>12989011.937704436</v>
      </c>
      <c r="H10" s="24">
        <f>DATEDIF(Sheet2!B10,B10,"d")</f>
        <v>7</v>
      </c>
      <c r="I10" s="25">
        <f>((G10*100)/Sheet2!G10)-100</f>
        <v>-13.35001041543768</v>
      </c>
      <c r="J10" s="26">
        <f>Sheet3!G10-Sheet2!G10</f>
        <v>-2001194.0622955635</v>
      </c>
      <c r="K10" s="14">
        <v>0</v>
      </c>
    </row>
    <row r="11" spans="1:11" x14ac:dyDescent="0.45">
      <c r="A11" s="6" t="s">
        <v>43</v>
      </c>
      <c r="B11" s="13">
        <v>35626</v>
      </c>
      <c r="C11" s="6">
        <f>Sheet2!C11</f>
        <v>14258</v>
      </c>
      <c r="D11" s="8">
        <v>3047</v>
      </c>
      <c r="E11" s="8">
        <f t="shared" si="0"/>
        <v>43444126</v>
      </c>
      <c r="F11" s="8">
        <f t="shared" si="1"/>
        <v>249794.83322517283</v>
      </c>
      <c r="G11" s="8">
        <f t="shared" si="2"/>
        <v>43194331.166774824</v>
      </c>
      <c r="H11" s="20">
        <f>DATEDIF(Sheet2!B11,B11,"d")</f>
        <v>6</v>
      </c>
      <c r="I11" s="25">
        <f>((G11*100)/Sheet2!G11)-100</f>
        <v>-13.616185526118628</v>
      </c>
      <c r="J11" s="21">
        <f>Sheet3!G11-Sheet2!G11</f>
        <v>-6808474.8332251757</v>
      </c>
      <c r="K11" s="28">
        <v>1</v>
      </c>
    </row>
    <row r="12" spans="1:11" x14ac:dyDescent="0.45">
      <c r="A12" s="14" t="s">
        <v>44</v>
      </c>
      <c r="B12" s="15">
        <v>35625</v>
      </c>
      <c r="C12" s="14">
        <f>Sheet2!C12</f>
        <v>2127</v>
      </c>
      <c r="D12" s="16">
        <v>4420</v>
      </c>
      <c r="E12" s="16">
        <f t="shared" si="0"/>
        <v>9401340</v>
      </c>
      <c r="F12" s="31">
        <f t="shared" si="1"/>
        <v>54055.780921755599</v>
      </c>
      <c r="G12" s="16">
        <f t="shared" si="2"/>
        <v>9347284.2190782446</v>
      </c>
      <c r="H12" s="24">
        <f>DATEDIF(Sheet2!B12,B12,"d")</f>
        <v>5</v>
      </c>
      <c r="I12" s="25">
        <f>((G12*100)/Sheet2!G12)-100</f>
        <v>-9.2402745849400958</v>
      </c>
      <c r="J12" s="26">
        <f>Sheet3!G12-Sheet2!G12</f>
        <v>-951649.78092175536</v>
      </c>
      <c r="K12" s="14">
        <v>0</v>
      </c>
    </row>
    <row r="13" spans="1:11" x14ac:dyDescent="0.45">
      <c r="A13" s="6" t="s">
        <v>50</v>
      </c>
      <c r="B13" s="13">
        <v>35626</v>
      </c>
      <c r="C13" s="6">
        <f>Sheet2!C13</f>
        <v>11641</v>
      </c>
      <c r="D13" s="30">
        <v>2310</v>
      </c>
      <c r="E13" s="30">
        <f t="shared" si="0"/>
        <v>26890710</v>
      </c>
      <c r="F13" s="30">
        <f t="shared" si="1"/>
        <v>154616.07904729139</v>
      </c>
      <c r="G13" s="30">
        <f t="shared" si="2"/>
        <v>26736093.920952708</v>
      </c>
      <c r="H13" s="20">
        <f>DATEDIF(Sheet2!B13,B13,"d")</f>
        <v>1</v>
      </c>
      <c r="I13" s="25">
        <f>((G13*100)/Sheet2!G13)-100</f>
        <v>-0.6180020439376932</v>
      </c>
      <c r="J13" s="21">
        <f>Sheet3!G13-Sheet2!G13</f>
        <v>-166257.07904729247</v>
      </c>
      <c r="K13" s="18">
        <v>1</v>
      </c>
    </row>
    <row r="14" spans="1:11" x14ac:dyDescent="0.45">
      <c r="A14" s="6"/>
      <c r="B14" s="6"/>
      <c r="C14" s="6"/>
      <c r="D14" s="10"/>
      <c r="E14" s="10"/>
      <c r="F14" s="10"/>
      <c r="G14" s="10"/>
      <c r="H14" s="22"/>
      <c r="I14" s="25"/>
      <c r="J14" s="23"/>
      <c r="K14" s="29"/>
    </row>
    <row r="15" spans="1:11" x14ac:dyDescent="0.45">
      <c r="A15" s="6"/>
      <c r="B15" s="6"/>
      <c r="C15" s="6"/>
      <c r="D15" s="10"/>
      <c r="E15" s="10"/>
      <c r="F15" s="10"/>
      <c r="G15" s="10"/>
      <c r="H15" s="22"/>
      <c r="I15" s="25"/>
      <c r="J15" s="23"/>
      <c r="K15" s="29"/>
    </row>
    <row r="16" spans="1:11" x14ac:dyDescent="0.45">
      <c r="A16" s="6"/>
      <c r="B16" s="6"/>
      <c r="C16" s="6"/>
      <c r="D16" s="10"/>
      <c r="E16" s="10"/>
      <c r="F16" s="10"/>
      <c r="G16" s="10"/>
      <c r="H16" s="22"/>
      <c r="I16" s="25"/>
      <c r="J16" s="23"/>
      <c r="K16" s="29"/>
    </row>
    <row r="17" spans="1:11" x14ac:dyDescent="0.45">
      <c r="A17" s="6"/>
      <c r="B17" s="6"/>
      <c r="C17" s="6"/>
      <c r="D17" s="10"/>
      <c r="E17" s="10"/>
      <c r="F17" s="10"/>
      <c r="G17" s="10"/>
      <c r="H17" s="22"/>
      <c r="I17" s="25"/>
      <c r="J17" s="23"/>
      <c r="K17" s="29"/>
    </row>
    <row r="18" spans="1:11" x14ac:dyDescent="0.45">
      <c r="A18" s="6"/>
      <c r="B18" s="6"/>
      <c r="C18" s="6"/>
      <c r="D18" s="10"/>
      <c r="E18" s="10"/>
      <c r="F18" s="10"/>
      <c r="G18" s="10"/>
      <c r="H18" s="22"/>
      <c r="I18" s="25"/>
      <c r="J18" s="23"/>
      <c r="K18" s="29"/>
    </row>
    <row r="19" spans="1:11" x14ac:dyDescent="0.45">
      <c r="A19" s="65" t="s">
        <v>3</v>
      </c>
      <c r="B19" s="66"/>
      <c r="C19" s="66"/>
      <c r="D19" s="66"/>
      <c r="E19" s="66"/>
      <c r="F19" s="67"/>
      <c r="G19" s="70">
        <f>SUMIF(K3:K18,"&gt;0",G3:G18)</f>
        <v>138903093.92455712</v>
      </c>
      <c r="H19" s="70"/>
      <c r="I19" s="70"/>
      <c r="J19" s="70"/>
      <c r="K19" s="70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2018-10-07T09:43:42Z</dcterms:modified>
</cp:coreProperties>
</file>