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720" windowHeight="17540"/>
  </bookViews>
  <sheets>
    <sheet name="State" sheetId="1" r:id="rId1"/>
    <sheet name="CashFlow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C5" i="2"/>
  <c r="D6" i="2"/>
  <c r="C6" i="2"/>
  <c r="D7" i="2"/>
  <c r="C7" i="2"/>
  <c r="D8" i="2"/>
  <c r="C8" i="2"/>
  <c r="D9" i="2"/>
  <c r="C9" i="2"/>
  <c r="D10" i="2"/>
  <c r="C10" i="2"/>
  <c r="D11" i="2"/>
  <c r="C11" i="2"/>
  <c r="D12" i="2"/>
  <c r="C12" i="2"/>
  <c r="D13" i="2"/>
  <c r="C13" i="2"/>
  <c r="D14" i="2"/>
  <c r="C14" i="2"/>
  <c r="D15" i="2"/>
  <c r="C15" i="2"/>
  <c r="D16" i="2"/>
  <c r="C16" i="2"/>
  <c r="D17" i="2"/>
  <c r="C17" i="2"/>
  <c r="D18" i="2"/>
  <c r="C18" i="2"/>
  <c r="D19" i="2"/>
  <c r="C19" i="2"/>
  <c r="D20" i="2"/>
  <c r="C20" i="2"/>
  <c r="D21" i="2"/>
  <c r="C21" i="2"/>
  <c r="D22" i="2"/>
  <c r="C22" i="2"/>
  <c r="D23" i="2"/>
  <c r="C23" i="2"/>
  <c r="D24" i="2"/>
  <c r="C24" i="2"/>
  <c r="D25" i="2"/>
  <c r="C25" i="2"/>
  <c r="D26" i="2"/>
  <c r="C26" i="2"/>
  <c r="D27" i="2"/>
  <c r="C27" i="2"/>
  <c r="D28" i="2"/>
  <c r="F28" i="2"/>
  <c r="C28" i="2"/>
  <c r="F40" i="2"/>
  <c r="F16" i="2"/>
  <c r="P13" i="2"/>
  <c r="P4" i="2"/>
  <c r="D29" i="2"/>
  <c r="C29" i="2"/>
  <c r="D30" i="2"/>
  <c r="C30" i="2"/>
  <c r="D31" i="2"/>
  <c r="C31" i="2"/>
  <c r="D32" i="2"/>
  <c r="C32" i="2"/>
  <c r="D33" i="2"/>
  <c r="C33" i="2"/>
  <c r="D34" i="2"/>
  <c r="C34" i="2"/>
  <c r="D35" i="2"/>
  <c r="C35" i="2"/>
  <c r="D36" i="2"/>
  <c r="C36" i="2"/>
  <c r="D37" i="2"/>
  <c r="C37" i="2"/>
  <c r="D38" i="2"/>
  <c r="C38" i="2"/>
  <c r="D39" i="2"/>
  <c r="C39" i="2"/>
  <c r="D40" i="2"/>
  <c r="C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E364" i="2"/>
  <c r="G364" i="2"/>
  <c r="M364" i="2"/>
  <c r="E363" i="2"/>
  <c r="G363" i="2"/>
  <c r="M363" i="2"/>
  <c r="E362" i="2"/>
  <c r="G362" i="2"/>
  <c r="M362" i="2"/>
  <c r="E361" i="2"/>
  <c r="G361" i="2"/>
  <c r="M361" i="2"/>
  <c r="E360" i="2"/>
  <c r="G360" i="2"/>
  <c r="M360" i="2"/>
  <c r="E359" i="2"/>
  <c r="G359" i="2"/>
  <c r="M359" i="2"/>
  <c r="E358" i="2"/>
  <c r="G358" i="2"/>
  <c r="M358" i="2"/>
  <c r="E357" i="2"/>
  <c r="G357" i="2"/>
  <c r="M357" i="2"/>
  <c r="E356" i="2"/>
  <c r="G356" i="2"/>
  <c r="M356" i="2"/>
  <c r="E355" i="2"/>
  <c r="G355" i="2"/>
  <c r="M355" i="2"/>
  <c r="E354" i="2"/>
  <c r="G354" i="2"/>
  <c r="M354" i="2"/>
  <c r="E353" i="2"/>
  <c r="G353" i="2"/>
  <c r="M353" i="2"/>
  <c r="E352" i="2"/>
  <c r="G352" i="2"/>
  <c r="M352" i="2"/>
  <c r="E351" i="2"/>
  <c r="G351" i="2"/>
  <c r="M351" i="2"/>
  <c r="E350" i="2"/>
  <c r="G350" i="2"/>
  <c r="M350" i="2"/>
  <c r="E349" i="2"/>
  <c r="G349" i="2"/>
  <c r="M349" i="2"/>
  <c r="E348" i="2"/>
  <c r="G348" i="2"/>
  <c r="M348" i="2"/>
  <c r="E347" i="2"/>
  <c r="G347" i="2"/>
  <c r="M347" i="2"/>
  <c r="E346" i="2"/>
  <c r="G346" i="2"/>
  <c r="M346" i="2"/>
  <c r="E345" i="2"/>
  <c r="G345" i="2"/>
  <c r="M345" i="2"/>
  <c r="E344" i="2"/>
  <c r="G344" i="2"/>
  <c r="M344" i="2"/>
  <c r="E343" i="2"/>
  <c r="G343" i="2"/>
  <c r="M343" i="2"/>
  <c r="E342" i="2"/>
  <c r="G342" i="2"/>
  <c r="M342" i="2"/>
  <c r="E341" i="2"/>
  <c r="G341" i="2"/>
  <c r="M341" i="2"/>
  <c r="E340" i="2"/>
  <c r="G340" i="2"/>
  <c r="M340" i="2"/>
  <c r="E339" i="2"/>
  <c r="G339" i="2"/>
  <c r="M339" i="2"/>
  <c r="E338" i="2"/>
  <c r="G338" i="2"/>
  <c r="M338" i="2"/>
  <c r="E337" i="2"/>
  <c r="G337" i="2"/>
  <c r="M337" i="2"/>
  <c r="E336" i="2"/>
  <c r="G336" i="2"/>
  <c r="M336" i="2"/>
  <c r="E335" i="2"/>
  <c r="G335" i="2"/>
  <c r="M335" i="2"/>
  <c r="E334" i="2"/>
  <c r="G334" i="2"/>
  <c r="M334" i="2"/>
  <c r="E333" i="2"/>
  <c r="G333" i="2"/>
  <c r="M333" i="2"/>
  <c r="E332" i="2"/>
  <c r="G332" i="2"/>
  <c r="M332" i="2"/>
  <c r="E331" i="2"/>
  <c r="G331" i="2"/>
  <c r="M331" i="2"/>
  <c r="E330" i="2"/>
  <c r="G330" i="2"/>
  <c r="M330" i="2"/>
  <c r="E329" i="2"/>
  <c r="G329" i="2"/>
  <c r="M329" i="2"/>
  <c r="E328" i="2"/>
  <c r="G328" i="2"/>
  <c r="M328" i="2"/>
  <c r="E327" i="2"/>
  <c r="G327" i="2"/>
  <c r="M327" i="2"/>
  <c r="E326" i="2"/>
  <c r="G326" i="2"/>
  <c r="M326" i="2"/>
  <c r="E325" i="2"/>
  <c r="G325" i="2"/>
  <c r="M325" i="2"/>
  <c r="E324" i="2"/>
  <c r="G324" i="2"/>
  <c r="M324" i="2"/>
  <c r="E323" i="2"/>
  <c r="G323" i="2"/>
  <c r="M323" i="2"/>
  <c r="E322" i="2"/>
  <c r="G322" i="2"/>
  <c r="M322" i="2"/>
  <c r="E321" i="2"/>
  <c r="G321" i="2"/>
  <c r="M321" i="2"/>
  <c r="E320" i="2"/>
  <c r="G320" i="2"/>
  <c r="M320" i="2"/>
  <c r="E319" i="2"/>
  <c r="G319" i="2"/>
  <c r="M319" i="2"/>
  <c r="E318" i="2"/>
  <c r="G318" i="2"/>
  <c r="M318" i="2"/>
  <c r="E317" i="2"/>
  <c r="G317" i="2"/>
  <c r="M317" i="2"/>
  <c r="E316" i="2"/>
  <c r="G316" i="2"/>
  <c r="M316" i="2"/>
  <c r="E315" i="2"/>
  <c r="G315" i="2"/>
  <c r="M315" i="2"/>
  <c r="E314" i="2"/>
  <c r="G314" i="2"/>
  <c r="M314" i="2"/>
  <c r="E313" i="2"/>
  <c r="G313" i="2"/>
  <c r="M313" i="2"/>
  <c r="E312" i="2"/>
  <c r="G312" i="2"/>
  <c r="M312" i="2"/>
  <c r="E311" i="2"/>
  <c r="G311" i="2"/>
  <c r="M311" i="2"/>
  <c r="E310" i="2"/>
  <c r="G310" i="2"/>
  <c r="M310" i="2"/>
  <c r="E309" i="2"/>
  <c r="G309" i="2"/>
  <c r="M309" i="2"/>
  <c r="E308" i="2"/>
  <c r="G308" i="2"/>
  <c r="M308" i="2"/>
  <c r="E307" i="2"/>
  <c r="G307" i="2"/>
  <c r="M307" i="2"/>
  <c r="E306" i="2"/>
  <c r="G306" i="2"/>
  <c r="M306" i="2"/>
  <c r="E305" i="2"/>
  <c r="G305" i="2"/>
  <c r="M305" i="2"/>
  <c r="E304" i="2"/>
  <c r="G304" i="2"/>
  <c r="M304" i="2"/>
  <c r="E303" i="2"/>
  <c r="G303" i="2"/>
  <c r="M303" i="2"/>
  <c r="E302" i="2"/>
  <c r="G302" i="2"/>
  <c r="M302" i="2"/>
  <c r="E301" i="2"/>
  <c r="G301" i="2"/>
  <c r="M301" i="2"/>
  <c r="E300" i="2"/>
  <c r="G300" i="2"/>
  <c r="M300" i="2"/>
  <c r="E299" i="2"/>
  <c r="G299" i="2"/>
  <c r="M299" i="2"/>
  <c r="E298" i="2"/>
  <c r="G298" i="2"/>
  <c r="M298" i="2"/>
  <c r="E297" i="2"/>
  <c r="G297" i="2"/>
  <c r="M297" i="2"/>
  <c r="E296" i="2"/>
  <c r="G296" i="2"/>
  <c r="M296" i="2"/>
  <c r="E295" i="2"/>
  <c r="G295" i="2"/>
  <c r="M295" i="2"/>
  <c r="E294" i="2"/>
  <c r="G294" i="2"/>
  <c r="M294" i="2"/>
  <c r="E293" i="2"/>
  <c r="G293" i="2"/>
  <c r="M293" i="2"/>
  <c r="E292" i="2"/>
  <c r="G292" i="2"/>
  <c r="M292" i="2"/>
  <c r="E291" i="2"/>
  <c r="G291" i="2"/>
  <c r="M291" i="2"/>
  <c r="E290" i="2"/>
  <c r="G290" i="2"/>
  <c r="M290" i="2"/>
  <c r="E289" i="2"/>
  <c r="G289" i="2"/>
  <c r="M289" i="2"/>
  <c r="E288" i="2"/>
  <c r="G288" i="2"/>
  <c r="M288" i="2"/>
  <c r="E287" i="2"/>
  <c r="G287" i="2"/>
  <c r="M287" i="2"/>
  <c r="E286" i="2"/>
  <c r="G286" i="2"/>
  <c r="M286" i="2"/>
  <c r="E285" i="2"/>
  <c r="G285" i="2"/>
  <c r="M285" i="2"/>
  <c r="E284" i="2"/>
  <c r="G284" i="2"/>
  <c r="M284" i="2"/>
  <c r="E283" i="2"/>
  <c r="G283" i="2"/>
  <c r="M283" i="2"/>
  <c r="E282" i="2"/>
  <c r="G282" i="2"/>
  <c r="M282" i="2"/>
  <c r="E281" i="2"/>
  <c r="G281" i="2"/>
  <c r="M281" i="2"/>
  <c r="E280" i="2"/>
  <c r="G280" i="2"/>
  <c r="M280" i="2"/>
  <c r="E279" i="2"/>
  <c r="G279" i="2"/>
  <c r="M279" i="2"/>
  <c r="E278" i="2"/>
  <c r="G278" i="2"/>
  <c r="M278" i="2"/>
  <c r="E277" i="2"/>
  <c r="G277" i="2"/>
  <c r="M277" i="2"/>
  <c r="E276" i="2"/>
  <c r="G276" i="2"/>
  <c r="M276" i="2"/>
  <c r="E275" i="2"/>
  <c r="G275" i="2"/>
  <c r="M275" i="2"/>
  <c r="E274" i="2"/>
  <c r="G274" i="2"/>
  <c r="M274" i="2"/>
  <c r="E273" i="2"/>
  <c r="G273" i="2"/>
  <c r="M273" i="2"/>
  <c r="E272" i="2"/>
  <c r="G272" i="2"/>
  <c r="M272" i="2"/>
  <c r="E271" i="2"/>
  <c r="G271" i="2"/>
  <c r="M271" i="2"/>
  <c r="E270" i="2"/>
  <c r="G270" i="2"/>
  <c r="M270" i="2"/>
  <c r="E269" i="2"/>
  <c r="G269" i="2"/>
  <c r="M269" i="2"/>
  <c r="E268" i="2"/>
  <c r="G268" i="2"/>
  <c r="M268" i="2"/>
  <c r="E267" i="2"/>
  <c r="G267" i="2"/>
  <c r="M267" i="2"/>
  <c r="E266" i="2"/>
  <c r="G266" i="2"/>
  <c r="M266" i="2"/>
  <c r="E265" i="2"/>
  <c r="G265" i="2"/>
  <c r="M265" i="2"/>
  <c r="E264" i="2"/>
  <c r="G264" i="2"/>
  <c r="M264" i="2"/>
  <c r="E263" i="2"/>
  <c r="G263" i="2"/>
  <c r="M263" i="2"/>
  <c r="E262" i="2"/>
  <c r="G262" i="2"/>
  <c r="M262" i="2"/>
  <c r="E261" i="2"/>
  <c r="G261" i="2"/>
  <c r="M261" i="2"/>
  <c r="E260" i="2"/>
  <c r="G260" i="2"/>
  <c r="M260" i="2"/>
  <c r="E259" i="2"/>
  <c r="G259" i="2"/>
  <c r="M259" i="2"/>
  <c r="E258" i="2"/>
  <c r="G258" i="2"/>
  <c r="M258" i="2"/>
  <c r="E257" i="2"/>
  <c r="G257" i="2"/>
  <c r="M257" i="2"/>
  <c r="E256" i="2"/>
  <c r="G256" i="2"/>
  <c r="M256" i="2"/>
  <c r="E255" i="2"/>
  <c r="G255" i="2"/>
  <c r="M255" i="2"/>
  <c r="E254" i="2"/>
  <c r="G254" i="2"/>
  <c r="M254" i="2"/>
  <c r="E253" i="2"/>
  <c r="G253" i="2"/>
  <c r="M253" i="2"/>
  <c r="E252" i="2"/>
  <c r="G252" i="2"/>
  <c r="M252" i="2"/>
  <c r="E251" i="2"/>
  <c r="G251" i="2"/>
  <c r="M251" i="2"/>
  <c r="E250" i="2"/>
  <c r="G250" i="2"/>
  <c r="M250" i="2"/>
  <c r="E249" i="2"/>
  <c r="G249" i="2"/>
  <c r="M249" i="2"/>
  <c r="E248" i="2"/>
  <c r="G248" i="2"/>
  <c r="M248" i="2"/>
  <c r="E247" i="2"/>
  <c r="G247" i="2"/>
  <c r="M247" i="2"/>
  <c r="E246" i="2"/>
  <c r="G246" i="2"/>
  <c r="M246" i="2"/>
  <c r="E245" i="2"/>
  <c r="G245" i="2"/>
  <c r="M245" i="2"/>
  <c r="E244" i="2"/>
  <c r="G244" i="2"/>
  <c r="M244" i="2"/>
  <c r="E243" i="2"/>
  <c r="G243" i="2"/>
  <c r="M243" i="2"/>
  <c r="E242" i="2"/>
  <c r="G242" i="2"/>
  <c r="M242" i="2"/>
  <c r="E241" i="2"/>
  <c r="G241" i="2"/>
  <c r="M241" i="2"/>
  <c r="E240" i="2"/>
  <c r="G240" i="2"/>
  <c r="M240" i="2"/>
  <c r="E239" i="2"/>
  <c r="G239" i="2"/>
  <c r="M239" i="2"/>
  <c r="E238" i="2"/>
  <c r="G238" i="2"/>
  <c r="M238" i="2"/>
  <c r="E237" i="2"/>
  <c r="G237" i="2"/>
  <c r="M237" i="2"/>
  <c r="E236" i="2"/>
  <c r="G236" i="2"/>
  <c r="M236" i="2"/>
  <c r="E235" i="2"/>
  <c r="G235" i="2"/>
  <c r="M235" i="2"/>
  <c r="E234" i="2"/>
  <c r="G234" i="2"/>
  <c r="M234" i="2"/>
  <c r="E233" i="2"/>
  <c r="G233" i="2"/>
  <c r="M233" i="2"/>
  <c r="E232" i="2"/>
  <c r="G232" i="2"/>
  <c r="M232" i="2"/>
  <c r="E231" i="2"/>
  <c r="G231" i="2"/>
  <c r="M231" i="2"/>
  <c r="E230" i="2"/>
  <c r="G230" i="2"/>
  <c r="M230" i="2"/>
  <c r="E229" i="2"/>
  <c r="G229" i="2"/>
  <c r="M229" i="2"/>
  <c r="E228" i="2"/>
  <c r="G228" i="2"/>
  <c r="M228" i="2"/>
  <c r="E227" i="2"/>
  <c r="G227" i="2"/>
  <c r="M227" i="2"/>
  <c r="E226" i="2"/>
  <c r="G226" i="2"/>
  <c r="M226" i="2"/>
  <c r="E225" i="2"/>
  <c r="G225" i="2"/>
  <c r="M225" i="2"/>
  <c r="E224" i="2"/>
  <c r="G224" i="2"/>
  <c r="M224" i="2"/>
  <c r="E223" i="2"/>
  <c r="G223" i="2"/>
  <c r="M223" i="2"/>
  <c r="E222" i="2"/>
  <c r="G222" i="2"/>
  <c r="M222" i="2"/>
  <c r="E221" i="2"/>
  <c r="G221" i="2"/>
  <c r="M221" i="2"/>
  <c r="E220" i="2"/>
  <c r="G220" i="2"/>
  <c r="M220" i="2"/>
  <c r="E219" i="2"/>
  <c r="G219" i="2"/>
  <c r="M219" i="2"/>
  <c r="E218" i="2"/>
  <c r="G218" i="2"/>
  <c r="M218" i="2"/>
  <c r="E217" i="2"/>
  <c r="G217" i="2"/>
  <c r="M217" i="2"/>
  <c r="E216" i="2"/>
  <c r="G216" i="2"/>
  <c r="M216" i="2"/>
  <c r="E215" i="2"/>
  <c r="G215" i="2"/>
  <c r="M215" i="2"/>
  <c r="E214" i="2"/>
  <c r="G214" i="2"/>
  <c r="M214" i="2"/>
  <c r="E213" i="2"/>
  <c r="G213" i="2"/>
  <c r="M213" i="2"/>
  <c r="E212" i="2"/>
  <c r="G212" i="2"/>
  <c r="M212" i="2"/>
  <c r="E211" i="2"/>
  <c r="G211" i="2"/>
  <c r="M211" i="2"/>
  <c r="E210" i="2"/>
  <c r="G210" i="2"/>
  <c r="M210" i="2"/>
  <c r="E209" i="2"/>
  <c r="G209" i="2"/>
  <c r="M209" i="2"/>
  <c r="E208" i="2"/>
  <c r="G208" i="2"/>
  <c r="M208" i="2"/>
  <c r="E207" i="2"/>
  <c r="G207" i="2"/>
  <c r="M207" i="2"/>
  <c r="E206" i="2"/>
  <c r="G206" i="2"/>
  <c r="M206" i="2"/>
  <c r="E205" i="2"/>
  <c r="G205" i="2"/>
  <c r="M205" i="2"/>
  <c r="E204" i="2"/>
  <c r="G204" i="2"/>
  <c r="M204" i="2"/>
  <c r="E203" i="2"/>
  <c r="G203" i="2"/>
  <c r="M203" i="2"/>
  <c r="E202" i="2"/>
  <c r="G202" i="2"/>
  <c r="M202" i="2"/>
  <c r="E201" i="2"/>
  <c r="G201" i="2"/>
  <c r="M201" i="2"/>
  <c r="E200" i="2"/>
  <c r="G200" i="2"/>
  <c r="M200" i="2"/>
  <c r="E199" i="2"/>
  <c r="G199" i="2"/>
  <c r="M199" i="2"/>
  <c r="E198" i="2"/>
  <c r="G198" i="2"/>
  <c r="M198" i="2"/>
  <c r="E197" i="2"/>
  <c r="G197" i="2"/>
  <c r="M197" i="2"/>
  <c r="E196" i="2"/>
  <c r="G196" i="2"/>
  <c r="M196" i="2"/>
  <c r="E195" i="2"/>
  <c r="G195" i="2"/>
  <c r="M195" i="2"/>
  <c r="E194" i="2"/>
  <c r="G194" i="2"/>
  <c r="M194" i="2"/>
  <c r="E193" i="2"/>
  <c r="G193" i="2"/>
  <c r="M193" i="2"/>
  <c r="E192" i="2"/>
  <c r="G192" i="2"/>
  <c r="M192" i="2"/>
  <c r="E191" i="2"/>
  <c r="G191" i="2"/>
  <c r="M191" i="2"/>
  <c r="E190" i="2"/>
  <c r="G190" i="2"/>
  <c r="M190" i="2"/>
  <c r="E189" i="2"/>
  <c r="G189" i="2"/>
  <c r="M189" i="2"/>
  <c r="E188" i="2"/>
  <c r="G188" i="2"/>
  <c r="M188" i="2"/>
  <c r="E187" i="2"/>
  <c r="G187" i="2"/>
  <c r="M187" i="2"/>
  <c r="E186" i="2"/>
  <c r="G186" i="2"/>
  <c r="M186" i="2"/>
  <c r="E185" i="2"/>
  <c r="G185" i="2"/>
  <c r="M185" i="2"/>
  <c r="E184" i="2"/>
  <c r="G184" i="2"/>
  <c r="M184" i="2"/>
  <c r="E183" i="2"/>
  <c r="G183" i="2"/>
  <c r="M183" i="2"/>
  <c r="E182" i="2"/>
  <c r="G182" i="2"/>
  <c r="M182" i="2"/>
  <c r="E181" i="2"/>
  <c r="G181" i="2"/>
  <c r="M181" i="2"/>
  <c r="E180" i="2"/>
  <c r="G180" i="2"/>
  <c r="M180" i="2"/>
  <c r="E179" i="2"/>
  <c r="G179" i="2"/>
  <c r="M179" i="2"/>
  <c r="E178" i="2"/>
  <c r="G178" i="2"/>
  <c r="M178" i="2"/>
  <c r="E177" i="2"/>
  <c r="G177" i="2"/>
  <c r="M177" i="2"/>
  <c r="E176" i="2"/>
  <c r="G176" i="2"/>
  <c r="M176" i="2"/>
  <c r="E175" i="2"/>
  <c r="G175" i="2"/>
  <c r="M175" i="2"/>
  <c r="E174" i="2"/>
  <c r="G174" i="2"/>
  <c r="M174" i="2"/>
  <c r="E173" i="2"/>
  <c r="G173" i="2"/>
  <c r="M173" i="2"/>
  <c r="E172" i="2"/>
  <c r="G172" i="2"/>
  <c r="M172" i="2"/>
  <c r="E171" i="2"/>
  <c r="G171" i="2"/>
  <c r="M171" i="2"/>
  <c r="E170" i="2"/>
  <c r="G170" i="2"/>
  <c r="M170" i="2"/>
  <c r="E169" i="2"/>
  <c r="G169" i="2"/>
  <c r="M169" i="2"/>
  <c r="E168" i="2"/>
  <c r="G168" i="2"/>
  <c r="M168" i="2"/>
  <c r="E167" i="2"/>
  <c r="G167" i="2"/>
  <c r="M167" i="2"/>
  <c r="E166" i="2"/>
  <c r="G166" i="2"/>
  <c r="M166" i="2"/>
  <c r="E165" i="2"/>
  <c r="G165" i="2"/>
  <c r="M165" i="2"/>
  <c r="E164" i="2"/>
  <c r="G164" i="2"/>
  <c r="M164" i="2"/>
  <c r="E163" i="2"/>
  <c r="G163" i="2"/>
  <c r="M163" i="2"/>
  <c r="E162" i="2"/>
  <c r="G162" i="2"/>
  <c r="M162" i="2"/>
  <c r="E161" i="2"/>
  <c r="G161" i="2"/>
  <c r="M161" i="2"/>
  <c r="E160" i="2"/>
  <c r="G160" i="2"/>
  <c r="M160" i="2"/>
  <c r="E159" i="2"/>
  <c r="G159" i="2"/>
  <c r="M159" i="2"/>
  <c r="E158" i="2"/>
  <c r="G158" i="2"/>
  <c r="M158" i="2"/>
  <c r="E157" i="2"/>
  <c r="G157" i="2"/>
  <c r="M157" i="2"/>
  <c r="E156" i="2"/>
  <c r="G156" i="2"/>
  <c r="M156" i="2"/>
  <c r="E155" i="2"/>
  <c r="G155" i="2"/>
  <c r="M155" i="2"/>
  <c r="E154" i="2"/>
  <c r="G154" i="2"/>
  <c r="M154" i="2"/>
  <c r="E153" i="2"/>
  <c r="G153" i="2"/>
  <c r="M153" i="2"/>
  <c r="E152" i="2"/>
  <c r="G152" i="2"/>
  <c r="M152" i="2"/>
  <c r="E151" i="2"/>
  <c r="G151" i="2"/>
  <c r="M151" i="2"/>
  <c r="E150" i="2"/>
  <c r="G150" i="2"/>
  <c r="M150" i="2"/>
  <c r="E149" i="2"/>
  <c r="G149" i="2"/>
  <c r="M149" i="2"/>
  <c r="E6" i="2"/>
  <c r="G6" i="2"/>
  <c r="M6" i="2"/>
  <c r="E7" i="2"/>
  <c r="G7" i="2"/>
  <c r="M7" i="2"/>
  <c r="E8" i="2"/>
  <c r="G8" i="2"/>
  <c r="M8" i="2"/>
  <c r="E9" i="2"/>
  <c r="G9" i="2"/>
  <c r="M9" i="2"/>
  <c r="E10" i="2"/>
  <c r="G10" i="2"/>
  <c r="M10" i="2"/>
  <c r="E11" i="2"/>
  <c r="G11" i="2"/>
  <c r="M11" i="2"/>
  <c r="E12" i="2"/>
  <c r="G12" i="2"/>
  <c r="M12" i="2"/>
  <c r="E13" i="2"/>
  <c r="G13" i="2"/>
  <c r="M13" i="2"/>
  <c r="E14" i="2"/>
  <c r="G14" i="2"/>
  <c r="M14" i="2"/>
  <c r="E15" i="2"/>
  <c r="G15" i="2"/>
  <c r="M15" i="2"/>
  <c r="E16" i="2"/>
  <c r="G16" i="2"/>
  <c r="M16" i="2"/>
  <c r="E17" i="2"/>
  <c r="G17" i="2"/>
  <c r="M17" i="2"/>
  <c r="E18" i="2"/>
  <c r="G18" i="2"/>
  <c r="M18" i="2"/>
  <c r="E19" i="2"/>
  <c r="G19" i="2"/>
  <c r="M19" i="2"/>
  <c r="E20" i="2"/>
  <c r="G20" i="2"/>
  <c r="M20" i="2"/>
  <c r="E21" i="2"/>
  <c r="G21" i="2"/>
  <c r="M21" i="2"/>
  <c r="E22" i="2"/>
  <c r="G22" i="2"/>
  <c r="M22" i="2"/>
  <c r="E23" i="2"/>
  <c r="G23" i="2"/>
  <c r="M23" i="2"/>
  <c r="E24" i="2"/>
  <c r="G24" i="2"/>
  <c r="M24" i="2"/>
  <c r="E25" i="2"/>
  <c r="G25" i="2"/>
  <c r="M25" i="2"/>
  <c r="E26" i="2"/>
  <c r="G26" i="2"/>
  <c r="M26" i="2"/>
  <c r="E27" i="2"/>
  <c r="G27" i="2"/>
  <c r="M27" i="2"/>
  <c r="E28" i="2"/>
  <c r="G28" i="2"/>
  <c r="M28" i="2"/>
  <c r="E29" i="2"/>
  <c r="G29" i="2"/>
  <c r="M29" i="2"/>
  <c r="E30" i="2"/>
  <c r="G30" i="2"/>
  <c r="M30" i="2"/>
  <c r="E31" i="2"/>
  <c r="G31" i="2"/>
  <c r="M31" i="2"/>
  <c r="E32" i="2"/>
  <c r="G32" i="2"/>
  <c r="M32" i="2"/>
  <c r="E33" i="2"/>
  <c r="G33" i="2"/>
  <c r="M33" i="2"/>
  <c r="E34" i="2"/>
  <c r="G34" i="2"/>
  <c r="M34" i="2"/>
  <c r="E35" i="2"/>
  <c r="G35" i="2"/>
  <c r="M35" i="2"/>
  <c r="E36" i="2"/>
  <c r="G36" i="2"/>
  <c r="M36" i="2"/>
  <c r="E37" i="2"/>
  <c r="G37" i="2"/>
  <c r="M37" i="2"/>
  <c r="E38" i="2"/>
  <c r="G38" i="2"/>
  <c r="M38" i="2"/>
  <c r="E39" i="2"/>
  <c r="G39" i="2"/>
  <c r="M39" i="2"/>
  <c r="E40" i="2"/>
  <c r="G40" i="2"/>
  <c r="M40" i="2"/>
  <c r="E41" i="2"/>
  <c r="G41" i="2"/>
  <c r="M41" i="2"/>
  <c r="E42" i="2"/>
  <c r="G42" i="2"/>
  <c r="M42" i="2"/>
  <c r="E43" i="2"/>
  <c r="G43" i="2"/>
  <c r="M43" i="2"/>
  <c r="E44" i="2"/>
  <c r="G44" i="2"/>
  <c r="M44" i="2"/>
  <c r="E45" i="2"/>
  <c r="G45" i="2"/>
  <c r="M45" i="2"/>
  <c r="E46" i="2"/>
  <c r="G46" i="2"/>
  <c r="M46" i="2"/>
  <c r="E47" i="2"/>
  <c r="G47" i="2"/>
  <c r="M47" i="2"/>
  <c r="E48" i="2"/>
  <c r="G48" i="2"/>
  <c r="M48" i="2"/>
  <c r="E49" i="2"/>
  <c r="G49" i="2"/>
  <c r="M49" i="2"/>
  <c r="E50" i="2"/>
  <c r="G50" i="2"/>
  <c r="M50" i="2"/>
  <c r="E51" i="2"/>
  <c r="G51" i="2"/>
  <c r="M51" i="2"/>
  <c r="E52" i="2"/>
  <c r="G52" i="2"/>
  <c r="M52" i="2"/>
  <c r="E53" i="2"/>
  <c r="G53" i="2"/>
  <c r="M53" i="2"/>
  <c r="E54" i="2"/>
  <c r="G54" i="2"/>
  <c r="M54" i="2"/>
  <c r="E55" i="2"/>
  <c r="G55" i="2"/>
  <c r="M55" i="2"/>
  <c r="E56" i="2"/>
  <c r="G56" i="2"/>
  <c r="M56" i="2"/>
  <c r="E57" i="2"/>
  <c r="G57" i="2"/>
  <c r="M57" i="2"/>
  <c r="E58" i="2"/>
  <c r="G58" i="2"/>
  <c r="M58" i="2"/>
  <c r="E59" i="2"/>
  <c r="G59" i="2"/>
  <c r="M59" i="2"/>
  <c r="E60" i="2"/>
  <c r="G60" i="2"/>
  <c r="M60" i="2"/>
  <c r="E61" i="2"/>
  <c r="G61" i="2"/>
  <c r="M61" i="2"/>
  <c r="E62" i="2"/>
  <c r="G62" i="2"/>
  <c r="M62" i="2"/>
  <c r="E63" i="2"/>
  <c r="G63" i="2"/>
  <c r="M63" i="2"/>
  <c r="E64" i="2"/>
  <c r="G64" i="2"/>
  <c r="M64" i="2"/>
  <c r="E65" i="2"/>
  <c r="G65" i="2"/>
  <c r="M65" i="2"/>
  <c r="E66" i="2"/>
  <c r="G66" i="2"/>
  <c r="M66" i="2"/>
  <c r="E67" i="2"/>
  <c r="G67" i="2"/>
  <c r="M67" i="2"/>
  <c r="E68" i="2"/>
  <c r="G68" i="2"/>
  <c r="M68" i="2"/>
  <c r="E69" i="2"/>
  <c r="G69" i="2"/>
  <c r="M69" i="2"/>
  <c r="E70" i="2"/>
  <c r="G70" i="2"/>
  <c r="M70" i="2"/>
  <c r="E71" i="2"/>
  <c r="G71" i="2"/>
  <c r="M71" i="2"/>
  <c r="E72" i="2"/>
  <c r="G72" i="2"/>
  <c r="M72" i="2"/>
  <c r="E73" i="2"/>
  <c r="G73" i="2"/>
  <c r="M73" i="2"/>
  <c r="E74" i="2"/>
  <c r="G74" i="2"/>
  <c r="M74" i="2"/>
  <c r="E75" i="2"/>
  <c r="G75" i="2"/>
  <c r="M75" i="2"/>
  <c r="E76" i="2"/>
  <c r="G76" i="2"/>
  <c r="M76" i="2"/>
  <c r="E77" i="2"/>
  <c r="G77" i="2"/>
  <c r="M77" i="2"/>
  <c r="E78" i="2"/>
  <c r="G78" i="2"/>
  <c r="M78" i="2"/>
  <c r="E79" i="2"/>
  <c r="G79" i="2"/>
  <c r="M79" i="2"/>
  <c r="E80" i="2"/>
  <c r="G80" i="2"/>
  <c r="M80" i="2"/>
  <c r="E81" i="2"/>
  <c r="G81" i="2"/>
  <c r="M81" i="2"/>
  <c r="E82" i="2"/>
  <c r="G82" i="2"/>
  <c r="M82" i="2"/>
  <c r="E83" i="2"/>
  <c r="G83" i="2"/>
  <c r="M83" i="2"/>
  <c r="E84" i="2"/>
  <c r="G84" i="2"/>
  <c r="M84" i="2"/>
  <c r="E85" i="2"/>
  <c r="G85" i="2"/>
  <c r="M85" i="2"/>
  <c r="E86" i="2"/>
  <c r="G86" i="2"/>
  <c r="M86" i="2"/>
  <c r="E87" i="2"/>
  <c r="G87" i="2"/>
  <c r="M87" i="2"/>
  <c r="E88" i="2"/>
  <c r="G88" i="2"/>
  <c r="M88" i="2"/>
  <c r="E89" i="2"/>
  <c r="G89" i="2"/>
  <c r="M89" i="2"/>
  <c r="E90" i="2"/>
  <c r="G90" i="2"/>
  <c r="M90" i="2"/>
  <c r="E91" i="2"/>
  <c r="G91" i="2"/>
  <c r="M91" i="2"/>
  <c r="E92" i="2"/>
  <c r="G92" i="2"/>
  <c r="M92" i="2"/>
  <c r="E93" i="2"/>
  <c r="G93" i="2"/>
  <c r="M93" i="2"/>
  <c r="E94" i="2"/>
  <c r="G94" i="2"/>
  <c r="M94" i="2"/>
  <c r="E95" i="2"/>
  <c r="G95" i="2"/>
  <c r="M95" i="2"/>
  <c r="E96" i="2"/>
  <c r="G96" i="2"/>
  <c r="M96" i="2"/>
  <c r="E97" i="2"/>
  <c r="G97" i="2"/>
  <c r="M97" i="2"/>
  <c r="E98" i="2"/>
  <c r="G98" i="2"/>
  <c r="M98" i="2"/>
  <c r="E99" i="2"/>
  <c r="G99" i="2"/>
  <c r="M99" i="2"/>
  <c r="E100" i="2"/>
  <c r="G100" i="2"/>
  <c r="M100" i="2"/>
  <c r="E101" i="2"/>
  <c r="G101" i="2"/>
  <c r="M101" i="2"/>
  <c r="E102" i="2"/>
  <c r="G102" i="2"/>
  <c r="M102" i="2"/>
  <c r="E103" i="2"/>
  <c r="G103" i="2"/>
  <c r="M103" i="2"/>
  <c r="E104" i="2"/>
  <c r="G104" i="2"/>
  <c r="M104" i="2"/>
  <c r="E105" i="2"/>
  <c r="G105" i="2"/>
  <c r="M105" i="2"/>
  <c r="E106" i="2"/>
  <c r="G106" i="2"/>
  <c r="M106" i="2"/>
  <c r="E107" i="2"/>
  <c r="G107" i="2"/>
  <c r="M107" i="2"/>
  <c r="E108" i="2"/>
  <c r="G108" i="2"/>
  <c r="M108" i="2"/>
  <c r="E109" i="2"/>
  <c r="G109" i="2"/>
  <c r="M109" i="2"/>
  <c r="E110" i="2"/>
  <c r="G110" i="2"/>
  <c r="M110" i="2"/>
  <c r="E111" i="2"/>
  <c r="G111" i="2"/>
  <c r="M111" i="2"/>
  <c r="E112" i="2"/>
  <c r="G112" i="2"/>
  <c r="M112" i="2"/>
  <c r="E113" i="2"/>
  <c r="G113" i="2"/>
  <c r="M113" i="2"/>
  <c r="E114" i="2"/>
  <c r="G114" i="2"/>
  <c r="M114" i="2"/>
  <c r="E115" i="2"/>
  <c r="G115" i="2"/>
  <c r="M115" i="2"/>
  <c r="E116" i="2"/>
  <c r="G116" i="2"/>
  <c r="M116" i="2"/>
  <c r="E117" i="2"/>
  <c r="G117" i="2"/>
  <c r="M117" i="2"/>
  <c r="E118" i="2"/>
  <c r="G118" i="2"/>
  <c r="M118" i="2"/>
  <c r="E119" i="2"/>
  <c r="G119" i="2"/>
  <c r="M119" i="2"/>
  <c r="E120" i="2"/>
  <c r="G120" i="2"/>
  <c r="M120" i="2"/>
  <c r="E121" i="2"/>
  <c r="G121" i="2"/>
  <c r="M121" i="2"/>
  <c r="E122" i="2"/>
  <c r="G122" i="2"/>
  <c r="M122" i="2"/>
  <c r="E123" i="2"/>
  <c r="G123" i="2"/>
  <c r="M123" i="2"/>
  <c r="E124" i="2"/>
  <c r="G124" i="2"/>
  <c r="M124" i="2"/>
  <c r="E125" i="2"/>
  <c r="G125" i="2"/>
  <c r="M125" i="2"/>
  <c r="E126" i="2"/>
  <c r="G126" i="2"/>
  <c r="M126" i="2"/>
  <c r="E127" i="2"/>
  <c r="G127" i="2"/>
  <c r="M127" i="2"/>
  <c r="E128" i="2"/>
  <c r="G128" i="2"/>
  <c r="M128" i="2"/>
  <c r="E129" i="2"/>
  <c r="G129" i="2"/>
  <c r="M129" i="2"/>
  <c r="E130" i="2"/>
  <c r="G130" i="2"/>
  <c r="M130" i="2"/>
  <c r="E131" i="2"/>
  <c r="G131" i="2"/>
  <c r="M131" i="2"/>
  <c r="E132" i="2"/>
  <c r="G132" i="2"/>
  <c r="M132" i="2"/>
  <c r="E133" i="2"/>
  <c r="G133" i="2"/>
  <c r="M133" i="2"/>
  <c r="E134" i="2"/>
  <c r="G134" i="2"/>
  <c r="M134" i="2"/>
  <c r="E135" i="2"/>
  <c r="G135" i="2"/>
  <c r="M135" i="2"/>
  <c r="E136" i="2"/>
  <c r="G136" i="2"/>
  <c r="M136" i="2"/>
  <c r="E137" i="2"/>
  <c r="G137" i="2"/>
  <c r="M137" i="2"/>
  <c r="E138" i="2"/>
  <c r="G138" i="2"/>
  <c r="M138" i="2"/>
  <c r="E139" i="2"/>
  <c r="G139" i="2"/>
  <c r="M139" i="2"/>
  <c r="E140" i="2"/>
  <c r="G140" i="2"/>
  <c r="M140" i="2"/>
  <c r="E141" i="2"/>
  <c r="G141" i="2"/>
  <c r="M141" i="2"/>
  <c r="E142" i="2"/>
  <c r="G142" i="2"/>
  <c r="M142" i="2"/>
  <c r="E143" i="2"/>
  <c r="G143" i="2"/>
  <c r="M143" i="2"/>
  <c r="E144" i="2"/>
  <c r="G144" i="2"/>
  <c r="M144" i="2"/>
  <c r="E145" i="2"/>
  <c r="G145" i="2"/>
  <c r="M145" i="2"/>
  <c r="E146" i="2"/>
  <c r="G146" i="2"/>
  <c r="M146" i="2"/>
  <c r="E147" i="2"/>
  <c r="G147" i="2"/>
  <c r="M147" i="2"/>
  <c r="E148" i="2"/>
  <c r="G148" i="2"/>
  <c r="M148" i="2"/>
  <c r="G5" i="2"/>
  <c r="M5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29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L5" i="2"/>
  <c r="I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J14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E2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L9" i="1"/>
  <c r="M9" i="1"/>
  <c r="M8" i="1"/>
  <c r="M2" i="1"/>
  <c r="K2" i="2"/>
  <c r="C2" i="2"/>
  <c r="L4" i="1"/>
  <c r="L8" i="1"/>
  <c r="M4" i="1"/>
  <c r="D16" i="1"/>
  <c r="I3" i="1"/>
  <c r="I4" i="1"/>
  <c r="I5" i="1"/>
  <c r="I7" i="1"/>
  <c r="I8" i="1"/>
  <c r="D12" i="1"/>
  <c r="S7" i="2"/>
  <c r="D5" i="1"/>
  <c r="D7" i="1"/>
  <c r="D10" i="1"/>
  <c r="D13" i="1"/>
  <c r="D17" i="1"/>
  <c r="D27" i="1"/>
  <c r="F7" i="1"/>
  <c r="D3" i="1"/>
  <c r="D8" i="1"/>
  <c r="C4" i="2"/>
  <c r="E5" i="2"/>
  <c r="P10" i="2"/>
  <c r="P21" i="2"/>
  <c r="C36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D33" i="1"/>
  <c r="F25" i="1"/>
  <c r="F19" i="1"/>
  <c r="F20" i="1"/>
  <c r="F26" i="1"/>
  <c r="D11" i="1"/>
  <c r="F17" i="1"/>
  <c r="D14" i="1"/>
  <c r="D18" i="1"/>
</calcChain>
</file>

<file path=xl/sharedStrings.xml><?xml version="1.0" encoding="utf-8"?>
<sst xmlns="http://schemas.openxmlformats.org/spreadsheetml/2006/main" count="88" uniqueCount="67">
  <si>
    <t>입금</t>
    <phoneticPr fontId="3" type="noConversion"/>
  </si>
  <si>
    <t>출금</t>
    <phoneticPr fontId="3" type="noConversion"/>
  </si>
  <si>
    <t>현재</t>
    <phoneticPr fontId="3" type="noConversion"/>
  </si>
  <si>
    <t>9월</t>
    <phoneticPr fontId="3" type="noConversion"/>
  </si>
  <si>
    <t>총합</t>
    <phoneticPr fontId="3" type="noConversion"/>
  </si>
  <si>
    <t>취득세</t>
    <phoneticPr fontId="3" type="noConversion"/>
  </si>
  <si>
    <t>부동산비</t>
    <phoneticPr fontId="3" type="noConversion"/>
  </si>
  <si>
    <t>집기</t>
    <phoneticPr fontId="3" type="noConversion"/>
  </si>
  <si>
    <t>이사비</t>
    <phoneticPr fontId="3" type="noConversion"/>
  </si>
  <si>
    <t>삼송 호반</t>
    <phoneticPr fontId="3" type="noConversion"/>
  </si>
  <si>
    <t>이문 현대</t>
    <phoneticPr fontId="3" type="noConversion"/>
  </si>
  <si>
    <t>매도가</t>
    <phoneticPr fontId="3" type="noConversion"/>
  </si>
  <si>
    <t>부동산비</t>
    <phoneticPr fontId="3" type="noConversion"/>
  </si>
  <si>
    <t>차액</t>
    <phoneticPr fontId="3" type="noConversion"/>
  </si>
  <si>
    <t>반차액</t>
    <phoneticPr fontId="3" type="noConversion"/>
  </si>
  <si>
    <t>최종금액</t>
    <phoneticPr fontId="3" type="noConversion"/>
  </si>
  <si>
    <t>전세추가금</t>
    <phoneticPr fontId="3" type="noConversion"/>
  </si>
  <si>
    <t>남편</t>
    <phoneticPr fontId="3" type="noConversion"/>
  </si>
  <si>
    <t>와이프</t>
    <phoneticPr fontId="3" type="noConversion"/>
  </si>
  <si>
    <t>계약금</t>
    <phoneticPr fontId="3" type="noConversion"/>
  </si>
  <si>
    <t>대출</t>
    <phoneticPr fontId="3" type="noConversion"/>
  </si>
  <si>
    <t>잔금</t>
    <phoneticPr fontId="3" type="noConversion"/>
  </si>
  <si>
    <t>SUM</t>
    <phoneticPr fontId="3" type="noConversion"/>
  </si>
  <si>
    <r>
      <t>8</t>
    </r>
    <r>
      <rPr>
        <b/>
        <sz val="11"/>
        <color theme="1"/>
        <rFont val="굴림"/>
        <family val="3"/>
        <charset val="129"/>
      </rPr>
      <t>월</t>
    </r>
  </si>
  <si>
    <t>처형</t>
  </si>
  <si>
    <t>증여</t>
  </si>
  <si>
    <t>7월</t>
  </si>
  <si>
    <t>회사</t>
  </si>
  <si>
    <t>등기비</t>
  </si>
  <si>
    <t>도배비</t>
  </si>
  <si>
    <t>김치냉장고</t>
  </si>
  <si>
    <t>스타일러</t>
  </si>
  <si>
    <t>TV</t>
  </si>
  <si>
    <t>집기</t>
  </si>
  <si>
    <t>원금</t>
  </si>
  <si>
    <t>기간(월)</t>
  </si>
  <si>
    <t>금리</t>
  </si>
  <si>
    <t>중도상환</t>
  </si>
  <si>
    <t>월급</t>
  </si>
  <si>
    <t>주택이자</t>
  </si>
  <si>
    <t>학자금이자</t>
  </si>
  <si>
    <t>메트라이프보험</t>
  </si>
  <si>
    <t>메리츠보험</t>
  </si>
  <si>
    <t>미래에셋연금</t>
  </si>
  <si>
    <t>삼성보험</t>
  </si>
  <si>
    <t>장애인야학</t>
  </si>
  <si>
    <t>KB생명</t>
  </si>
  <si>
    <t>한들장학회</t>
  </si>
  <si>
    <t>관리비</t>
  </si>
  <si>
    <t>침대</t>
  </si>
  <si>
    <t>은행</t>
  </si>
  <si>
    <t>이자</t>
  </si>
  <si>
    <t>입주청소</t>
  </si>
  <si>
    <t>나</t>
  </si>
  <si>
    <t>와이프</t>
  </si>
  <si>
    <t>핸드폰</t>
  </si>
  <si>
    <t>인터넷</t>
  </si>
  <si>
    <t>집값</t>
  </si>
  <si>
    <t>부대비용</t>
  </si>
  <si>
    <t>언니</t>
  </si>
  <si>
    <t>아빠</t>
  </si>
  <si>
    <t>현금</t>
  </si>
  <si>
    <t>보증보험</t>
  </si>
  <si>
    <t>보험비</t>
  </si>
  <si>
    <t>기간</t>
  </si>
  <si>
    <t>합계</t>
  </si>
  <si>
    <t>기타비용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</si>
</sst>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yyyy&quot;년&quot;\ m&quot;월&quot;\ d&quot;일&quot;;@"/>
    <numFmt numFmtId="165" formatCode="_-* #,##0_-;\-* #,##0_-;_-* &quot;-&quot;??_-;_-@_-"/>
    <numFmt numFmtId="169" formatCode="yyyy&quot;/&quot;m&quot;/&quot;d;@"/>
  </numFmts>
  <fonts count="11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b/>
      <sz val="11"/>
      <color rgb="FF0070C0"/>
      <name val="Calibri"/>
      <family val="3"/>
      <charset val="129"/>
      <scheme val="minor"/>
    </font>
    <font>
      <sz val="11"/>
      <color theme="1"/>
      <name val="굴림"/>
      <family val="2"/>
      <charset val="129"/>
    </font>
    <font>
      <b/>
      <sz val="11"/>
      <color theme="1"/>
      <name val="굴림"/>
      <family val="3"/>
      <charset val="129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41" fontId="2" fillId="0" borderId="1" xfId="1" applyFont="1" applyBorder="1">
      <alignment vertical="center"/>
    </xf>
    <xf numFmtId="41" fontId="0" fillId="0" borderId="1" xfId="1" applyFont="1" applyBorder="1">
      <alignment vertical="center"/>
    </xf>
    <xf numFmtId="41" fontId="4" fillId="0" borderId="1" xfId="1" applyFont="1" applyBorder="1">
      <alignment vertical="center"/>
    </xf>
    <xf numFmtId="41" fontId="5" fillId="0" borderId="1" xfId="1" applyFont="1" applyBorder="1">
      <alignment vertical="center"/>
    </xf>
    <xf numFmtId="41" fontId="6" fillId="0" borderId="1" xfId="1" applyFont="1" applyBorder="1">
      <alignment vertical="center"/>
    </xf>
    <xf numFmtId="0" fontId="0" fillId="2" borderId="1" xfId="0" applyFill="1" applyBorder="1">
      <alignment vertical="center"/>
    </xf>
    <xf numFmtId="41" fontId="0" fillId="2" borderId="1" xfId="1" applyFont="1" applyFill="1" applyBorder="1">
      <alignment vertical="center"/>
    </xf>
    <xf numFmtId="0" fontId="7" fillId="0" borderId="1" xfId="0" applyFont="1" applyBorder="1">
      <alignment vertical="center"/>
    </xf>
    <xf numFmtId="41" fontId="0" fillId="0" borderId="0" xfId="0" applyNumberFormat="1">
      <alignment vertical="center"/>
    </xf>
    <xf numFmtId="0" fontId="7" fillId="0" borderId="0" xfId="0" applyFont="1">
      <alignment vertical="center"/>
    </xf>
    <xf numFmtId="1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41" fontId="0" fillId="0" borderId="0" xfId="1" applyFont="1">
      <alignment vertical="center"/>
    </xf>
    <xf numFmtId="164" fontId="7" fillId="0" borderId="0" xfId="0" applyNumberFormat="1" applyFont="1">
      <alignment vertical="center"/>
    </xf>
    <xf numFmtId="41" fontId="7" fillId="0" borderId="0" xfId="1" applyFont="1">
      <alignment vertical="center"/>
    </xf>
    <xf numFmtId="41" fontId="0" fillId="2" borderId="0" xfId="1" applyFont="1" applyFill="1">
      <alignment vertical="center"/>
    </xf>
    <xf numFmtId="0" fontId="0" fillId="3" borderId="1" xfId="0" applyFill="1" applyBorder="1">
      <alignment vertical="center"/>
    </xf>
    <xf numFmtId="41" fontId="0" fillId="3" borderId="1" xfId="1" applyFont="1" applyFill="1" applyBorder="1">
      <alignment vertical="center"/>
    </xf>
    <xf numFmtId="0" fontId="7" fillId="3" borderId="1" xfId="0" applyFont="1" applyFill="1" applyBorder="1">
      <alignment vertical="center"/>
    </xf>
    <xf numFmtId="10" fontId="0" fillId="0" borderId="1" xfId="3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41" fontId="0" fillId="0" borderId="1" xfId="0" applyNumberFormat="1" applyBorder="1">
      <alignment vertical="center"/>
    </xf>
    <xf numFmtId="41" fontId="2" fillId="0" borderId="0" xfId="1" applyFont="1">
      <alignment vertical="center"/>
    </xf>
    <xf numFmtId="0" fontId="2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10" fontId="0" fillId="2" borderId="1" xfId="30" applyNumberFormat="1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0" borderId="1" xfId="30" applyNumberFormat="1" applyFont="1" applyFill="1" applyBorder="1" applyAlignment="1">
      <alignment vertical="center"/>
    </xf>
    <xf numFmtId="1" fontId="0" fillId="0" borderId="1" xfId="0" applyNumberFormat="1" applyBorder="1">
      <alignment vertical="center"/>
    </xf>
    <xf numFmtId="169" fontId="0" fillId="0" borderId="0" xfId="0" applyNumberFormat="1">
      <alignment vertical="center"/>
    </xf>
    <xf numFmtId="169" fontId="0" fillId="0" borderId="1" xfId="0" applyNumberFormat="1" applyBorder="1">
      <alignment vertical="center"/>
    </xf>
    <xf numFmtId="41" fontId="2" fillId="0" borderId="1" xfId="1" applyNumberFormat="1" applyFont="1" applyBorder="1">
      <alignment vertical="center"/>
    </xf>
    <xf numFmtId="41" fontId="0" fillId="0" borderId="1" xfId="1" applyNumberFormat="1" applyFont="1" applyBorder="1">
      <alignment vertical="center"/>
    </xf>
    <xf numFmtId="169" fontId="0" fillId="2" borderId="1" xfId="0" applyNumberFormat="1" applyFill="1" applyBorder="1">
      <alignment vertical="center"/>
    </xf>
    <xf numFmtId="41" fontId="0" fillId="2" borderId="1" xfId="1" applyNumberFormat="1" applyFont="1" applyFill="1" applyBorder="1">
      <alignment vertical="center"/>
    </xf>
    <xf numFmtId="41" fontId="0" fillId="2" borderId="1" xfId="0" applyNumberFormat="1" applyFill="1" applyBorder="1">
      <alignment vertical="center"/>
    </xf>
    <xf numFmtId="165" fontId="2" fillId="0" borderId="1" xfId="1" applyNumberFormat="1" applyFont="1" applyBorder="1">
      <alignment vertical="center"/>
    </xf>
    <xf numFmtId="0" fontId="0" fillId="0" borderId="1" xfId="0" applyFill="1" applyBorder="1">
      <alignment vertical="center"/>
    </xf>
    <xf numFmtId="169" fontId="0" fillId="0" borderId="1" xfId="0" applyNumberFormat="1" applyFill="1" applyBorder="1">
      <alignment vertical="center"/>
    </xf>
    <xf numFmtId="41" fontId="0" fillId="0" borderId="1" xfId="0" applyNumberFormat="1" applyFill="1" applyBorder="1">
      <alignment vertical="center"/>
    </xf>
    <xf numFmtId="41" fontId="0" fillId="0" borderId="1" xfId="1" applyFont="1" applyFill="1" applyBorder="1">
      <alignment vertical="center"/>
    </xf>
    <xf numFmtId="41" fontId="0" fillId="0" borderId="1" xfId="1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9" fontId="0" fillId="0" borderId="0" xfId="0" applyNumberFormat="1">
      <alignment vertical="center"/>
    </xf>
  </cellXfs>
  <cellStyles count="131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  <cellStyle name="Percent" xfId="3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abSelected="1" workbookViewId="0">
      <selection activeCell="H4" sqref="H4"/>
    </sheetView>
  </sheetViews>
  <sheetFormatPr baseColWidth="10" defaultColWidth="8.83203125" defaultRowHeight="14" x14ac:dyDescent="0"/>
  <cols>
    <col min="3" max="3" width="11" bestFit="1" customWidth="1"/>
    <col min="4" max="4" width="9.33203125" bestFit="1" customWidth="1"/>
    <col min="6" max="6" width="9.33203125" bestFit="1" customWidth="1"/>
    <col min="8" max="8" width="11" bestFit="1" customWidth="1"/>
  </cols>
  <sheetData>
    <row r="1" spans="2:13">
      <c r="B1" s="41" t="s">
        <v>9</v>
      </c>
      <c r="C1" s="41"/>
      <c r="D1" s="41"/>
      <c r="E1" s="41"/>
      <c r="F1" s="41"/>
      <c r="H1" s="41" t="s">
        <v>10</v>
      </c>
      <c r="I1" s="41"/>
      <c r="K1" s="38" t="s">
        <v>51</v>
      </c>
      <c r="L1" s="39"/>
      <c r="M1" s="39"/>
    </row>
    <row r="2" spans="2:13">
      <c r="B2" s="2"/>
      <c r="C2" s="41" t="s">
        <v>0</v>
      </c>
      <c r="D2" s="41"/>
      <c r="E2" s="41" t="s">
        <v>1</v>
      </c>
      <c r="F2" s="41"/>
      <c r="H2" s="2" t="s">
        <v>11</v>
      </c>
      <c r="I2" s="6">
        <v>37900</v>
      </c>
      <c r="K2" s="29" t="s">
        <v>27</v>
      </c>
      <c r="L2" s="30">
        <v>6000</v>
      </c>
      <c r="M2" s="16">
        <f>M8</f>
        <v>2.4761904761904763E-2</v>
      </c>
    </row>
    <row r="3" spans="2:13">
      <c r="B3" s="35" t="s">
        <v>2</v>
      </c>
      <c r="C3" s="2"/>
      <c r="D3" s="8">
        <f>D7-F7</f>
        <v>7500</v>
      </c>
      <c r="E3" s="2"/>
      <c r="F3" s="6"/>
      <c r="H3" s="2" t="s">
        <v>12</v>
      </c>
      <c r="I3" s="6">
        <f>I2*0.44%</f>
        <v>166.76000000000002</v>
      </c>
      <c r="K3" s="29" t="s">
        <v>50</v>
      </c>
      <c r="L3" s="30">
        <v>10000</v>
      </c>
      <c r="M3" s="16">
        <v>3.5000000000000003E-2</v>
      </c>
    </row>
    <row r="4" spans="2:13">
      <c r="B4" s="36"/>
      <c r="C4" s="2" t="s">
        <v>17</v>
      </c>
      <c r="D4" s="6">
        <v>6000</v>
      </c>
      <c r="E4" s="2"/>
      <c r="F4" s="6"/>
      <c r="H4" s="2" t="s">
        <v>13</v>
      </c>
      <c r="I4" s="6">
        <f>I2-I3</f>
        <v>37733.24</v>
      </c>
      <c r="K4" s="2"/>
      <c r="L4" s="2">
        <f>L2+L3</f>
        <v>16000</v>
      </c>
      <c r="M4" s="24">
        <f>(L2*M2+L3*M3)/L4</f>
        <v>3.1160714285714292E-2</v>
      </c>
    </row>
    <row r="5" spans="2:13">
      <c r="B5" s="36"/>
      <c r="C5" s="2" t="s">
        <v>18</v>
      </c>
      <c r="D5" s="6">
        <f>2000</f>
        <v>2000</v>
      </c>
      <c r="H5" s="2" t="s">
        <v>14</v>
      </c>
      <c r="I5" s="6">
        <f>I4/2</f>
        <v>18866.62</v>
      </c>
    </row>
    <row r="6" spans="2:13">
      <c r="B6" s="36"/>
      <c r="C6" s="12" t="s">
        <v>25</v>
      </c>
      <c r="D6" s="6">
        <v>5000</v>
      </c>
      <c r="E6" s="2" t="s">
        <v>19</v>
      </c>
      <c r="F6" s="6">
        <v>5500</v>
      </c>
      <c r="H6" s="2" t="s">
        <v>16</v>
      </c>
      <c r="I6" s="6">
        <v>8000</v>
      </c>
      <c r="K6" s="38" t="s">
        <v>27</v>
      </c>
      <c r="L6" s="2">
        <v>5000</v>
      </c>
      <c r="M6" s="16">
        <v>0.02</v>
      </c>
    </row>
    <row r="7" spans="2:13">
      <c r="B7" s="37"/>
      <c r="C7" s="3" t="s">
        <v>22</v>
      </c>
      <c r="D7" s="7">
        <f>D4+D5+D6</f>
        <v>13000</v>
      </c>
      <c r="E7" s="3" t="s">
        <v>22</v>
      </c>
      <c r="F7" s="7">
        <f>F6</f>
        <v>5500</v>
      </c>
      <c r="H7" s="2"/>
      <c r="I7" s="6">
        <f>I5+I6</f>
        <v>26866.62</v>
      </c>
      <c r="K7" s="39"/>
      <c r="L7" s="2">
        <v>1000</v>
      </c>
      <c r="M7" s="16">
        <v>0.03</v>
      </c>
    </row>
    <row r="8" spans="2:13">
      <c r="B8" s="40" t="s">
        <v>26</v>
      </c>
      <c r="C8" s="2"/>
      <c r="D8" s="8">
        <f>D3+D10-F10</f>
        <v>8500</v>
      </c>
      <c r="E8" s="2"/>
      <c r="F8" s="6"/>
      <c r="H8" s="2" t="s">
        <v>15</v>
      </c>
      <c r="I8" s="6">
        <f>ROUNDDOWN(I7,-2)</f>
        <v>26800</v>
      </c>
      <c r="K8" s="39"/>
      <c r="L8" s="2">
        <f>L6+L7</f>
        <v>6000</v>
      </c>
      <c r="M8" s="31">
        <f>(L6*M6+L7*M7+L9)/L8</f>
        <v>2.4761904761904763E-2</v>
      </c>
    </row>
    <row r="9" spans="2:13">
      <c r="B9" s="36"/>
      <c r="C9" s="12" t="s">
        <v>25</v>
      </c>
      <c r="D9" s="6">
        <v>1000</v>
      </c>
      <c r="E9" s="2"/>
      <c r="F9" s="2"/>
      <c r="K9" s="38" t="s">
        <v>62</v>
      </c>
      <c r="L9" s="43">
        <f>M10/M11</f>
        <v>18.571428571428573</v>
      </c>
      <c r="M9" s="24">
        <f>M10/L2/M11</f>
        <v>3.0952380952380953E-3</v>
      </c>
    </row>
    <row r="10" spans="2:13">
      <c r="B10" s="37"/>
      <c r="C10" s="3" t="s">
        <v>22</v>
      </c>
      <c r="D10" s="7">
        <f>D9</f>
        <v>1000</v>
      </c>
      <c r="E10" s="3" t="s">
        <v>22</v>
      </c>
      <c r="F10" s="2"/>
      <c r="G10" s="13"/>
      <c r="K10" s="38"/>
      <c r="L10" s="12" t="s">
        <v>63</v>
      </c>
      <c r="M10" s="2">
        <v>260</v>
      </c>
    </row>
    <row r="11" spans="2:13">
      <c r="B11" s="35" t="s">
        <v>23</v>
      </c>
      <c r="C11" s="2"/>
      <c r="D11" s="5">
        <f>D8+D13-F13</f>
        <v>35300</v>
      </c>
      <c r="E11" s="2"/>
      <c r="F11" s="6"/>
      <c r="I11" s="1"/>
      <c r="K11" s="38"/>
      <c r="L11" s="12" t="s">
        <v>64</v>
      </c>
      <c r="M11" s="42">
        <v>14</v>
      </c>
    </row>
    <row r="12" spans="2:13">
      <c r="B12" s="36"/>
      <c r="C12" s="12" t="s">
        <v>24</v>
      </c>
      <c r="D12" s="6">
        <f>I8</f>
        <v>26800</v>
      </c>
      <c r="E12" s="2"/>
      <c r="F12" s="6"/>
      <c r="K12" s="14"/>
    </row>
    <row r="13" spans="2:13">
      <c r="B13" s="37"/>
      <c r="C13" s="3" t="s">
        <v>22</v>
      </c>
      <c r="D13" s="7">
        <f>D12</f>
        <v>26800</v>
      </c>
      <c r="E13" s="3" t="s">
        <v>22</v>
      </c>
      <c r="F13" s="7"/>
    </row>
    <row r="14" spans="2:13">
      <c r="B14" s="35" t="s">
        <v>3</v>
      </c>
      <c r="C14" s="2"/>
      <c r="D14" s="8">
        <f>D11+D17-F17</f>
        <v>1800</v>
      </c>
      <c r="E14" s="2"/>
      <c r="F14" s="6"/>
    </row>
    <row r="15" spans="2:13">
      <c r="B15" s="36"/>
      <c r="C15" s="2"/>
      <c r="D15" s="6"/>
      <c r="E15" s="2" t="s">
        <v>21</v>
      </c>
      <c r="F15" s="6">
        <v>49500</v>
      </c>
    </row>
    <row r="16" spans="2:13">
      <c r="B16" s="36"/>
      <c r="C16" s="10" t="s">
        <v>20</v>
      </c>
      <c r="D16" s="11">
        <f>L4</f>
        <v>16000</v>
      </c>
      <c r="E16" s="2"/>
      <c r="F16" s="6"/>
    </row>
    <row r="17" spans="2:9">
      <c r="B17" s="37"/>
      <c r="C17" s="3" t="s">
        <v>22</v>
      </c>
      <c r="D17" s="7">
        <f>D15+D16</f>
        <v>16000</v>
      </c>
      <c r="E17" s="3" t="s">
        <v>22</v>
      </c>
      <c r="F17" s="7">
        <f>F15</f>
        <v>49500</v>
      </c>
    </row>
    <row r="18" spans="2:9">
      <c r="B18" s="40" t="s">
        <v>66</v>
      </c>
      <c r="C18" s="2"/>
      <c r="D18" s="8">
        <f>D14+D26-F26</f>
        <v>603</v>
      </c>
      <c r="E18" s="2"/>
      <c r="F18" s="6"/>
      <c r="I18" s="1"/>
    </row>
    <row r="19" spans="2:9">
      <c r="B19" s="36"/>
      <c r="C19" s="2"/>
      <c r="D19" s="6"/>
      <c r="E19" s="2" t="s">
        <v>5</v>
      </c>
      <c r="F19" s="6">
        <f>F27*1.1%</f>
        <v>605.00000000000011</v>
      </c>
    </row>
    <row r="20" spans="2:9">
      <c r="B20" s="36"/>
      <c r="C20" s="2"/>
      <c r="D20" s="6"/>
      <c r="E20" s="2" t="s">
        <v>6</v>
      </c>
      <c r="F20" s="6">
        <f>F27*0.44%</f>
        <v>242.00000000000003</v>
      </c>
    </row>
    <row r="21" spans="2:9">
      <c r="B21" s="36"/>
      <c r="C21" s="2"/>
      <c r="D21" s="6"/>
      <c r="E21" s="12" t="s">
        <v>28</v>
      </c>
      <c r="F21" s="6">
        <v>50</v>
      </c>
    </row>
    <row r="22" spans="2:9">
      <c r="B22" s="36"/>
      <c r="C22" s="2"/>
      <c r="D22" s="6"/>
      <c r="E22" s="21" t="s">
        <v>8</v>
      </c>
      <c r="F22" s="22">
        <v>150</v>
      </c>
    </row>
    <row r="23" spans="2:9">
      <c r="B23" s="36"/>
      <c r="C23" s="2"/>
      <c r="D23" s="6"/>
      <c r="E23" s="23" t="s">
        <v>29</v>
      </c>
      <c r="F23" s="22">
        <v>100</v>
      </c>
    </row>
    <row r="24" spans="2:9">
      <c r="B24" s="36"/>
      <c r="C24" s="2"/>
      <c r="D24" s="6"/>
      <c r="E24" s="23" t="s">
        <v>52</v>
      </c>
      <c r="F24" s="22">
        <v>50</v>
      </c>
    </row>
    <row r="25" spans="2:9">
      <c r="B25" s="36"/>
      <c r="C25" s="2"/>
      <c r="D25" s="6"/>
      <c r="E25" s="2" t="s">
        <v>7</v>
      </c>
      <c r="F25" s="6">
        <f>D33</f>
        <v>0</v>
      </c>
    </row>
    <row r="26" spans="2:9">
      <c r="B26" s="37"/>
      <c r="C26" s="3" t="s">
        <v>22</v>
      </c>
      <c r="D26" s="7"/>
      <c r="E26" s="3" t="s">
        <v>22</v>
      </c>
      <c r="F26" s="7">
        <f>SUM(F19:F25)</f>
        <v>1197</v>
      </c>
    </row>
    <row r="27" spans="2:9">
      <c r="B27" s="4" t="s">
        <v>4</v>
      </c>
      <c r="C27" s="3"/>
      <c r="D27" s="9">
        <f>D7+D10+D13+D17</f>
        <v>56800</v>
      </c>
      <c r="E27" s="3"/>
      <c r="F27" s="9">
        <v>55000</v>
      </c>
    </row>
    <row r="28" spans="2:9">
      <c r="C28" s="1"/>
    </row>
    <row r="29" spans="2:9">
      <c r="B29" s="32" t="s">
        <v>33</v>
      </c>
      <c r="C29" s="12" t="s">
        <v>30</v>
      </c>
      <c r="D29" s="2"/>
    </row>
    <row r="30" spans="2:9">
      <c r="B30" s="33"/>
      <c r="C30" s="12" t="s">
        <v>31</v>
      </c>
      <c r="D30" s="2"/>
    </row>
    <row r="31" spans="2:9">
      <c r="B31" s="33"/>
      <c r="C31" s="12" t="s">
        <v>32</v>
      </c>
      <c r="D31" s="2"/>
    </row>
    <row r="32" spans="2:9">
      <c r="B32" s="33"/>
      <c r="C32" s="12" t="s">
        <v>49</v>
      </c>
      <c r="D32" s="2"/>
    </row>
    <row r="33" spans="2:4">
      <c r="B33" s="34"/>
      <c r="C33" s="2"/>
      <c r="D33" s="3">
        <f>SUM(D29:D32)</f>
        <v>0</v>
      </c>
    </row>
  </sheetData>
  <mergeCells count="13">
    <mergeCell ref="B29:B33"/>
    <mergeCell ref="B11:B13"/>
    <mergeCell ref="B14:B17"/>
    <mergeCell ref="B18:B26"/>
    <mergeCell ref="K1:M1"/>
    <mergeCell ref="B8:B10"/>
    <mergeCell ref="B1:F1"/>
    <mergeCell ref="H1:I1"/>
    <mergeCell ref="C2:D2"/>
    <mergeCell ref="E2:F2"/>
    <mergeCell ref="B3:B7"/>
    <mergeCell ref="K6:K8"/>
    <mergeCell ref="K9:K11"/>
  </mergeCells>
  <phoneticPr fontId="3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4"/>
  <sheetViews>
    <sheetView workbookViewId="0">
      <selection activeCell="S7" sqref="S7"/>
    </sheetView>
  </sheetViews>
  <sheetFormatPr baseColWidth="10" defaultColWidth="8.83203125" defaultRowHeight="14" x14ac:dyDescent="0"/>
  <cols>
    <col min="2" max="2" width="9.1640625" style="44" bestFit="1" customWidth="1"/>
    <col min="3" max="3" width="7.5" style="17" bestFit="1" customWidth="1"/>
    <col min="4" max="4" width="10.5" bestFit="1" customWidth="1"/>
    <col min="5" max="6" width="8.6640625" bestFit="1" customWidth="1"/>
    <col min="7" max="7" width="7.6640625" customWidth="1"/>
    <col min="8" max="8" width="3.33203125" customWidth="1"/>
    <col min="9" max="9" width="6.5" bestFit="1" customWidth="1"/>
    <col min="10" max="10" width="10.5" bestFit="1" customWidth="1"/>
    <col min="11" max="11" width="5.83203125" bestFit="1" customWidth="1"/>
    <col min="12" max="12" width="8.6640625" bestFit="1" customWidth="1"/>
    <col min="13" max="13" width="9.1640625" bestFit="1" customWidth="1"/>
    <col min="14" max="14" width="10.83203125" customWidth="1"/>
    <col min="15" max="15" width="14.1640625" bestFit="1" customWidth="1"/>
    <col min="16" max="16" width="9.83203125" bestFit="1" customWidth="1"/>
  </cols>
  <sheetData>
    <row r="1" spans="1:19">
      <c r="C1" s="18" t="s">
        <v>34</v>
      </c>
      <c r="D1" s="19" t="s">
        <v>35</v>
      </c>
      <c r="E1" s="14" t="s">
        <v>36</v>
      </c>
      <c r="F1" s="14" t="s">
        <v>37</v>
      </c>
      <c r="G1" s="14"/>
      <c r="I1" s="18" t="s">
        <v>34</v>
      </c>
      <c r="J1" s="19" t="s">
        <v>35</v>
      </c>
      <c r="K1" s="14" t="s">
        <v>36</v>
      </c>
      <c r="M1" s="14"/>
      <c r="O1" s="25" t="s">
        <v>38</v>
      </c>
      <c r="P1" s="3">
        <v>390</v>
      </c>
      <c r="R1" s="12" t="s">
        <v>57</v>
      </c>
      <c r="S1" s="2">
        <v>55000</v>
      </c>
    </row>
    <row r="2" spans="1:19">
      <c r="C2" s="27">
        <f>State!L3</f>
        <v>10000</v>
      </c>
      <c r="D2" s="20">
        <v>240</v>
      </c>
      <c r="E2" s="15">
        <f>State!M3</f>
        <v>3.5000000000000003E-2</v>
      </c>
      <c r="F2" s="58">
        <v>0.2</v>
      </c>
      <c r="G2" s="13"/>
      <c r="I2" s="27">
        <f>State!L2</f>
        <v>6000</v>
      </c>
      <c r="J2" s="20">
        <v>120</v>
      </c>
      <c r="K2" s="15">
        <f>State!M2</f>
        <v>2.4761904761904763E-2</v>
      </c>
      <c r="M2" s="13"/>
      <c r="R2" s="12" t="s">
        <v>58</v>
      </c>
      <c r="S2" s="2">
        <v>2000</v>
      </c>
    </row>
    <row r="3" spans="1:19">
      <c r="O3" s="25" t="s">
        <v>53</v>
      </c>
      <c r="P3" s="57">
        <v>200</v>
      </c>
      <c r="R3" s="12" t="s">
        <v>59</v>
      </c>
      <c r="S3" s="2">
        <v>27000</v>
      </c>
    </row>
    <row r="4" spans="1:19">
      <c r="A4" s="2"/>
      <c r="B4" s="45">
        <v>43344</v>
      </c>
      <c r="C4" s="6">
        <f>C2</f>
        <v>10000</v>
      </c>
      <c r="D4" s="12" t="s">
        <v>34</v>
      </c>
      <c r="E4" s="12" t="s">
        <v>51</v>
      </c>
      <c r="F4" s="12" t="s">
        <v>37</v>
      </c>
      <c r="G4" s="12"/>
      <c r="H4" s="2"/>
      <c r="I4" s="6">
        <f>I2</f>
        <v>6000</v>
      </c>
      <c r="J4" s="12" t="s">
        <v>34</v>
      </c>
      <c r="K4" s="12" t="s">
        <v>51</v>
      </c>
      <c r="L4" s="12"/>
      <c r="M4" s="12" t="s">
        <v>65</v>
      </c>
      <c r="O4" s="12" t="s">
        <v>39</v>
      </c>
      <c r="P4" s="26">
        <f>D5+E5+J5+K5</f>
        <v>88.333333333333343</v>
      </c>
      <c r="R4" s="12" t="s">
        <v>25</v>
      </c>
      <c r="S4" s="2">
        <v>6000</v>
      </c>
    </row>
    <row r="5" spans="1:19">
      <c r="A5" s="2">
        <v>1</v>
      </c>
      <c r="B5" s="45">
        <f>EDATE(B4,1)</f>
        <v>43374</v>
      </c>
      <c r="C5" s="6">
        <f>C4-D5-F5</f>
        <v>9958.3333333333339</v>
      </c>
      <c r="D5" s="46">
        <f>$C$4/$D$2</f>
        <v>41.666666666666664</v>
      </c>
      <c r="E5" s="26">
        <f>C4*$E$2/12</f>
        <v>29.166666666666671</v>
      </c>
      <c r="F5" s="26"/>
      <c r="G5" s="26">
        <f>D5+E5+F5</f>
        <v>70.833333333333343</v>
      </c>
      <c r="H5" s="2"/>
      <c r="I5" s="6">
        <f>I4</f>
        <v>6000</v>
      </c>
      <c r="J5" s="2"/>
      <c r="K5" s="26">
        <f>I4*$E$2/12</f>
        <v>17.500000000000004</v>
      </c>
      <c r="L5" s="26">
        <f>J5+K5</f>
        <v>17.500000000000004</v>
      </c>
      <c r="M5" s="26">
        <f>G5+L5</f>
        <v>88.333333333333343</v>
      </c>
      <c r="O5" s="12" t="s">
        <v>40</v>
      </c>
      <c r="P5" s="2">
        <v>30</v>
      </c>
      <c r="R5" s="12" t="s">
        <v>60</v>
      </c>
      <c r="S5" s="2">
        <v>0</v>
      </c>
    </row>
    <row r="6" spans="1:19">
      <c r="A6" s="2">
        <v>2</v>
      </c>
      <c r="B6" s="45">
        <f t="shared" ref="B6:B69" si="0">EDATE(B5,1)</f>
        <v>43405</v>
      </c>
      <c r="C6" s="6">
        <f t="shared" ref="C6:C69" si="1">C5-D6-F6</f>
        <v>9916.6666666666679</v>
      </c>
      <c r="D6" s="47">
        <f>D5</f>
        <v>41.666666666666664</v>
      </c>
      <c r="E6" s="26">
        <f>C5*$E$2/12</f>
        <v>29.045138888888896</v>
      </c>
      <c r="F6" s="26"/>
      <c r="G6" s="26">
        <f t="shared" ref="G6:G69" si="2">D6+E6+F6</f>
        <v>70.711805555555557</v>
      </c>
      <c r="H6" s="2"/>
      <c r="I6" s="6">
        <f t="shared" ref="I6:I28" si="3">I5</f>
        <v>6000</v>
      </c>
      <c r="J6" s="2"/>
      <c r="K6" s="26">
        <f>I5*$E$2/12</f>
        <v>17.500000000000004</v>
      </c>
      <c r="L6" s="26">
        <f>J6+K6</f>
        <v>17.500000000000004</v>
      </c>
      <c r="M6" s="26">
        <f t="shared" ref="M6:M69" si="4">G6+L6</f>
        <v>88.211805555555557</v>
      </c>
      <c r="O6" s="12" t="s">
        <v>44</v>
      </c>
      <c r="P6" s="2">
        <v>12</v>
      </c>
      <c r="R6" s="12" t="s">
        <v>61</v>
      </c>
      <c r="S6" s="2">
        <v>4000</v>
      </c>
    </row>
    <row r="7" spans="1:19">
      <c r="A7" s="2">
        <v>3</v>
      </c>
      <c r="B7" s="45">
        <f t="shared" si="0"/>
        <v>43435</v>
      </c>
      <c r="C7" s="6">
        <f t="shared" si="1"/>
        <v>9875.0000000000018</v>
      </c>
      <c r="D7" s="47">
        <f t="shared" ref="D7:D16" si="5">D6</f>
        <v>41.666666666666664</v>
      </c>
      <c r="E7" s="26">
        <f>C6*$E$2/12</f>
        <v>28.923611111111118</v>
      </c>
      <c r="F7" s="26"/>
      <c r="G7" s="26">
        <f t="shared" si="2"/>
        <v>70.590277777777786</v>
      </c>
      <c r="H7" s="2"/>
      <c r="I7" s="6">
        <f t="shared" si="3"/>
        <v>6000</v>
      </c>
      <c r="J7" s="2"/>
      <c r="K7" s="26">
        <f>I6*$E$2/12</f>
        <v>17.500000000000004</v>
      </c>
      <c r="L7" s="26">
        <f>J7+K7</f>
        <v>17.500000000000004</v>
      </c>
      <c r="M7" s="26">
        <f t="shared" si="4"/>
        <v>88.090277777777786</v>
      </c>
      <c r="O7" s="12" t="s">
        <v>48</v>
      </c>
      <c r="P7" s="2">
        <v>20</v>
      </c>
      <c r="R7" s="2"/>
      <c r="S7" s="28">
        <f>S1+S2-S3-S4-S5-S6</f>
        <v>20000</v>
      </c>
    </row>
    <row r="8" spans="1:19">
      <c r="A8" s="2">
        <v>4</v>
      </c>
      <c r="B8" s="45">
        <f t="shared" si="0"/>
        <v>43466</v>
      </c>
      <c r="C8" s="6">
        <f t="shared" si="1"/>
        <v>9833.3333333333358</v>
      </c>
      <c r="D8" s="47">
        <f t="shared" si="5"/>
        <v>41.666666666666664</v>
      </c>
      <c r="E8" s="26">
        <f>C7*$E$2/12</f>
        <v>28.802083333333343</v>
      </c>
      <c r="F8" s="26"/>
      <c r="G8" s="26">
        <f t="shared" si="2"/>
        <v>70.46875</v>
      </c>
      <c r="H8" s="2"/>
      <c r="I8" s="6">
        <f t="shared" si="3"/>
        <v>6000</v>
      </c>
      <c r="J8" s="2"/>
      <c r="K8" s="26">
        <f>I7*$E$2/12</f>
        <v>17.500000000000004</v>
      </c>
      <c r="L8" s="26">
        <f>J8+K8</f>
        <v>17.500000000000004</v>
      </c>
      <c r="M8" s="26">
        <f t="shared" si="4"/>
        <v>87.96875</v>
      </c>
      <c r="O8" s="12" t="s">
        <v>55</v>
      </c>
      <c r="P8" s="2">
        <v>5.6</v>
      </c>
    </row>
    <row r="9" spans="1:19">
      <c r="A9" s="2">
        <v>5</v>
      </c>
      <c r="B9" s="45">
        <f t="shared" si="0"/>
        <v>43497</v>
      </c>
      <c r="C9" s="6">
        <f t="shared" si="1"/>
        <v>9791.6666666666697</v>
      </c>
      <c r="D9" s="47">
        <f t="shared" si="5"/>
        <v>41.666666666666664</v>
      </c>
      <c r="E9" s="26">
        <f>C8*$E$2/12</f>
        <v>28.680555555555568</v>
      </c>
      <c r="F9" s="26"/>
      <c r="G9" s="26">
        <f t="shared" si="2"/>
        <v>70.347222222222229</v>
      </c>
      <c r="H9" s="2"/>
      <c r="I9" s="6">
        <f t="shared" si="3"/>
        <v>6000</v>
      </c>
      <c r="J9" s="2"/>
      <c r="K9" s="26">
        <f>I8*$E$2/12</f>
        <v>17.500000000000004</v>
      </c>
      <c r="L9" s="26">
        <f>J9+K9</f>
        <v>17.500000000000004</v>
      </c>
      <c r="M9" s="26">
        <f t="shared" si="4"/>
        <v>87.847222222222229</v>
      </c>
      <c r="O9" s="12" t="s">
        <v>56</v>
      </c>
      <c r="P9" s="2">
        <v>1.5</v>
      </c>
    </row>
    <row r="10" spans="1:19">
      <c r="A10" s="2">
        <v>6</v>
      </c>
      <c r="B10" s="45">
        <f t="shared" si="0"/>
        <v>43525</v>
      </c>
      <c r="C10" s="6">
        <f t="shared" si="1"/>
        <v>9750.0000000000036</v>
      </c>
      <c r="D10" s="47">
        <f t="shared" si="5"/>
        <v>41.666666666666664</v>
      </c>
      <c r="E10" s="26">
        <f>C9*$E$2/12</f>
        <v>28.559027777777789</v>
      </c>
      <c r="F10" s="26"/>
      <c r="G10" s="26">
        <f t="shared" si="2"/>
        <v>70.225694444444457</v>
      </c>
      <c r="H10" s="2"/>
      <c r="I10" s="6">
        <f t="shared" si="3"/>
        <v>6000</v>
      </c>
      <c r="J10" s="2"/>
      <c r="K10" s="26">
        <f>I9*$E$2/12</f>
        <v>17.500000000000004</v>
      </c>
      <c r="L10" s="26">
        <f>J10+K10</f>
        <v>17.500000000000004</v>
      </c>
      <c r="M10" s="26">
        <f t="shared" si="4"/>
        <v>87.725694444444457</v>
      </c>
      <c r="O10" s="2"/>
      <c r="P10" s="26">
        <f>P3-SUM(P4:P9)</f>
        <v>42.566666666666663</v>
      </c>
    </row>
    <row r="11" spans="1:19">
      <c r="A11" s="2">
        <v>7</v>
      </c>
      <c r="B11" s="45">
        <f t="shared" si="0"/>
        <v>43556</v>
      </c>
      <c r="C11" s="6">
        <f t="shared" si="1"/>
        <v>9708.3333333333376</v>
      </c>
      <c r="D11" s="47">
        <f t="shared" si="5"/>
        <v>41.666666666666664</v>
      </c>
      <c r="E11" s="26">
        <f>C10*$E$2/12</f>
        <v>28.437500000000014</v>
      </c>
      <c r="F11" s="26"/>
      <c r="G11" s="26">
        <f t="shared" si="2"/>
        <v>70.104166666666686</v>
      </c>
      <c r="H11" s="2"/>
      <c r="I11" s="6">
        <f t="shared" si="3"/>
        <v>6000</v>
      </c>
      <c r="J11" s="2"/>
      <c r="K11" s="26">
        <f>I10*$E$2/12</f>
        <v>17.500000000000004</v>
      </c>
      <c r="L11" s="26">
        <f>J11+K11</f>
        <v>17.500000000000004</v>
      </c>
      <c r="M11" s="26">
        <f t="shared" si="4"/>
        <v>87.604166666666686</v>
      </c>
    </row>
    <row r="12" spans="1:19">
      <c r="A12" s="2">
        <v>8</v>
      </c>
      <c r="B12" s="45">
        <f t="shared" si="0"/>
        <v>43586</v>
      </c>
      <c r="C12" s="6">
        <f t="shared" si="1"/>
        <v>9666.6666666666715</v>
      </c>
      <c r="D12" s="47">
        <f t="shared" si="5"/>
        <v>41.666666666666664</v>
      </c>
      <c r="E12" s="26">
        <f>C11*$E$2/12</f>
        <v>28.315972222222239</v>
      </c>
      <c r="F12" s="26"/>
      <c r="G12" s="26">
        <f t="shared" si="2"/>
        <v>69.9826388888889</v>
      </c>
      <c r="H12" s="2"/>
      <c r="I12" s="6">
        <f t="shared" si="3"/>
        <v>6000</v>
      </c>
      <c r="J12" s="2"/>
      <c r="K12" s="26">
        <f>I11*$E$2/12</f>
        <v>17.500000000000004</v>
      </c>
      <c r="L12" s="26">
        <f>J12+K12</f>
        <v>17.500000000000004</v>
      </c>
      <c r="M12" s="26">
        <f t="shared" si="4"/>
        <v>87.4826388888889</v>
      </c>
    </row>
    <row r="13" spans="1:19">
      <c r="A13" s="2">
        <v>9</v>
      </c>
      <c r="B13" s="45">
        <f t="shared" si="0"/>
        <v>43617</v>
      </c>
      <c r="C13" s="6">
        <f t="shared" si="1"/>
        <v>9625.0000000000055</v>
      </c>
      <c r="D13" s="47">
        <f t="shared" si="5"/>
        <v>41.666666666666664</v>
      </c>
      <c r="E13" s="26">
        <f>C12*$E$2/12</f>
        <v>28.194444444444461</v>
      </c>
      <c r="F13" s="26"/>
      <c r="G13" s="26">
        <f t="shared" si="2"/>
        <v>69.861111111111128</v>
      </c>
      <c r="H13" s="2"/>
      <c r="I13" s="6">
        <f t="shared" si="3"/>
        <v>6000</v>
      </c>
      <c r="J13" s="2"/>
      <c r="K13" s="26">
        <f>I12*$E$2/12</f>
        <v>17.500000000000004</v>
      </c>
      <c r="L13" s="26">
        <f>J13+K13</f>
        <v>17.500000000000004</v>
      </c>
      <c r="M13" s="26">
        <f t="shared" si="4"/>
        <v>87.361111111111128</v>
      </c>
      <c r="O13" s="25" t="s">
        <v>54</v>
      </c>
      <c r="P13" s="3">
        <f>P1-P3</f>
        <v>190</v>
      </c>
    </row>
    <row r="14" spans="1:19">
      <c r="A14" s="2">
        <v>10</v>
      </c>
      <c r="B14" s="45">
        <f t="shared" si="0"/>
        <v>43647</v>
      </c>
      <c r="C14" s="6">
        <f t="shared" si="1"/>
        <v>9583.3333333333394</v>
      </c>
      <c r="D14" s="47">
        <f t="shared" si="5"/>
        <v>41.666666666666664</v>
      </c>
      <c r="E14" s="26">
        <f>C13*$E$2/12</f>
        <v>28.072916666666686</v>
      </c>
      <c r="F14" s="26"/>
      <c r="G14" s="26">
        <f t="shared" si="2"/>
        <v>69.739583333333343</v>
      </c>
      <c r="H14" s="2"/>
      <c r="I14" s="6">
        <f t="shared" si="3"/>
        <v>6000</v>
      </c>
      <c r="J14" s="2"/>
      <c r="K14" s="26">
        <f>I13*$E$2/12</f>
        <v>17.500000000000004</v>
      </c>
      <c r="L14" s="26">
        <f>J14+K14</f>
        <v>17.500000000000004</v>
      </c>
      <c r="M14" s="26">
        <f t="shared" si="4"/>
        <v>87.239583333333343</v>
      </c>
      <c r="O14" s="12" t="s">
        <v>43</v>
      </c>
      <c r="P14" s="2">
        <v>10</v>
      </c>
    </row>
    <row r="15" spans="1:19">
      <c r="A15" s="2">
        <v>11</v>
      </c>
      <c r="B15" s="45">
        <f t="shared" si="0"/>
        <v>43678</v>
      </c>
      <c r="C15" s="6">
        <f t="shared" si="1"/>
        <v>9541.6666666666733</v>
      </c>
      <c r="D15" s="47">
        <f t="shared" si="5"/>
        <v>41.666666666666664</v>
      </c>
      <c r="E15" s="26">
        <f>C14*$E$2/12</f>
        <v>27.951388888888911</v>
      </c>
      <c r="F15" s="26"/>
      <c r="G15" s="26">
        <f t="shared" si="2"/>
        <v>69.618055555555571</v>
      </c>
      <c r="H15" s="2"/>
      <c r="I15" s="6">
        <f t="shared" si="3"/>
        <v>6000</v>
      </c>
      <c r="J15" s="2"/>
      <c r="K15" s="26">
        <f>I14*$E$2/12</f>
        <v>17.500000000000004</v>
      </c>
      <c r="L15" s="26">
        <f>J15+K15</f>
        <v>17.500000000000004</v>
      </c>
      <c r="M15" s="26">
        <f t="shared" si="4"/>
        <v>87.118055555555571</v>
      </c>
      <c r="O15" s="12" t="s">
        <v>41</v>
      </c>
      <c r="P15" s="2">
        <v>30</v>
      </c>
    </row>
    <row r="16" spans="1:19">
      <c r="A16" s="10">
        <v>12</v>
      </c>
      <c r="B16" s="48">
        <f t="shared" si="0"/>
        <v>43709</v>
      </c>
      <c r="C16" s="11">
        <f t="shared" si="1"/>
        <v>7500.0000000000073</v>
      </c>
      <c r="D16" s="49">
        <f t="shared" si="5"/>
        <v>41.666666666666664</v>
      </c>
      <c r="E16" s="50">
        <f>C15*$E$2/12</f>
        <v>27.829861111111132</v>
      </c>
      <c r="F16" s="50">
        <f>C4*$F$2</f>
        <v>2000</v>
      </c>
      <c r="G16" s="50">
        <f t="shared" si="2"/>
        <v>2069.4965277777778</v>
      </c>
      <c r="H16" s="2"/>
      <c r="I16" s="6">
        <f t="shared" si="3"/>
        <v>6000</v>
      </c>
      <c r="J16" s="2"/>
      <c r="K16" s="26">
        <f>I15*$E$2/12</f>
        <v>17.500000000000004</v>
      </c>
      <c r="L16" s="26">
        <f>J16+K16</f>
        <v>17.500000000000004</v>
      </c>
      <c r="M16" s="26">
        <f t="shared" si="4"/>
        <v>2086.9965277777778</v>
      </c>
      <c r="O16" s="12" t="s">
        <v>42</v>
      </c>
      <c r="P16" s="2">
        <v>5</v>
      </c>
    </row>
    <row r="17" spans="1:16">
      <c r="A17" s="2">
        <v>13</v>
      </c>
      <c r="B17" s="45">
        <f t="shared" si="0"/>
        <v>43739</v>
      </c>
      <c r="C17" s="6">
        <f t="shared" si="1"/>
        <v>7467.1052631579023</v>
      </c>
      <c r="D17" s="46">
        <f>$C$16/($D$2-12)</f>
        <v>32.894736842105296</v>
      </c>
      <c r="E17" s="26">
        <f>C16*$E$2/12</f>
        <v>21.875000000000025</v>
      </c>
      <c r="F17" s="26"/>
      <c r="G17" s="26">
        <f t="shared" si="2"/>
        <v>54.769736842105317</v>
      </c>
      <c r="H17" s="2"/>
      <c r="I17" s="6">
        <f t="shared" si="3"/>
        <v>6000</v>
      </c>
      <c r="J17" s="2"/>
      <c r="K17" s="26">
        <f>I16*$E$2/12</f>
        <v>17.500000000000004</v>
      </c>
      <c r="L17" s="26">
        <f>J17+K17</f>
        <v>17.500000000000004</v>
      </c>
      <c r="M17" s="26">
        <f t="shared" si="4"/>
        <v>72.269736842105317</v>
      </c>
      <c r="O17" s="12" t="s">
        <v>45</v>
      </c>
      <c r="P17" s="2">
        <v>2</v>
      </c>
    </row>
    <row r="18" spans="1:16">
      <c r="A18" s="2">
        <v>14</v>
      </c>
      <c r="B18" s="45">
        <f t="shared" si="0"/>
        <v>43770</v>
      </c>
      <c r="C18" s="6">
        <f t="shared" si="1"/>
        <v>7434.2105263157973</v>
      </c>
      <c r="D18" s="47">
        <f>D17</f>
        <v>32.894736842105296</v>
      </c>
      <c r="E18" s="26">
        <f>C17*$E$2/12</f>
        <v>21.779057017543881</v>
      </c>
      <c r="F18" s="26"/>
      <c r="G18" s="26">
        <f t="shared" si="2"/>
        <v>54.67379385964918</v>
      </c>
      <c r="H18" s="2"/>
      <c r="I18" s="6">
        <f t="shared" si="3"/>
        <v>6000</v>
      </c>
      <c r="J18" s="2"/>
      <c r="K18" s="26">
        <f>I17*$E$2/12</f>
        <v>17.500000000000004</v>
      </c>
      <c r="L18" s="26">
        <f>J18+K18</f>
        <v>17.500000000000004</v>
      </c>
      <c r="M18" s="26">
        <f t="shared" si="4"/>
        <v>72.17379385964918</v>
      </c>
      <c r="O18" s="12" t="s">
        <v>46</v>
      </c>
      <c r="P18" s="2">
        <v>1</v>
      </c>
    </row>
    <row r="19" spans="1:16">
      <c r="A19" s="2">
        <v>15</v>
      </c>
      <c r="B19" s="45">
        <f t="shared" si="0"/>
        <v>43800</v>
      </c>
      <c r="C19" s="6">
        <f t="shared" si="1"/>
        <v>7401.3157894736923</v>
      </c>
      <c r="D19" s="47">
        <f t="shared" ref="D19:D27" si="6">D18</f>
        <v>32.894736842105296</v>
      </c>
      <c r="E19" s="26">
        <f>C18*$E$2/12</f>
        <v>21.683114035087744</v>
      </c>
      <c r="F19" s="26"/>
      <c r="G19" s="26">
        <f t="shared" si="2"/>
        <v>54.577850877193043</v>
      </c>
      <c r="H19" s="2"/>
      <c r="I19" s="6">
        <f t="shared" si="3"/>
        <v>6000</v>
      </c>
      <c r="J19" s="2"/>
      <c r="K19" s="26">
        <f>I18*$E$2/12</f>
        <v>17.500000000000004</v>
      </c>
      <c r="L19" s="26">
        <f>J19+K19</f>
        <v>17.500000000000004</v>
      </c>
      <c r="M19" s="26">
        <f t="shared" si="4"/>
        <v>72.077850877193043</v>
      </c>
      <c r="O19" s="12" t="s">
        <v>47</v>
      </c>
      <c r="P19" s="2">
        <v>1</v>
      </c>
    </row>
    <row r="20" spans="1:16">
      <c r="A20" s="2">
        <v>16</v>
      </c>
      <c r="B20" s="45">
        <f t="shared" si="0"/>
        <v>43831</v>
      </c>
      <c r="C20" s="6">
        <f t="shared" si="1"/>
        <v>7368.4210526315874</v>
      </c>
      <c r="D20" s="47">
        <f t="shared" si="6"/>
        <v>32.894736842105296</v>
      </c>
      <c r="E20" s="26">
        <f>C19*$E$2/12</f>
        <v>21.587171052631604</v>
      </c>
      <c r="F20" s="26"/>
      <c r="G20" s="26">
        <f t="shared" si="2"/>
        <v>54.481907894736899</v>
      </c>
      <c r="H20" s="2"/>
      <c r="I20" s="6">
        <f t="shared" si="3"/>
        <v>6000</v>
      </c>
      <c r="J20" s="2"/>
      <c r="K20" s="26">
        <f>I19*$E$2/12</f>
        <v>17.500000000000004</v>
      </c>
      <c r="L20" s="26">
        <f>J20+K20</f>
        <v>17.500000000000004</v>
      </c>
      <c r="M20" s="26">
        <f t="shared" si="4"/>
        <v>71.981907894736906</v>
      </c>
      <c r="O20" s="12" t="s">
        <v>55</v>
      </c>
      <c r="P20" s="2">
        <v>4</v>
      </c>
    </row>
    <row r="21" spans="1:16">
      <c r="A21" s="2">
        <v>17</v>
      </c>
      <c r="B21" s="45">
        <f t="shared" si="0"/>
        <v>43862</v>
      </c>
      <c r="C21" s="6">
        <f t="shared" si="1"/>
        <v>7335.5263157894824</v>
      </c>
      <c r="D21" s="47">
        <f t="shared" si="6"/>
        <v>32.894736842105296</v>
      </c>
      <c r="E21" s="26">
        <f>C20*$E$2/12</f>
        <v>21.491228070175467</v>
      </c>
      <c r="F21" s="26"/>
      <c r="G21" s="26">
        <f t="shared" si="2"/>
        <v>54.385964912280762</v>
      </c>
      <c r="H21" s="2"/>
      <c r="I21" s="6">
        <f t="shared" si="3"/>
        <v>6000</v>
      </c>
      <c r="J21" s="2"/>
      <c r="K21" s="26">
        <f>I20*$E$2/12</f>
        <v>17.500000000000004</v>
      </c>
      <c r="L21" s="26">
        <f>J21+K21</f>
        <v>17.500000000000004</v>
      </c>
      <c r="M21" s="26">
        <f t="shared" si="4"/>
        <v>71.88596491228077</v>
      </c>
      <c r="O21" s="2"/>
      <c r="P21" s="2">
        <f>P13-SUM(P14:P20)</f>
        <v>137</v>
      </c>
    </row>
    <row r="22" spans="1:16">
      <c r="A22" s="2">
        <v>18</v>
      </c>
      <c r="B22" s="45">
        <f t="shared" si="0"/>
        <v>43891</v>
      </c>
      <c r="C22" s="6">
        <f t="shared" si="1"/>
        <v>7302.6315789473774</v>
      </c>
      <c r="D22" s="47">
        <f t="shared" si="6"/>
        <v>32.894736842105296</v>
      </c>
      <c r="E22" s="26">
        <f>C21*$E$2/12</f>
        <v>21.395285087719326</v>
      </c>
      <c r="F22" s="26"/>
      <c r="G22" s="26">
        <f t="shared" si="2"/>
        <v>54.290021929824618</v>
      </c>
      <c r="H22" s="2"/>
      <c r="I22" s="6">
        <f t="shared" si="3"/>
        <v>6000</v>
      </c>
      <c r="J22" s="2"/>
      <c r="K22" s="26">
        <f>I21*$E$2/12</f>
        <v>17.500000000000004</v>
      </c>
      <c r="L22" s="26">
        <f>J22+K22</f>
        <v>17.500000000000004</v>
      </c>
      <c r="M22" s="26">
        <f t="shared" si="4"/>
        <v>71.790021929824618</v>
      </c>
    </row>
    <row r="23" spans="1:16">
      <c r="A23" s="2">
        <v>19</v>
      </c>
      <c r="B23" s="45">
        <f t="shared" si="0"/>
        <v>43922</v>
      </c>
      <c r="C23" s="6">
        <f t="shared" si="1"/>
        <v>7269.7368421052724</v>
      </c>
      <c r="D23" s="47">
        <f t="shared" si="6"/>
        <v>32.894736842105296</v>
      </c>
      <c r="E23" s="26">
        <f>C22*$E$2/12</f>
        <v>21.299342105263186</v>
      </c>
      <c r="F23" s="26"/>
      <c r="G23" s="26">
        <f t="shared" si="2"/>
        <v>54.194078947368482</v>
      </c>
      <c r="H23" s="2"/>
      <c r="I23" s="6">
        <f t="shared" si="3"/>
        <v>6000</v>
      </c>
      <c r="J23" s="2"/>
      <c r="K23" s="26">
        <f>I22*$E$2/12</f>
        <v>17.500000000000004</v>
      </c>
      <c r="L23" s="26">
        <f>J23+K23</f>
        <v>17.500000000000004</v>
      </c>
      <c r="M23" s="26">
        <f t="shared" si="4"/>
        <v>71.694078947368482</v>
      </c>
    </row>
    <row r="24" spans="1:16">
      <c r="A24" s="2">
        <v>20</v>
      </c>
      <c r="B24" s="45">
        <f t="shared" si="0"/>
        <v>43952</v>
      </c>
      <c r="C24" s="6">
        <f t="shared" si="1"/>
        <v>7236.8421052631675</v>
      </c>
      <c r="D24" s="47">
        <f t="shared" si="6"/>
        <v>32.894736842105296</v>
      </c>
      <c r="E24" s="26">
        <f>C23*$E$2/12</f>
        <v>21.203399122807046</v>
      </c>
      <c r="F24" s="26"/>
      <c r="G24" s="26">
        <f t="shared" si="2"/>
        <v>54.098135964912345</v>
      </c>
      <c r="H24" s="2"/>
      <c r="I24" s="6">
        <f t="shared" si="3"/>
        <v>6000</v>
      </c>
      <c r="J24" s="2"/>
      <c r="K24" s="26">
        <f>I23*$E$2/12</f>
        <v>17.500000000000004</v>
      </c>
      <c r="L24" s="26">
        <f>J24+K24</f>
        <v>17.500000000000004</v>
      </c>
      <c r="M24" s="26">
        <f t="shared" si="4"/>
        <v>71.598135964912345</v>
      </c>
    </row>
    <row r="25" spans="1:16">
      <c r="A25" s="2">
        <v>21</v>
      </c>
      <c r="B25" s="45">
        <f t="shared" si="0"/>
        <v>43983</v>
      </c>
      <c r="C25" s="6">
        <f t="shared" si="1"/>
        <v>7203.9473684210625</v>
      </c>
      <c r="D25" s="47">
        <f t="shared" si="6"/>
        <v>32.894736842105296</v>
      </c>
      <c r="E25" s="26">
        <f>C24*$E$2/12</f>
        <v>21.107456140350909</v>
      </c>
      <c r="F25" s="26"/>
      <c r="G25" s="26">
        <f t="shared" si="2"/>
        <v>54.002192982456208</v>
      </c>
      <c r="H25" s="2"/>
      <c r="I25" s="6">
        <f t="shared" si="3"/>
        <v>6000</v>
      </c>
      <c r="J25" s="2"/>
      <c r="K25" s="26">
        <f>I24*$E$2/12</f>
        <v>17.500000000000004</v>
      </c>
      <c r="L25" s="26">
        <f>J25+K25</f>
        <v>17.500000000000004</v>
      </c>
      <c r="M25" s="26">
        <f t="shared" si="4"/>
        <v>71.502192982456208</v>
      </c>
    </row>
    <row r="26" spans="1:16">
      <c r="A26" s="2">
        <v>22</v>
      </c>
      <c r="B26" s="45">
        <f t="shared" si="0"/>
        <v>44013</v>
      </c>
      <c r="C26" s="6">
        <f t="shared" si="1"/>
        <v>7171.0526315789575</v>
      </c>
      <c r="D26" s="47">
        <f t="shared" si="6"/>
        <v>32.894736842105296</v>
      </c>
      <c r="E26" s="26">
        <f>C25*$E$2/12</f>
        <v>21.011513157894768</v>
      </c>
      <c r="F26" s="26"/>
      <c r="G26" s="26">
        <f t="shared" si="2"/>
        <v>53.906250000000064</v>
      </c>
      <c r="H26" s="2"/>
      <c r="I26" s="6">
        <f t="shared" si="3"/>
        <v>6000</v>
      </c>
      <c r="J26" s="2"/>
      <c r="K26" s="26">
        <f>I25*$E$2/12</f>
        <v>17.500000000000004</v>
      </c>
      <c r="L26" s="26">
        <f>J26+K26</f>
        <v>17.500000000000004</v>
      </c>
      <c r="M26" s="26">
        <f t="shared" si="4"/>
        <v>71.406250000000071</v>
      </c>
    </row>
    <row r="27" spans="1:16">
      <c r="A27" s="2">
        <v>23</v>
      </c>
      <c r="B27" s="45">
        <f t="shared" si="0"/>
        <v>44044</v>
      </c>
      <c r="C27" s="6">
        <f t="shared" si="1"/>
        <v>7138.1578947368525</v>
      </c>
      <c r="D27" s="47">
        <f t="shared" si="6"/>
        <v>32.894736842105296</v>
      </c>
      <c r="E27" s="26">
        <f>C26*$E$2/12</f>
        <v>20.915570175438628</v>
      </c>
      <c r="F27" s="26"/>
      <c r="G27" s="26">
        <f t="shared" si="2"/>
        <v>53.81030701754392</v>
      </c>
      <c r="H27" s="2"/>
      <c r="I27" s="6">
        <f t="shared" si="3"/>
        <v>6000</v>
      </c>
      <c r="J27" s="2"/>
      <c r="K27" s="26">
        <f>I26*$E$2/12</f>
        <v>17.500000000000004</v>
      </c>
      <c r="L27" s="26">
        <f>J27+K27</f>
        <v>17.500000000000004</v>
      </c>
      <c r="M27" s="26">
        <f t="shared" si="4"/>
        <v>71.31030701754392</v>
      </c>
    </row>
    <row r="28" spans="1:16">
      <c r="A28" s="10">
        <v>24</v>
      </c>
      <c r="B28" s="48">
        <f t="shared" si="0"/>
        <v>44075</v>
      </c>
      <c r="C28" s="11">
        <f t="shared" si="1"/>
        <v>5605.2631578947457</v>
      </c>
      <c r="D28" s="49">
        <f>D27</f>
        <v>32.894736842105296</v>
      </c>
      <c r="E28" s="50">
        <f>C27*$E$2/12</f>
        <v>20.819627192982487</v>
      </c>
      <c r="F28" s="50">
        <f>C16*$F$2</f>
        <v>1500.0000000000016</v>
      </c>
      <c r="G28" s="50">
        <f t="shared" si="2"/>
        <v>1553.7143640350894</v>
      </c>
      <c r="H28" s="2"/>
      <c r="I28" s="6">
        <f t="shared" si="3"/>
        <v>6000</v>
      </c>
      <c r="J28" s="2"/>
      <c r="K28" s="26">
        <f>I27*$E$2/12</f>
        <v>17.500000000000004</v>
      </c>
      <c r="L28" s="26">
        <f>J28+K28</f>
        <v>17.500000000000004</v>
      </c>
      <c r="M28" s="26">
        <f t="shared" si="4"/>
        <v>1571.2143640350894</v>
      </c>
    </row>
    <row r="29" spans="1:16">
      <c r="A29" s="2">
        <v>25</v>
      </c>
      <c r="B29" s="45">
        <f t="shared" si="0"/>
        <v>44105</v>
      </c>
      <c r="C29" s="6">
        <f t="shared" si="1"/>
        <v>5579.3128654970851</v>
      </c>
      <c r="D29" s="46">
        <f>$C$28/($D$2-24)</f>
        <v>25.95029239766086</v>
      </c>
      <c r="E29" s="26">
        <f>C28*$E$2/12</f>
        <v>16.348684210526343</v>
      </c>
      <c r="F29" s="26"/>
      <c r="G29" s="26">
        <f t="shared" si="2"/>
        <v>42.298976608187203</v>
      </c>
      <c r="H29" s="2"/>
      <c r="I29" s="6">
        <f>I28-J29</f>
        <v>5950</v>
      </c>
      <c r="J29" s="46">
        <f>$I$28/$J$2</f>
        <v>50</v>
      </c>
      <c r="K29" s="26">
        <f>I28*$E$2/12</f>
        <v>17.500000000000004</v>
      </c>
      <c r="L29" s="26">
        <f>J29+K29</f>
        <v>67.5</v>
      </c>
      <c r="M29" s="26">
        <f t="shared" si="4"/>
        <v>109.7989766081872</v>
      </c>
    </row>
    <row r="30" spans="1:16">
      <c r="A30" s="2">
        <v>26</v>
      </c>
      <c r="B30" s="45">
        <f t="shared" si="0"/>
        <v>44136</v>
      </c>
      <c r="C30" s="6">
        <f t="shared" si="1"/>
        <v>5553.3625730994245</v>
      </c>
      <c r="D30" s="47">
        <f>D29</f>
        <v>25.95029239766086</v>
      </c>
      <c r="E30" s="26">
        <f>C29*$E$2/12</f>
        <v>16.272995857699833</v>
      </c>
      <c r="F30" s="26"/>
      <c r="G30" s="26">
        <f t="shared" si="2"/>
        <v>42.223288255360693</v>
      </c>
      <c r="H30" s="2"/>
      <c r="I30" s="6">
        <f t="shared" ref="I30:I93" si="7">I29-J30</f>
        <v>5900</v>
      </c>
      <c r="J30" s="46">
        <f>$I$28/$J$2</f>
        <v>50</v>
      </c>
      <c r="K30" s="26">
        <f>I29*$E$2/12</f>
        <v>17.354166666666668</v>
      </c>
      <c r="L30" s="26">
        <f>J30+K30</f>
        <v>67.354166666666671</v>
      </c>
      <c r="M30" s="26">
        <f t="shared" si="4"/>
        <v>109.57745492202736</v>
      </c>
    </row>
    <row r="31" spans="1:16">
      <c r="A31" s="2">
        <v>27</v>
      </c>
      <c r="B31" s="45">
        <f t="shared" si="0"/>
        <v>44166</v>
      </c>
      <c r="C31" s="6">
        <f t="shared" si="1"/>
        <v>5527.4122807017638</v>
      </c>
      <c r="D31" s="47">
        <f t="shared" ref="D31:D39" si="8">D30</f>
        <v>25.95029239766086</v>
      </c>
      <c r="E31" s="26">
        <f>C30*$E$2/12</f>
        <v>16.197307504873322</v>
      </c>
      <c r="F31" s="26"/>
      <c r="G31" s="26">
        <f t="shared" si="2"/>
        <v>42.147599902534182</v>
      </c>
      <c r="H31" s="2"/>
      <c r="I31" s="6">
        <f t="shared" si="7"/>
        <v>5850</v>
      </c>
      <c r="J31" s="46">
        <f>$I$28/$J$2</f>
        <v>50</v>
      </c>
      <c r="K31" s="26">
        <f>I30*$E$2/12</f>
        <v>17.208333333333336</v>
      </c>
      <c r="L31" s="26">
        <f>J31+K31</f>
        <v>67.208333333333343</v>
      </c>
      <c r="M31" s="26">
        <f t="shared" si="4"/>
        <v>109.35593323586752</v>
      </c>
    </row>
    <row r="32" spans="1:16">
      <c r="A32" s="2">
        <v>28</v>
      </c>
      <c r="B32" s="45">
        <f t="shared" si="0"/>
        <v>44197</v>
      </c>
      <c r="C32" s="6">
        <f t="shared" si="1"/>
        <v>5501.4619883041032</v>
      </c>
      <c r="D32" s="47">
        <f t="shared" si="8"/>
        <v>25.95029239766086</v>
      </c>
      <c r="E32" s="26">
        <f>C31*$E$2/12</f>
        <v>16.121619152046815</v>
      </c>
      <c r="F32" s="26"/>
      <c r="G32" s="26">
        <f t="shared" si="2"/>
        <v>42.071911549707679</v>
      </c>
      <c r="H32" s="2"/>
      <c r="I32" s="6">
        <f t="shared" si="7"/>
        <v>5800</v>
      </c>
      <c r="J32" s="46">
        <f>$I$28/$J$2</f>
        <v>50</v>
      </c>
      <c r="K32" s="26">
        <f>I31*$E$2/12</f>
        <v>17.062500000000004</v>
      </c>
      <c r="L32" s="26">
        <f>J32+K32</f>
        <v>67.0625</v>
      </c>
      <c r="M32" s="26">
        <f t="shared" si="4"/>
        <v>109.13441154970768</v>
      </c>
    </row>
    <row r="33" spans="1:13">
      <c r="A33" s="2">
        <v>29</v>
      </c>
      <c r="B33" s="45">
        <f t="shared" si="0"/>
        <v>44228</v>
      </c>
      <c r="C33" s="6">
        <f t="shared" si="1"/>
        <v>5475.5116959064426</v>
      </c>
      <c r="D33" s="47">
        <f t="shared" si="8"/>
        <v>25.95029239766086</v>
      </c>
      <c r="E33" s="26">
        <f>C32*$E$2/12</f>
        <v>16.045930799220304</v>
      </c>
      <c r="F33" s="26"/>
      <c r="G33" s="26">
        <f t="shared" si="2"/>
        <v>41.996223196881161</v>
      </c>
      <c r="H33" s="2"/>
      <c r="I33" s="6">
        <f t="shared" si="7"/>
        <v>5750</v>
      </c>
      <c r="J33" s="46">
        <f>$I$28/$J$2</f>
        <v>50</v>
      </c>
      <c r="K33" s="26">
        <f>I32*$E$2/12</f>
        <v>16.916666666666668</v>
      </c>
      <c r="L33" s="26">
        <f>J33+K33</f>
        <v>66.916666666666671</v>
      </c>
      <c r="M33" s="26">
        <f t="shared" si="4"/>
        <v>108.91288986354783</v>
      </c>
    </row>
    <row r="34" spans="1:13">
      <c r="A34" s="2">
        <v>30</v>
      </c>
      <c r="B34" s="45">
        <f t="shared" si="0"/>
        <v>44256</v>
      </c>
      <c r="C34" s="6">
        <f t="shared" si="1"/>
        <v>5449.561403508782</v>
      </c>
      <c r="D34" s="47">
        <f t="shared" si="8"/>
        <v>25.95029239766086</v>
      </c>
      <c r="E34" s="26">
        <f>C33*$E$2/12</f>
        <v>15.970242446393792</v>
      </c>
      <c r="F34" s="26"/>
      <c r="G34" s="26">
        <f t="shared" si="2"/>
        <v>41.92053484405465</v>
      </c>
      <c r="H34" s="2"/>
      <c r="I34" s="6">
        <f t="shared" si="7"/>
        <v>5700</v>
      </c>
      <c r="J34" s="46">
        <f>$I$28/$J$2</f>
        <v>50</v>
      </c>
      <c r="K34" s="26">
        <f>I33*$E$2/12</f>
        <v>16.770833333333336</v>
      </c>
      <c r="L34" s="26">
        <f>J34+K34</f>
        <v>66.770833333333343</v>
      </c>
      <c r="M34" s="26">
        <f t="shared" si="4"/>
        <v>108.691368177388</v>
      </c>
    </row>
    <row r="35" spans="1:13">
      <c r="A35" s="2">
        <v>31</v>
      </c>
      <c r="B35" s="45">
        <f t="shared" si="0"/>
        <v>44287</v>
      </c>
      <c r="C35" s="6">
        <f t="shared" si="1"/>
        <v>5423.6111111111213</v>
      </c>
      <c r="D35" s="47">
        <f t="shared" si="8"/>
        <v>25.95029239766086</v>
      </c>
      <c r="E35" s="26">
        <f>C34*$E$2/12</f>
        <v>15.894554093567281</v>
      </c>
      <c r="F35" s="26"/>
      <c r="G35" s="26">
        <f t="shared" si="2"/>
        <v>41.844846491228139</v>
      </c>
      <c r="H35" s="2"/>
      <c r="I35" s="6">
        <f t="shared" si="7"/>
        <v>5650</v>
      </c>
      <c r="J35" s="46">
        <f>$I$28/$J$2</f>
        <v>50</v>
      </c>
      <c r="K35" s="26">
        <f>I34*$E$2/12</f>
        <v>16.625000000000004</v>
      </c>
      <c r="L35" s="26">
        <f>J35+K35</f>
        <v>66.625</v>
      </c>
      <c r="M35" s="26">
        <f t="shared" si="4"/>
        <v>108.46984649122814</v>
      </c>
    </row>
    <row r="36" spans="1:13">
      <c r="A36" s="2">
        <v>32</v>
      </c>
      <c r="B36" s="45">
        <f t="shared" si="0"/>
        <v>44317</v>
      </c>
      <c r="C36" s="6">
        <f t="shared" si="1"/>
        <v>5397.6608187134607</v>
      </c>
      <c r="D36" s="47">
        <f t="shared" si="8"/>
        <v>25.95029239766086</v>
      </c>
      <c r="E36" s="26">
        <f>C35*$E$2/12</f>
        <v>15.818865740740771</v>
      </c>
      <c r="F36" s="26"/>
      <c r="G36" s="26">
        <f t="shared" si="2"/>
        <v>41.769158138401629</v>
      </c>
      <c r="H36" s="2"/>
      <c r="I36" s="6">
        <f t="shared" si="7"/>
        <v>5600</v>
      </c>
      <c r="J36" s="46">
        <f>$I$28/$J$2</f>
        <v>50</v>
      </c>
      <c r="K36" s="26">
        <f>I35*$E$2/12</f>
        <v>16.479166666666668</v>
      </c>
      <c r="L36" s="26">
        <f>J36+K36</f>
        <v>66.479166666666671</v>
      </c>
      <c r="M36" s="26">
        <f t="shared" si="4"/>
        <v>108.24832480506831</v>
      </c>
    </row>
    <row r="37" spans="1:13">
      <c r="A37" s="2">
        <v>33</v>
      </c>
      <c r="B37" s="45">
        <f t="shared" si="0"/>
        <v>44348</v>
      </c>
      <c r="C37" s="6">
        <f t="shared" si="1"/>
        <v>5371.7105263158001</v>
      </c>
      <c r="D37" s="47">
        <f t="shared" si="8"/>
        <v>25.95029239766086</v>
      </c>
      <c r="E37" s="26">
        <f>C36*$E$2/12</f>
        <v>15.743177387914264</v>
      </c>
      <c r="F37" s="26"/>
      <c r="G37" s="26">
        <f t="shared" si="2"/>
        <v>41.693469785575125</v>
      </c>
      <c r="H37" s="2"/>
      <c r="I37" s="6">
        <f t="shared" si="7"/>
        <v>5550</v>
      </c>
      <c r="J37" s="46">
        <f>$I$28/$J$2</f>
        <v>50</v>
      </c>
      <c r="K37" s="26">
        <f>I36*$E$2/12</f>
        <v>16.333333333333336</v>
      </c>
      <c r="L37" s="26">
        <f>J37+K37</f>
        <v>66.333333333333343</v>
      </c>
      <c r="M37" s="26">
        <f t="shared" si="4"/>
        <v>108.02680311890848</v>
      </c>
    </row>
    <row r="38" spans="1:13">
      <c r="A38" s="2">
        <v>34</v>
      </c>
      <c r="B38" s="45">
        <f t="shared" si="0"/>
        <v>44378</v>
      </c>
      <c r="C38" s="6">
        <f t="shared" si="1"/>
        <v>5345.7602339181394</v>
      </c>
      <c r="D38" s="47">
        <f t="shared" si="8"/>
        <v>25.95029239766086</v>
      </c>
      <c r="E38" s="26">
        <f>C37*$E$2/12</f>
        <v>15.667489035087753</v>
      </c>
      <c r="F38" s="26"/>
      <c r="G38" s="26">
        <f t="shared" si="2"/>
        <v>41.617781432748615</v>
      </c>
      <c r="H38" s="2"/>
      <c r="I38" s="6">
        <f t="shared" si="7"/>
        <v>5500</v>
      </c>
      <c r="J38" s="46">
        <f>$I$28/$J$2</f>
        <v>50</v>
      </c>
      <c r="K38" s="26">
        <f>I37*$E$2/12</f>
        <v>16.187500000000004</v>
      </c>
      <c r="L38" s="26">
        <f>J38+K38</f>
        <v>66.1875</v>
      </c>
      <c r="M38" s="26">
        <f t="shared" si="4"/>
        <v>107.80528143274861</v>
      </c>
    </row>
    <row r="39" spans="1:13">
      <c r="A39" s="2">
        <v>35</v>
      </c>
      <c r="B39" s="45">
        <f t="shared" si="0"/>
        <v>44409</v>
      </c>
      <c r="C39" s="6">
        <f t="shared" si="1"/>
        <v>5319.8099415204788</v>
      </c>
      <c r="D39" s="47">
        <f t="shared" si="8"/>
        <v>25.95029239766086</v>
      </c>
      <c r="E39" s="26">
        <f>C38*$E$2/12</f>
        <v>15.591800682261242</v>
      </c>
      <c r="F39" s="26"/>
      <c r="G39" s="26">
        <f t="shared" si="2"/>
        <v>41.542093079922104</v>
      </c>
      <c r="H39" s="2"/>
      <c r="I39" s="6">
        <f t="shared" si="7"/>
        <v>5450</v>
      </c>
      <c r="J39" s="46">
        <f>$I$28/$J$2</f>
        <v>50</v>
      </c>
      <c r="K39" s="26">
        <f>I38*$E$2/12</f>
        <v>16.041666666666668</v>
      </c>
      <c r="L39" s="26">
        <f>J39+K39</f>
        <v>66.041666666666671</v>
      </c>
      <c r="M39" s="26">
        <f t="shared" si="4"/>
        <v>107.58375974658878</v>
      </c>
    </row>
    <row r="40" spans="1:13">
      <c r="A40" s="10">
        <v>36</v>
      </c>
      <c r="B40" s="48">
        <f t="shared" si="0"/>
        <v>44440</v>
      </c>
      <c r="C40" s="11">
        <f t="shared" si="1"/>
        <v>4172.8070175438688</v>
      </c>
      <c r="D40" s="49">
        <f>D39</f>
        <v>25.95029239766086</v>
      </c>
      <c r="E40" s="50">
        <f>C39*$E$2/12</f>
        <v>15.516112329434732</v>
      </c>
      <c r="F40" s="50">
        <f>C28*$F$2</f>
        <v>1121.0526315789491</v>
      </c>
      <c r="G40" s="50">
        <f t="shared" si="2"/>
        <v>1162.5190363060447</v>
      </c>
      <c r="H40" s="2"/>
      <c r="I40" s="6">
        <f t="shared" si="7"/>
        <v>5400</v>
      </c>
      <c r="J40" s="46">
        <f>$I$28/$J$2</f>
        <v>50</v>
      </c>
      <c r="K40" s="26">
        <f>I39*$E$2/12</f>
        <v>15.895833333333336</v>
      </c>
      <c r="L40" s="26">
        <f>J40+K40</f>
        <v>65.895833333333343</v>
      </c>
      <c r="M40" s="26">
        <f t="shared" si="4"/>
        <v>1228.4148696393779</v>
      </c>
    </row>
    <row r="41" spans="1:13">
      <c r="A41" s="2">
        <v>37</v>
      </c>
      <c r="B41" s="45">
        <f t="shared" si="0"/>
        <v>44470</v>
      </c>
      <c r="C41" s="6">
        <f t="shared" si="1"/>
        <v>4152.3520811833596</v>
      </c>
      <c r="D41" s="51">
        <f>$C$40/($D$2-36)</f>
        <v>20.454936360509162</v>
      </c>
      <c r="E41" s="26">
        <f>C40*$E$2/12</f>
        <v>12.17068713450295</v>
      </c>
      <c r="F41" s="26"/>
      <c r="G41" s="26">
        <f t="shared" si="2"/>
        <v>32.625623495012114</v>
      </c>
      <c r="H41" s="2"/>
      <c r="I41" s="6">
        <f t="shared" si="7"/>
        <v>5350</v>
      </c>
      <c r="J41" s="46">
        <f>$I$28/$J$2</f>
        <v>50</v>
      </c>
      <c r="K41" s="26">
        <f>I40*$E$2/12</f>
        <v>15.750000000000002</v>
      </c>
      <c r="L41" s="26">
        <f>J41+K41</f>
        <v>65.75</v>
      </c>
      <c r="M41" s="26">
        <f t="shared" si="4"/>
        <v>98.375623495012121</v>
      </c>
    </row>
    <row r="42" spans="1:13">
      <c r="A42" s="2">
        <v>38</v>
      </c>
      <c r="B42" s="45">
        <f t="shared" si="0"/>
        <v>44501</v>
      </c>
      <c r="C42" s="6">
        <f t="shared" si="1"/>
        <v>4131.8971448228504</v>
      </c>
      <c r="D42" s="47">
        <f t="shared" ref="D42:D105" si="9">D41</f>
        <v>20.454936360509162</v>
      </c>
      <c r="E42" s="26">
        <f>C41*$E$2/12</f>
        <v>12.111026903451467</v>
      </c>
      <c r="F42" s="26"/>
      <c r="G42" s="26">
        <f t="shared" si="2"/>
        <v>32.565963263960626</v>
      </c>
      <c r="H42" s="2"/>
      <c r="I42" s="6">
        <f t="shared" si="7"/>
        <v>5300</v>
      </c>
      <c r="J42" s="46">
        <f>$I$28/$J$2</f>
        <v>50</v>
      </c>
      <c r="K42" s="26">
        <f>I41*$E$2/12</f>
        <v>15.60416666666667</v>
      </c>
      <c r="L42" s="26">
        <f>J42+K42</f>
        <v>65.604166666666671</v>
      </c>
      <c r="M42" s="26">
        <f t="shared" si="4"/>
        <v>98.170129930627297</v>
      </c>
    </row>
    <row r="43" spans="1:13">
      <c r="A43" s="2">
        <v>39</v>
      </c>
      <c r="B43" s="45">
        <f t="shared" si="0"/>
        <v>44531</v>
      </c>
      <c r="C43" s="6">
        <f t="shared" si="1"/>
        <v>4111.4422084623411</v>
      </c>
      <c r="D43" s="47">
        <f t="shared" si="9"/>
        <v>20.454936360509162</v>
      </c>
      <c r="E43" s="26">
        <f>C42*$E$2/12</f>
        <v>12.051366672399981</v>
      </c>
      <c r="F43" s="26"/>
      <c r="G43" s="26">
        <f t="shared" si="2"/>
        <v>32.506303032909145</v>
      </c>
      <c r="H43" s="2"/>
      <c r="I43" s="6">
        <f t="shared" si="7"/>
        <v>5250</v>
      </c>
      <c r="J43" s="46">
        <f>$I$28/$J$2</f>
        <v>50</v>
      </c>
      <c r="K43" s="26">
        <f>I42*$E$2/12</f>
        <v>15.458333333333336</v>
      </c>
      <c r="L43" s="26">
        <f>J43+K43</f>
        <v>65.458333333333343</v>
      </c>
      <c r="M43" s="26">
        <f t="shared" si="4"/>
        <v>97.964636366242487</v>
      </c>
    </row>
    <row r="44" spans="1:13">
      <c r="A44" s="2">
        <v>40</v>
      </c>
      <c r="B44" s="45">
        <f t="shared" si="0"/>
        <v>44562</v>
      </c>
      <c r="C44" s="6">
        <f t="shared" si="1"/>
        <v>4090.9872721018319</v>
      </c>
      <c r="D44" s="47">
        <f t="shared" si="9"/>
        <v>20.454936360509162</v>
      </c>
      <c r="E44" s="26">
        <f>C43*$E$2/12</f>
        <v>11.991706441348496</v>
      </c>
      <c r="F44" s="26"/>
      <c r="G44" s="26">
        <f t="shared" si="2"/>
        <v>32.446642801857656</v>
      </c>
      <c r="H44" s="2"/>
      <c r="I44" s="6">
        <f t="shared" si="7"/>
        <v>5200</v>
      </c>
      <c r="J44" s="46">
        <f>$I$28/$J$2</f>
        <v>50</v>
      </c>
      <c r="K44" s="26">
        <f>I43*$E$2/12</f>
        <v>15.312500000000002</v>
      </c>
      <c r="L44" s="26">
        <f>J44+K44</f>
        <v>65.3125</v>
      </c>
      <c r="M44" s="26">
        <f t="shared" si="4"/>
        <v>97.759142801857649</v>
      </c>
    </row>
    <row r="45" spans="1:13">
      <c r="A45" s="2">
        <v>41</v>
      </c>
      <c r="B45" s="45">
        <f t="shared" si="0"/>
        <v>44593</v>
      </c>
      <c r="C45" s="6">
        <f t="shared" si="1"/>
        <v>4070.5323357413226</v>
      </c>
      <c r="D45" s="47">
        <f t="shared" si="9"/>
        <v>20.454936360509162</v>
      </c>
      <c r="E45" s="26">
        <f>C44*$E$2/12</f>
        <v>11.93204621029701</v>
      </c>
      <c r="F45" s="26"/>
      <c r="G45" s="26">
        <f t="shared" si="2"/>
        <v>32.386982570806168</v>
      </c>
      <c r="H45" s="2"/>
      <c r="I45" s="6">
        <f t="shared" si="7"/>
        <v>5150</v>
      </c>
      <c r="J45" s="46">
        <f>$I$28/$J$2</f>
        <v>50</v>
      </c>
      <c r="K45" s="26">
        <f>I44*$E$2/12</f>
        <v>15.16666666666667</v>
      </c>
      <c r="L45" s="26">
        <f>J45+K45</f>
        <v>65.166666666666671</v>
      </c>
      <c r="M45" s="26">
        <f t="shared" si="4"/>
        <v>97.55364923747284</v>
      </c>
    </row>
    <row r="46" spans="1:13">
      <c r="A46" s="2">
        <v>42</v>
      </c>
      <c r="B46" s="45">
        <f t="shared" si="0"/>
        <v>44621</v>
      </c>
      <c r="C46" s="6">
        <f t="shared" si="1"/>
        <v>4050.0773993808134</v>
      </c>
      <c r="D46" s="47">
        <f t="shared" si="9"/>
        <v>20.454936360509162</v>
      </c>
      <c r="E46" s="26">
        <f>C45*$E$2/12</f>
        <v>11.872385979245527</v>
      </c>
      <c r="F46" s="26"/>
      <c r="G46" s="26">
        <f t="shared" si="2"/>
        <v>32.327322339754687</v>
      </c>
      <c r="H46" s="2"/>
      <c r="I46" s="6">
        <f t="shared" si="7"/>
        <v>5100</v>
      </c>
      <c r="J46" s="46">
        <f>$I$28/$J$2</f>
        <v>50</v>
      </c>
      <c r="K46" s="26">
        <f>I45*$E$2/12</f>
        <v>15.020833333333336</v>
      </c>
      <c r="L46" s="26">
        <f>J46+K46</f>
        <v>65.020833333333343</v>
      </c>
      <c r="M46" s="26">
        <f t="shared" si="4"/>
        <v>97.34815567308803</v>
      </c>
    </row>
    <row r="47" spans="1:13">
      <c r="A47" s="2">
        <v>43</v>
      </c>
      <c r="B47" s="45">
        <f t="shared" si="0"/>
        <v>44652</v>
      </c>
      <c r="C47" s="6">
        <f t="shared" si="1"/>
        <v>4029.6224630203042</v>
      </c>
      <c r="D47" s="47">
        <f t="shared" si="9"/>
        <v>20.454936360509162</v>
      </c>
      <c r="E47" s="26">
        <f>C46*$E$2/12</f>
        <v>11.81272574819404</v>
      </c>
      <c r="F47" s="26"/>
      <c r="G47" s="26">
        <f t="shared" si="2"/>
        <v>32.267662108703206</v>
      </c>
      <c r="H47" s="2"/>
      <c r="I47" s="6">
        <f t="shared" si="7"/>
        <v>5050</v>
      </c>
      <c r="J47" s="46">
        <f>$I$28/$J$2</f>
        <v>50</v>
      </c>
      <c r="K47" s="26">
        <f>I46*$E$2/12</f>
        <v>14.875000000000002</v>
      </c>
      <c r="L47" s="26">
        <f>J47+K47</f>
        <v>64.875</v>
      </c>
      <c r="M47" s="26">
        <f t="shared" si="4"/>
        <v>97.142662108703206</v>
      </c>
    </row>
    <row r="48" spans="1:13">
      <c r="A48" s="2">
        <v>44</v>
      </c>
      <c r="B48" s="45">
        <f t="shared" si="0"/>
        <v>44682</v>
      </c>
      <c r="C48" s="6">
        <f t="shared" si="1"/>
        <v>4009.1675266597949</v>
      </c>
      <c r="D48" s="47">
        <f t="shared" si="9"/>
        <v>20.454936360509162</v>
      </c>
      <c r="E48" s="26">
        <f>C47*$E$2/12</f>
        <v>11.753065517142554</v>
      </c>
      <c r="F48" s="26"/>
      <c r="G48" s="26">
        <f t="shared" si="2"/>
        <v>32.208001877651718</v>
      </c>
      <c r="H48" s="2"/>
      <c r="I48" s="6">
        <f t="shared" si="7"/>
        <v>5000</v>
      </c>
      <c r="J48" s="46">
        <f>$I$28/$J$2</f>
        <v>50</v>
      </c>
      <c r="K48" s="26">
        <f>I47*$E$2/12</f>
        <v>14.72916666666667</v>
      </c>
      <c r="L48" s="26">
        <f>J48+K48</f>
        <v>64.729166666666671</v>
      </c>
      <c r="M48" s="26">
        <f t="shared" si="4"/>
        <v>96.937168544318382</v>
      </c>
    </row>
    <row r="49" spans="1:14">
      <c r="A49" s="2">
        <v>45</v>
      </c>
      <c r="B49" s="45">
        <f t="shared" si="0"/>
        <v>44713</v>
      </c>
      <c r="C49" s="6">
        <f t="shared" si="1"/>
        <v>3988.7125902992857</v>
      </c>
      <c r="D49" s="47">
        <f t="shared" si="9"/>
        <v>20.454936360509162</v>
      </c>
      <c r="E49" s="26">
        <f>C48*$E$2/12</f>
        <v>11.693405286091069</v>
      </c>
      <c r="F49" s="26"/>
      <c r="G49" s="26">
        <f t="shared" si="2"/>
        <v>32.14834164660023</v>
      </c>
      <c r="H49" s="2"/>
      <c r="I49" s="6">
        <f t="shared" si="7"/>
        <v>4950</v>
      </c>
      <c r="J49" s="46">
        <f>$I$28/$J$2</f>
        <v>50</v>
      </c>
      <c r="K49" s="26">
        <f>I48*$E$2/12</f>
        <v>14.583333333333336</v>
      </c>
      <c r="L49" s="26">
        <f>J49+K49</f>
        <v>64.583333333333343</v>
      </c>
      <c r="M49" s="26">
        <f t="shared" si="4"/>
        <v>96.731674979933572</v>
      </c>
    </row>
    <row r="50" spans="1:14">
      <c r="A50" s="2">
        <v>46</v>
      </c>
      <c r="B50" s="45">
        <f t="shared" si="0"/>
        <v>44743</v>
      </c>
      <c r="C50" s="6">
        <f t="shared" si="1"/>
        <v>3968.2576539387765</v>
      </c>
      <c r="D50" s="47">
        <f t="shared" si="9"/>
        <v>20.454936360509162</v>
      </c>
      <c r="E50" s="26">
        <f>C49*$E$2/12</f>
        <v>11.633745055039585</v>
      </c>
      <c r="F50" s="26"/>
      <c r="G50" s="26">
        <f t="shared" si="2"/>
        <v>32.088681415548749</v>
      </c>
      <c r="H50" s="2"/>
      <c r="I50" s="6">
        <f t="shared" si="7"/>
        <v>4900</v>
      </c>
      <c r="J50" s="46">
        <f>$I$28/$J$2</f>
        <v>50</v>
      </c>
      <c r="K50" s="26">
        <f>I49*$E$2/12</f>
        <v>14.437500000000002</v>
      </c>
      <c r="L50" s="26">
        <f>J50+K50</f>
        <v>64.4375</v>
      </c>
      <c r="M50" s="26">
        <f t="shared" si="4"/>
        <v>96.526181415548749</v>
      </c>
    </row>
    <row r="51" spans="1:14">
      <c r="A51" s="52">
        <v>47</v>
      </c>
      <c r="B51" s="53">
        <f t="shared" si="0"/>
        <v>44774</v>
      </c>
      <c r="C51" s="6">
        <f t="shared" si="1"/>
        <v>3947.8027175782672</v>
      </c>
      <c r="D51" s="47">
        <f t="shared" si="9"/>
        <v>20.454936360509162</v>
      </c>
      <c r="E51" s="54">
        <f>C50*$E$2/12</f>
        <v>11.5740848239881</v>
      </c>
      <c r="F51" s="54"/>
      <c r="G51" s="54">
        <f t="shared" si="2"/>
        <v>32.02902118449726</v>
      </c>
      <c r="H51" s="2"/>
      <c r="I51" s="6">
        <f t="shared" si="7"/>
        <v>4850</v>
      </c>
      <c r="J51" s="46">
        <f>$I$28/$J$2</f>
        <v>50</v>
      </c>
      <c r="K51" s="26">
        <f>I50*$E$2/12</f>
        <v>14.29166666666667</v>
      </c>
      <c r="L51" s="26">
        <f>J51+K51</f>
        <v>64.291666666666671</v>
      </c>
      <c r="M51" s="26">
        <f t="shared" si="4"/>
        <v>96.320687851163939</v>
      </c>
    </row>
    <row r="52" spans="1:14">
      <c r="A52" s="52">
        <v>48</v>
      </c>
      <c r="B52" s="53">
        <f t="shared" si="0"/>
        <v>44805</v>
      </c>
      <c r="C52" s="55">
        <f t="shared" si="1"/>
        <v>3927.347781217758</v>
      </c>
      <c r="D52" s="56">
        <f t="shared" si="9"/>
        <v>20.454936360509162</v>
      </c>
      <c r="E52" s="54">
        <f>C51*$E$2/12</f>
        <v>11.514424592936614</v>
      </c>
      <c r="F52" s="54"/>
      <c r="G52" s="54">
        <f t="shared" si="2"/>
        <v>31.969360953445776</v>
      </c>
      <c r="H52" s="2"/>
      <c r="I52" s="6">
        <f t="shared" si="7"/>
        <v>4800</v>
      </c>
      <c r="J52" s="46">
        <f>$I$28/$J$2</f>
        <v>50</v>
      </c>
      <c r="K52" s="26">
        <f>I51*$E$2/12</f>
        <v>14.145833333333336</v>
      </c>
      <c r="L52" s="26">
        <f>J52+K52</f>
        <v>64.145833333333343</v>
      </c>
      <c r="M52" s="26">
        <f t="shared" si="4"/>
        <v>96.115194286779115</v>
      </c>
      <c r="N52" s="13"/>
    </row>
    <row r="53" spans="1:14">
      <c r="A53" s="2">
        <v>49</v>
      </c>
      <c r="B53" s="45">
        <f t="shared" si="0"/>
        <v>44835</v>
      </c>
      <c r="C53" s="6">
        <f t="shared" si="1"/>
        <v>3906.8928448572487</v>
      </c>
      <c r="D53" s="47">
        <f t="shared" si="9"/>
        <v>20.454936360509162</v>
      </c>
      <c r="E53" s="26">
        <f>C52*$E$2/12</f>
        <v>11.454764361885127</v>
      </c>
      <c r="F53" s="26"/>
      <c r="G53" s="26">
        <f t="shared" si="2"/>
        <v>31.909700722394291</v>
      </c>
      <c r="H53" s="2"/>
      <c r="I53" s="6">
        <f t="shared" si="7"/>
        <v>4750</v>
      </c>
      <c r="J53" s="46">
        <f>$I$28/$J$2</f>
        <v>50</v>
      </c>
      <c r="K53" s="26">
        <f>I52*$E$2/12</f>
        <v>14.000000000000002</v>
      </c>
      <c r="L53" s="26">
        <f>J53+K53</f>
        <v>64</v>
      </c>
      <c r="M53" s="26">
        <f t="shared" si="4"/>
        <v>95.909700722394291</v>
      </c>
    </row>
    <row r="54" spans="1:14">
      <c r="A54" s="2">
        <v>50</v>
      </c>
      <c r="B54" s="45">
        <f t="shared" si="0"/>
        <v>44866</v>
      </c>
      <c r="C54" s="6">
        <f t="shared" si="1"/>
        <v>3886.4379084967395</v>
      </c>
      <c r="D54" s="47">
        <f t="shared" si="9"/>
        <v>20.454936360509162</v>
      </c>
      <c r="E54" s="26">
        <f>C53*$E$2/12</f>
        <v>11.395104130833644</v>
      </c>
      <c r="F54" s="26"/>
      <c r="G54" s="26">
        <f t="shared" si="2"/>
        <v>31.850040491342806</v>
      </c>
      <c r="H54" s="2"/>
      <c r="I54" s="6">
        <f t="shared" si="7"/>
        <v>4700</v>
      </c>
      <c r="J54" s="46">
        <f>$I$28/$J$2</f>
        <v>50</v>
      </c>
      <c r="K54" s="26">
        <f>I53*$E$2/12</f>
        <v>13.85416666666667</v>
      </c>
      <c r="L54" s="26">
        <f>J54+K54</f>
        <v>63.854166666666671</v>
      </c>
      <c r="M54" s="26">
        <f t="shared" si="4"/>
        <v>95.704207158009481</v>
      </c>
    </row>
    <row r="55" spans="1:14">
      <c r="A55" s="2">
        <v>51</v>
      </c>
      <c r="B55" s="45">
        <f t="shared" si="0"/>
        <v>44896</v>
      </c>
      <c r="C55" s="6">
        <f t="shared" si="1"/>
        <v>3865.9829721362303</v>
      </c>
      <c r="D55" s="47">
        <f t="shared" si="9"/>
        <v>20.454936360509162</v>
      </c>
      <c r="E55" s="26">
        <f>C54*$E$2/12</f>
        <v>11.335443899782158</v>
      </c>
      <c r="F55" s="26"/>
      <c r="G55" s="26">
        <f t="shared" si="2"/>
        <v>31.790380260291322</v>
      </c>
      <c r="H55" s="2"/>
      <c r="I55" s="6">
        <f t="shared" si="7"/>
        <v>4650</v>
      </c>
      <c r="J55" s="46">
        <f>$I$28/$J$2</f>
        <v>50</v>
      </c>
      <c r="K55" s="26">
        <f>I54*$E$2/12</f>
        <v>13.708333333333336</v>
      </c>
      <c r="L55" s="26">
        <f>J55+K55</f>
        <v>63.708333333333336</v>
      </c>
      <c r="M55" s="26">
        <f t="shared" si="4"/>
        <v>95.498713593624657</v>
      </c>
    </row>
    <row r="56" spans="1:14">
      <c r="A56" s="2">
        <v>52</v>
      </c>
      <c r="B56" s="45">
        <f t="shared" si="0"/>
        <v>44927</v>
      </c>
      <c r="C56" s="6">
        <f t="shared" si="1"/>
        <v>3845.528035775721</v>
      </c>
      <c r="D56" s="47">
        <f t="shared" si="9"/>
        <v>20.454936360509162</v>
      </c>
      <c r="E56" s="26">
        <f>C55*$E$2/12</f>
        <v>11.275783668730673</v>
      </c>
      <c r="F56" s="26"/>
      <c r="G56" s="26">
        <f t="shared" si="2"/>
        <v>31.730720029239833</v>
      </c>
      <c r="H56" s="2"/>
      <c r="I56" s="6">
        <f t="shared" si="7"/>
        <v>4600</v>
      </c>
      <c r="J56" s="46">
        <f>$I$28/$J$2</f>
        <v>50</v>
      </c>
      <c r="K56" s="26">
        <f>I55*$E$2/12</f>
        <v>13.562500000000002</v>
      </c>
      <c r="L56" s="26">
        <f>J56+K56</f>
        <v>63.5625</v>
      </c>
      <c r="M56" s="26">
        <f t="shared" si="4"/>
        <v>95.293220029239833</v>
      </c>
    </row>
    <row r="57" spans="1:14">
      <c r="A57" s="2">
        <v>53</v>
      </c>
      <c r="B57" s="45">
        <f t="shared" si="0"/>
        <v>44958</v>
      </c>
      <c r="C57" s="6">
        <f t="shared" si="1"/>
        <v>3825.0730994152118</v>
      </c>
      <c r="D57" s="47">
        <f t="shared" si="9"/>
        <v>20.454936360509162</v>
      </c>
      <c r="E57" s="26">
        <f>C56*$E$2/12</f>
        <v>11.216123437679187</v>
      </c>
      <c r="F57" s="26"/>
      <c r="G57" s="26">
        <f t="shared" si="2"/>
        <v>31.671059798188349</v>
      </c>
      <c r="H57" s="2"/>
      <c r="I57" s="6">
        <f t="shared" si="7"/>
        <v>4550</v>
      </c>
      <c r="J57" s="46">
        <f>$I$28/$J$2</f>
        <v>50</v>
      </c>
      <c r="K57" s="26">
        <f>I56*$E$2/12</f>
        <v>13.41666666666667</v>
      </c>
      <c r="L57" s="26">
        <f>J57+K57</f>
        <v>63.416666666666671</v>
      </c>
      <c r="M57" s="26">
        <f t="shared" si="4"/>
        <v>95.087726464855024</v>
      </c>
    </row>
    <row r="58" spans="1:14">
      <c r="A58" s="2">
        <v>54</v>
      </c>
      <c r="B58" s="45">
        <f t="shared" si="0"/>
        <v>44986</v>
      </c>
      <c r="C58" s="6">
        <f t="shared" si="1"/>
        <v>3804.6181630547026</v>
      </c>
      <c r="D58" s="47">
        <f t="shared" si="9"/>
        <v>20.454936360509162</v>
      </c>
      <c r="E58" s="26">
        <f>C57*$E$2/12</f>
        <v>11.156463206627704</v>
      </c>
      <c r="F58" s="26"/>
      <c r="G58" s="26">
        <f t="shared" si="2"/>
        <v>31.611399567136864</v>
      </c>
      <c r="H58" s="2"/>
      <c r="I58" s="6">
        <f t="shared" si="7"/>
        <v>4500</v>
      </c>
      <c r="J58" s="46">
        <f>$I$28/$J$2</f>
        <v>50</v>
      </c>
      <c r="K58" s="26">
        <f>I57*$E$2/12</f>
        <v>13.270833333333336</v>
      </c>
      <c r="L58" s="26">
        <f>J58+K58</f>
        <v>63.270833333333336</v>
      </c>
      <c r="M58" s="26">
        <f t="shared" si="4"/>
        <v>94.8822329004702</v>
      </c>
    </row>
    <row r="59" spans="1:14">
      <c r="A59" s="2">
        <v>55</v>
      </c>
      <c r="B59" s="45">
        <f t="shared" si="0"/>
        <v>45017</v>
      </c>
      <c r="C59" s="6">
        <f t="shared" si="1"/>
        <v>3784.1632266941933</v>
      </c>
      <c r="D59" s="47">
        <f t="shared" si="9"/>
        <v>20.454936360509162</v>
      </c>
      <c r="E59" s="26">
        <f>C58*$E$2/12</f>
        <v>11.096802975576217</v>
      </c>
      <c r="F59" s="26"/>
      <c r="G59" s="26">
        <f t="shared" si="2"/>
        <v>31.55173933608538</v>
      </c>
      <c r="H59" s="2"/>
      <c r="I59" s="6">
        <f t="shared" si="7"/>
        <v>4450</v>
      </c>
      <c r="J59" s="46">
        <f>$I$28/$J$2</f>
        <v>50</v>
      </c>
      <c r="K59" s="26">
        <f>I58*$E$2/12</f>
        <v>13.125000000000002</v>
      </c>
      <c r="L59" s="26">
        <f>J59+K59</f>
        <v>63.125</v>
      </c>
      <c r="M59" s="26">
        <f t="shared" si="4"/>
        <v>94.676739336085376</v>
      </c>
    </row>
    <row r="60" spans="1:14">
      <c r="A60" s="2">
        <v>56</v>
      </c>
      <c r="B60" s="45">
        <f t="shared" si="0"/>
        <v>45047</v>
      </c>
      <c r="C60" s="6">
        <f t="shared" si="1"/>
        <v>3763.7082903336841</v>
      </c>
      <c r="D60" s="47">
        <f t="shared" si="9"/>
        <v>20.454936360509162</v>
      </c>
      <c r="E60" s="26">
        <f>C59*$E$2/12</f>
        <v>11.037142744524731</v>
      </c>
      <c r="F60" s="26"/>
      <c r="G60" s="26">
        <f t="shared" si="2"/>
        <v>31.492079105033895</v>
      </c>
      <c r="H60" s="2"/>
      <c r="I60" s="6">
        <f t="shared" si="7"/>
        <v>4400</v>
      </c>
      <c r="J60" s="46">
        <f>$I$28/$J$2</f>
        <v>50</v>
      </c>
      <c r="K60" s="26">
        <f>I59*$E$2/12</f>
        <v>12.97916666666667</v>
      </c>
      <c r="L60" s="26">
        <f>J60+K60</f>
        <v>62.979166666666671</v>
      </c>
      <c r="M60" s="26">
        <f t="shared" si="4"/>
        <v>94.471245771700566</v>
      </c>
    </row>
    <row r="61" spans="1:14">
      <c r="A61" s="2">
        <v>57</v>
      </c>
      <c r="B61" s="45">
        <f t="shared" si="0"/>
        <v>45078</v>
      </c>
      <c r="C61" s="6">
        <f t="shared" si="1"/>
        <v>3743.2533539731749</v>
      </c>
      <c r="D61" s="47">
        <f t="shared" si="9"/>
        <v>20.454936360509162</v>
      </c>
      <c r="E61" s="26">
        <f>C60*$E$2/12</f>
        <v>10.977482513473246</v>
      </c>
      <c r="F61" s="26"/>
      <c r="G61" s="26">
        <f t="shared" si="2"/>
        <v>31.432418873982407</v>
      </c>
      <c r="H61" s="2"/>
      <c r="I61" s="6">
        <f t="shared" si="7"/>
        <v>4350</v>
      </c>
      <c r="J61" s="46">
        <f>$I$28/$J$2</f>
        <v>50</v>
      </c>
      <c r="K61" s="26">
        <f>I60*$E$2/12</f>
        <v>12.833333333333336</v>
      </c>
      <c r="L61" s="26">
        <f>J61+K61</f>
        <v>62.833333333333336</v>
      </c>
      <c r="M61" s="26">
        <f t="shared" si="4"/>
        <v>94.265752207315742</v>
      </c>
    </row>
    <row r="62" spans="1:14">
      <c r="A62" s="2">
        <v>58</v>
      </c>
      <c r="B62" s="45">
        <f t="shared" si="0"/>
        <v>45108</v>
      </c>
      <c r="C62" s="6">
        <f t="shared" si="1"/>
        <v>3722.7984176126656</v>
      </c>
      <c r="D62" s="47">
        <f t="shared" si="9"/>
        <v>20.454936360509162</v>
      </c>
      <c r="E62" s="26">
        <f>C61*$E$2/12</f>
        <v>10.91782228242176</v>
      </c>
      <c r="F62" s="26"/>
      <c r="G62" s="26">
        <f t="shared" si="2"/>
        <v>31.372758642930922</v>
      </c>
      <c r="H62" s="2"/>
      <c r="I62" s="6">
        <f t="shared" si="7"/>
        <v>4300</v>
      </c>
      <c r="J62" s="46">
        <f>$I$28/$J$2</f>
        <v>50</v>
      </c>
      <c r="K62" s="26">
        <f>I61*$E$2/12</f>
        <v>12.687500000000002</v>
      </c>
      <c r="L62" s="26">
        <f>J62+K62</f>
        <v>62.6875</v>
      </c>
      <c r="M62" s="26">
        <f t="shared" si="4"/>
        <v>94.060258642930918</v>
      </c>
    </row>
    <row r="63" spans="1:14">
      <c r="A63" s="2">
        <v>59</v>
      </c>
      <c r="B63" s="45">
        <f t="shared" si="0"/>
        <v>45139</v>
      </c>
      <c r="C63" s="6">
        <f t="shared" si="1"/>
        <v>3702.3434812521564</v>
      </c>
      <c r="D63" s="47">
        <f t="shared" si="9"/>
        <v>20.454936360509162</v>
      </c>
      <c r="E63" s="26">
        <f>C62*$E$2/12</f>
        <v>10.858162051370277</v>
      </c>
      <c r="F63" s="26"/>
      <c r="G63" s="26">
        <f t="shared" si="2"/>
        <v>31.313098411879437</v>
      </c>
      <c r="H63" s="2"/>
      <c r="I63" s="6">
        <f t="shared" si="7"/>
        <v>4250</v>
      </c>
      <c r="J63" s="46">
        <f>$I$28/$J$2</f>
        <v>50</v>
      </c>
      <c r="K63" s="26">
        <f>I62*$E$2/12</f>
        <v>12.54166666666667</v>
      </c>
      <c r="L63" s="26">
        <f>J63+K63</f>
        <v>62.541666666666671</v>
      </c>
      <c r="M63" s="26">
        <f t="shared" si="4"/>
        <v>93.854765078546109</v>
      </c>
    </row>
    <row r="64" spans="1:14">
      <c r="A64" s="2">
        <v>60</v>
      </c>
      <c r="B64" s="45">
        <f t="shared" si="0"/>
        <v>45170</v>
      </c>
      <c r="C64" s="6">
        <f t="shared" si="1"/>
        <v>3681.8885448916471</v>
      </c>
      <c r="D64" s="47">
        <f t="shared" si="9"/>
        <v>20.454936360509162</v>
      </c>
      <c r="E64" s="26">
        <f>C63*$E$2/12</f>
        <v>10.798501820318791</v>
      </c>
      <c r="F64" s="26"/>
      <c r="G64" s="26">
        <f t="shared" si="2"/>
        <v>31.253438180827953</v>
      </c>
      <c r="H64" s="2"/>
      <c r="I64" s="6">
        <f t="shared" si="7"/>
        <v>4200</v>
      </c>
      <c r="J64" s="46">
        <f>$I$28/$J$2</f>
        <v>50</v>
      </c>
      <c r="K64" s="26">
        <f>I63*$E$2/12</f>
        <v>12.395833333333334</v>
      </c>
      <c r="L64" s="26">
        <f>J64+K64</f>
        <v>62.395833333333336</v>
      </c>
      <c r="M64" s="26">
        <f t="shared" si="4"/>
        <v>93.649271514161285</v>
      </c>
    </row>
    <row r="65" spans="1:13">
      <c r="A65" s="2">
        <v>61</v>
      </c>
      <c r="B65" s="45">
        <f t="shared" si="0"/>
        <v>45200</v>
      </c>
      <c r="C65" s="6">
        <f t="shared" si="1"/>
        <v>3661.4336085311379</v>
      </c>
      <c r="D65" s="47">
        <f t="shared" si="9"/>
        <v>20.454936360509162</v>
      </c>
      <c r="E65" s="26">
        <f>C64*$E$2/12</f>
        <v>10.738841589267304</v>
      </c>
      <c r="F65" s="26"/>
      <c r="G65" s="26">
        <f t="shared" si="2"/>
        <v>31.193777949776468</v>
      </c>
      <c r="H65" s="2"/>
      <c r="I65" s="6">
        <f t="shared" si="7"/>
        <v>4150</v>
      </c>
      <c r="J65" s="46">
        <f>$I$28/$J$2</f>
        <v>50</v>
      </c>
      <c r="K65" s="26">
        <f>I64*$E$2/12</f>
        <v>12.25</v>
      </c>
      <c r="L65" s="26">
        <f>J65+K65</f>
        <v>62.25</v>
      </c>
      <c r="M65" s="26">
        <f t="shared" si="4"/>
        <v>93.443777949776461</v>
      </c>
    </row>
    <row r="66" spans="1:13">
      <c r="A66" s="2">
        <v>62</v>
      </c>
      <c r="B66" s="45">
        <f t="shared" si="0"/>
        <v>45231</v>
      </c>
      <c r="C66" s="6">
        <f t="shared" si="1"/>
        <v>3640.9786721706287</v>
      </c>
      <c r="D66" s="47">
        <f t="shared" si="9"/>
        <v>20.454936360509162</v>
      </c>
      <c r="E66" s="26">
        <f>C65*$E$2/12</f>
        <v>10.679181358215819</v>
      </c>
      <c r="F66" s="26"/>
      <c r="G66" s="26">
        <f t="shared" si="2"/>
        <v>31.13411771872498</v>
      </c>
      <c r="H66" s="2"/>
      <c r="I66" s="6">
        <f t="shared" si="7"/>
        <v>4100</v>
      </c>
      <c r="J66" s="46">
        <f>$I$28/$J$2</f>
        <v>50</v>
      </c>
      <c r="K66" s="26">
        <f>I65*$E$2/12</f>
        <v>12.104166666666666</v>
      </c>
      <c r="L66" s="26">
        <f>J66+K66</f>
        <v>62.104166666666664</v>
      </c>
      <c r="M66" s="26">
        <f t="shared" si="4"/>
        <v>93.238284385391637</v>
      </c>
    </row>
    <row r="67" spans="1:13">
      <c r="A67" s="2">
        <v>63</v>
      </c>
      <c r="B67" s="45">
        <f t="shared" si="0"/>
        <v>45261</v>
      </c>
      <c r="C67" s="6">
        <f t="shared" si="1"/>
        <v>3620.5237358101194</v>
      </c>
      <c r="D67" s="47">
        <f t="shared" si="9"/>
        <v>20.454936360509162</v>
      </c>
      <c r="E67" s="26">
        <f>C66*$E$2/12</f>
        <v>10.619521127164335</v>
      </c>
      <c r="F67" s="26"/>
      <c r="G67" s="26">
        <f t="shared" si="2"/>
        <v>31.074457487673499</v>
      </c>
      <c r="H67" s="2"/>
      <c r="I67" s="6">
        <f t="shared" si="7"/>
        <v>4050</v>
      </c>
      <c r="J67" s="46">
        <f>$I$28/$J$2</f>
        <v>50</v>
      </c>
      <c r="K67" s="26">
        <f>I66*$E$2/12</f>
        <v>11.958333333333334</v>
      </c>
      <c r="L67" s="26">
        <f>J67+K67</f>
        <v>61.958333333333336</v>
      </c>
      <c r="M67" s="26">
        <f t="shared" si="4"/>
        <v>93.032790821006841</v>
      </c>
    </row>
    <row r="68" spans="1:13">
      <c r="A68" s="2">
        <v>64</v>
      </c>
      <c r="B68" s="45">
        <f t="shared" si="0"/>
        <v>45292</v>
      </c>
      <c r="C68" s="6">
        <f t="shared" si="1"/>
        <v>3600.0687994496102</v>
      </c>
      <c r="D68" s="47">
        <f t="shared" si="9"/>
        <v>20.454936360509162</v>
      </c>
      <c r="E68" s="26">
        <f>C67*$E$2/12</f>
        <v>10.55986089611285</v>
      </c>
      <c r="F68" s="26"/>
      <c r="G68" s="26">
        <f t="shared" si="2"/>
        <v>31.01479725662201</v>
      </c>
      <c r="H68" s="2"/>
      <c r="I68" s="6">
        <f t="shared" si="7"/>
        <v>4000</v>
      </c>
      <c r="J68" s="46">
        <f>$I$28/$J$2</f>
        <v>50</v>
      </c>
      <c r="K68" s="26">
        <f>I67*$E$2/12</f>
        <v>11.8125</v>
      </c>
      <c r="L68" s="26">
        <f>J68+K68</f>
        <v>61.8125</v>
      </c>
      <c r="M68" s="26">
        <f t="shared" si="4"/>
        <v>92.827297256622018</v>
      </c>
    </row>
    <row r="69" spans="1:13">
      <c r="A69" s="2">
        <v>65</v>
      </c>
      <c r="B69" s="45">
        <f t="shared" si="0"/>
        <v>45323</v>
      </c>
      <c r="C69" s="6">
        <f t="shared" si="1"/>
        <v>3579.613863089101</v>
      </c>
      <c r="D69" s="47">
        <f t="shared" si="9"/>
        <v>20.454936360509162</v>
      </c>
      <c r="E69" s="26">
        <f>C68*$E$2/12</f>
        <v>10.500200665061364</v>
      </c>
      <c r="F69" s="26"/>
      <c r="G69" s="26">
        <f t="shared" si="2"/>
        <v>30.955137025570526</v>
      </c>
      <c r="H69" s="2"/>
      <c r="I69" s="6">
        <f t="shared" si="7"/>
        <v>3950</v>
      </c>
      <c r="J69" s="46">
        <f>$I$28/$J$2</f>
        <v>50</v>
      </c>
      <c r="K69" s="26">
        <f>I68*$E$2/12</f>
        <v>11.666666666666666</v>
      </c>
      <c r="L69" s="26">
        <f>J69+K69</f>
        <v>61.666666666666664</v>
      </c>
      <c r="M69" s="26">
        <f t="shared" si="4"/>
        <v>92.621803692237194</v>
      </c>
    </row>
    <row r="70" spans="1:13">
      <c r="A70" s="2">
        <v>66</v>
      </c>
      <c r="B70" s="45">
        <f t="shared" ref="B70:B133" si="10">EDATE(B69,1)</f>
        <v>45352</v>
      </c>
      <c r="C70" s="6">
        <f t="shared" ref="C70:C133" si="11">C69-D70-F70</f>
        <v>3559.1589267285917</v>
      </c>
      <c r="D70" s="47">
        <f t="shared" si="9"/>
        <v>20.454936360509162</v>
      </c>
      <c r="E70" s="26">
        <f>C69*$E$2/12</f>
        <v>10.440540434009879</v>
      </c>
      <c r="F70" s="26"/>
      <c r="G70" s="26">
        <f t="shared" ref="G70:G133" si="12">D70+E70+F70</f>
        <v>30.895476794519041</v>
      </c>
      <c r="H70" s="2"/>
      <c r="I70" s="6">
        <f t="shared" si="7"/>
        <v>3900</v>
      </c>
      <c r="J70" s="46">
        <f>$I$28/$J$2</f>
        <v>50</v>
      </c>
      <c r="K70" s="26">
        <f>I69*$E$2/12</f>
        <v>11.520833333333334</v>
      </c>
      <c r="L70" s="26">
        <f>J70+K70</f>
        <v>61.520833333333336</v>
      </c>
      <c r="M70" s="26">
        <f t="shared" ref="M70:M133" si="13">G70+L70</f>
        <v>92.41631012785237</v>
      </c>
    </row>
    <row r="71" spans="1:13">
      <c r="A71" s="2">
        <v>67</v>
      </c>
      <c r="B71" s="45">
        <f t="shared" si="10"/>
        <v>45383</v>
      </c>
      <c r="C71" s="6">
        <f t="shared" si="11"/>
        <v>3538.7039903680825</v>
      </c>
      <c r="D71" s="47">
        <f t="shared" si="9"/>
        <v>20.454936360509162</v>
      </c>
      <c r="E71" s="26">
        <f>C70*$E$2/12</f>
        <v>10.380880202958393</v>
      </c>
      <c r="F71" s="26"/>
      <c r="G71" s="26">
        <f t="shared" si="12"/>
        <v>30.835816563467553</v>
      </c>
      <c r="H71" s="2"/>
      <c r="I71" s="6">
        <f t="shared" si="7"/>
        <v>3850</v>
      </c>
      <c r="J71" s="46">
        <f>$I$28/$J$2</f>
        <v>50</v>
      </c>
      <c r="K71" s="26">
        <f>I70*$E$2/12</f>
        <v>11.375</v>
      </c>
      <c r="L71" s="26">
        <f>J71+K71</f>
        <v>61.375</v>
      </c>
      <c r="M71" s="26">
        <f t="shared" si="13"/>
        <v>92.210816563467546</v>
      </c>
    </row>
    <row r="72" spans="1:13">
      <c r="A72" s="2">
        <v>68</v>
      </c>
      <c r="B72" s="45">
        <f t="shared" si="10"/>
        <v>45413</v>
      </c>
      <c r="C72" s="6">
        <f t="shared" si="11"/>
        <v>3518.2490540075732</v>
      </c>
      <c r="D72" s="47">
        <f t="shared" si="9"/>
        <v>20.454936360509162</v>
      </c>
      <c r="E72" s="26">
        <f>C71*$E$2/12</f>
        <v>10.321219971906908</v>
      </c>
      <c r="F72" s="26"/>
      <c r="G72" s="26">
        <f t="shared" si="12"/>
        <v>30.776156332416072</v>
      </c>
      <c r="H72" s="2"/>
      <c r="I72" s="6">
        <f t="shared" si="7"/>
        <v>3800</v>
      </c>
      <c r="J72" s="46">
        <f>$I$28/$J$2</f>
        <v>50</v>
      </c>
      <c r="K72" s="26">
        <f>I71*$E$2/12</f>
        <v>11.229166666666666</v>
      </c>
      <c r="L72" s="26">
        <f>J72+K72</f>
        <v>61.229166666666664</v>
      </c>
      <c r="M72" s="26">
        <f t="shared" si="13"/>
        <v>92.005322999082736</v>
      </c>
    </row>
    <row r="73" spans="1:13">
      <c r="A73" s="2">
        <v>69</v>
      </c>
      <c r="B73" s="45">
        <f t="shared" si="10"/>
        <v>45444</v>
      </c>
      <c r="C73" s="6">
        <f t="shared" si="11"/>
        <v>3497.794117647064</v>
      </c>
      <c r="D73" s="47">
        <f t="shared" si="9"/>
        <v>20.454936360509162</v>
      </c>
      <c r="E73" s="26">
        <f>C72*$E$2/12</f>
        <v>10.261559740855423</v>
      </c>
      <c r="F73" s="26"/>
      <c r="G73" s="26">
        <f t="shared" si="12"/>
        <v>30.716496101364584</v>
      </c>
      <c r="H73" s="2"/>
      <c r="I73" s="6">
        <f t="shared" si="7"/>
        <v>3750</v>
      </c>
      <c r="J73" s="46">
        <f>$I$28/$J$2</f>
        <v>50</v>
      </c>
      <c r="K73" s="26">
        <f>I72*$E$2/12</f>
        <v>11.083333333333334</v>
      </c>
      <c r="L73" s="26">
        <f>J73+K73</f>
        <v>61.083333333333336</v>
      </c>
      <c r="M73" s="26">
        <f t="shared" si="13"/>
        <v>91.799829434697926</v>
      </c>
    </row>
    <row r="74" spans="1:13">
      <c r="A74" s="2">
        <v>70</v>
      </c>
      <c r="B74" s="45">
        <f t="shared" si="10"/>
        <v>45474</v>
      </c>
      <c r="C74" s="6">
        <f t="shared" si="11"/>
        <v>3477.3391812865548</v>
      </c>
      <c r="D74" s="47">
        <f t="shared" si="9"/>
        <v>20.454936360509162</v>
      </c>
      <c r="E74" s="26">
        <f>C73*$E$2/12</f>
        <v>10.201899509803939</v>
      </c>
      <c r="F74" s="26"/>
      <c r="G74" s="26">
        <f t="shared" si="12"/>
        <v>30.656835870313103</v>
      </c>
      <c r="H74" s="2"/>
      <c r="I74" s="6">
        <f t="shared" si="7"/>
        <v>3700</v>
      </c>
      <c r="J74" s="46">
        <f>$I$28/$J$2</f>
        <v>50</v>
      </c>
      <c r="K74" s="26">
        <f>I73*$E$2/12</f>
        <v>10.9375</v>
      </c>
      <c r="L74" s="26">
        <f>J74+K74</f>
        <v>60.9375</v>
      </c>
      <c r="M74" s="26">
        <f t="shared" si="13"/>
        <v>91.594335870313103</v>
      </c>
    </row>
    <row r="75" spans="1:13">
      <c r="A75" s="2">
        <v>71</v>
      </c>
      <c r="B75" s="45">
        <f t="shared" si="10"/>
        <v>45505</v>
      </c>
      <c r="C75" s="6">
        <f t="shared" si="11"/>
        <v>3456.8842449260455</v>
      </c>
      <c r="D75" s="47">
        <f t="shared" si="9"/>
        <v>20.454936360509162</v>
      </c>
      <c r="E75" s="26">
        <f>C74*$E$2/12</f>
        <v>10.142239278752452</v>
      </c>
      <c r="F75" s="26"/>
      <c r="G75" s="26">
        <f t="shared" si="12"/>
        <v>30.597175639261614</v>
      </c>
      <c r="H75" s="2"/>
      <c r="I75" s="6">
        <f t="shared" si="7"/>
        <v>3650</v>
      </c>
      <c r="J75" s="46">
        <f>$I$28/$J$2</f>
        <v>50</v>
      </c>
      <c r="K75" s="26">
        <f>I74*$E$2/12</f>
        <v>10.791666666666666</v>
      </c>
      <c r="L75" s="26">
        <f>J75+K75</f>
        <v>60.791666666666664</v>
      </c>
      <c r="M75" s="26">
        <f t="shared" si="13"/>
        <v>91.388842305928279</v>
      </c>
    </row>
    <row r="76" spans="1:13">
      <c r="A76" s="2">
        <v>72</v>
      </c>
      <c r="B76" s="45">
        <f t="shared" si="10"/>
        <v>45536</v>
      </c>
      <c r="C76" s="6">
        <f t="shared" si="11"/>
        <v>3436.4293085655363</v>
      </c>
      <c r="D76" s="47">
        <f t="shared" si="9"/>
        <v>20.454936360509162</v>
      </c>
      <c r="E76" s="26">
        <f>C75*$E$2/12</f>
        <v>10.082579047700968</v>
      </c>
      <c r="F76" s="26"/>
      <c r="G76" s="26">
        <f t="shared" si="12"/>
        <v>30.53751540821013</v>
      </c>
      <c r="H76" s="2"/>
      <c r="I76" s="6">
        <f t="shared" si="7"/>
        <v>3600</v>
      </c>
      <c r="J76" s="46">
        <f>$I$28/$J$2</f>
        <v>50</v>
      </c>
      <c r="K76" s="26">
        <f>I75*$E$2/12</f>
        <v>10.645833333333334</v>
      </c>
      <c r="L76" s="26">
        <f>J76+K76</f>
        <v>60.645833333333336</v>
      </c>
      <c r="M76" s="26">
        <f t="shared" si="13"/>
        <v>91.183348741543469</v>
      </c>
    </row>
    <row r="77" spans="1:13">
      <c r="A77" s="2">
        <v>73</v>
      </c>
      <c r="B77" s="45">
        <f t="shared" si="10"/>
        <v>45566</v>
      </c>
      <c r="C77" s="6">
        <f t="shared" si="11"/>
        <v>3415.9743722050271</v>
      </c>
      <c r="D77" s="47">
        <f t="shared" si="9"/>
        <v>20.454936360509162</v>
      </c>
      <c r="E77" s="26">
        <f>C76*$E$2/12</f>
        <v>10.022918816649481</v>
      </c>
      <c r="F77" s="26"/>
      <c r="G77" s="26">
        <f t="shared" si="12"/>
        <v>30.477855177158645</v>
      </c>
      <c r="H77" s="2"/>
      <c r="I77" s="6">
        <f t="shared" si="7"/>
        <v>3550</v>
      </c>
      <c r="J77" s="46">
        <f>$I$28/$J$2</f>
        <v>50</v>
      </c>
      <c r="K77" s="26">
        <f>I76*$E$2/12</f>
        <v>10.500000000000002</v>
      </c>
      <c r="L77" s="26">
        <f>J77+K77</f>
        <v>60.5</v>
      </c>
      <c r="M77" s="26">
        <f t="shared" si="13"/>
        <v>90.977855177158645</v>
      </c>
    </row>
    <row r="78" spans="1:13">
      <c r="A78" s="2">
        <v>74</v>
      </c>
      <c r="B78" s="45">
        <f t="shared" si="10"/>
        <v>45597</v>
      </c>
      <c r="C78" s="6">
        <f t="shared" si="11"/>
        <v>3395.5194358445178</v>
      </c>
      <c r="D78" s="47">
        <f t="shared" si="9"/>
        <v>20.454936360509162</v>
      </c>
      <c r="E78" s="26">
        <f>C77*$E$2/12</f>
        <v>9.9632585855979965</v>
      </c>
      <c r="F78" s="26"/>
      <c r="G78" s="26">
        <f t="shared" si="12"/>
        <v>30.418194946107157</v>
      </c>
      <c r="H78" s="2"/>
      <c r="I78" s="6">
        <f t="shared" si="7"/>
        <v>3500</v>
      </c>
      <c r="J78" s="46">
        <f>$I$28/$J$2</f>
        <v>50</v>
      </c>
      <c r="K78" s="26">
        <f>I77*$E$2/12</f>
        <v>10.354166666666668</v>
      </c>
      <c r="L78" s="26">
        <f>J78+K78</f>
        <v>60.354166666666671</v>
      </c>
      <c r="M78" s="26">
        <f t="shared" si="13"/>
        <v>90.772361612773835</v>
      </c>
    </row>
    <row r="79" spans="1:13">
      <c r="A79" s="2">
        <v>75</v>
      </c>
      <c r="B79" s="45">
        <f t="shared" si="10"/>
        <v>45627</v>
      </c>
      <c r="C79" s="6">
        <f t="shared" si="11"/>
        <v>3375.0644994840086</v>
      </c>
      <c r="D79" s="47">
        <f t="shared" si="9"/>
        <v>20.454936360509162</v>
      </c>
      <c r="E79" s="26">
        <f>C78*$E$2/12</f>
        <v>9.9035983545465118</v>
      </c>
      <c r="F79" s="26"/>
      <c r="G79" s="26">
        <f t="shared" si="12"/>
        <v>30.358534715055676</v>
      </c>
      <c r="H79" s="2"/>
      <c r="I79" s="6">
        <f t="shared" si="7"/>
        <v>3450</v>
      </c>
      <c r="J79" s="46">
        <f>$I$28/$J$2</f>
        <v>50</v>
      </c>
      <c r="K79" s="26">
        <f>I78*$E$2/12</f>
        <v>10.208333333333334</v>
      </c>
      <c r="L79" s="26">
        <f>J79+K79</f>
        <v>60.208333333333336</v>
      </c>
      <c r="M79" s="26">
        <f t="shared" si="13"/>
        <v>90.566868048389011</v>
      </c>
    </row>
    <row r="80" spans="1:13">
      <c r="A80" s="2">
        <v>76</v>
      </c>
      <c r="B80" s="45">
        <f t="shared" si="10"/>
        <v>45658</v>
      </c>
      <c r="C80" s="6">
        <f t="shared" si="11"/>
        <v>3354.6095631234994</v>
      </c>
      <c r="D80" s="47">
        <f t="shared" si="9"/>
        <v>20.454936360509162</v>
      </c>
      <c r="E80" s="26">
        <f>C79*$E$2/12</f>
        <v>9.8439381234950272</v>
      </c>
      <c r="F80" s="26"/>
      <c r="G80" s="26">
        <f t="shared" si="12"/>
        <v>30.298874484004187</v>
      </c>
      <c r="H80" s="2"/>
      <c r="I80" s="6">
        <f t="shared" si="7"/>
        <v>3400</v>
      </c>
      <c r="J80" s="46">
        <f>$I$28/$J$2</f>
        <v>50</v>
      </c>
      <c r="K80" s="26">
        <f>I79*$E$2/12</f>
        <v>10.062500000000002</v>
      </c>
      <c r="L80" s="26">
        <f>J80+K80</f>
        <v>60.0625</v>
      </c>
      <c r="M80" s="26">
        <f t="shared" si="13"/>
        <v>90.361374484004187</v>
      </c>
    </row>
    <row r="81" spans="1:13">
      <c r="A81" s="2">
        <v>77</v>
      </c>
      <c r="B81" s="45">
        <f t="shared" si="10"/>
        <v>45689</v>
      </c>
      <c r="C81" s="6">
        <f t="shared" si="11"/>
        <v>3334.1546267629901</v>
      </c>
      <c r="D81" s="47">
        <f t="shared" si="9"/>
        <v>20.454936360509162</v>
      </c>
      <c r="E81" s="26">
        <f>C80*$E$2/12</f>
        <v>9.7842778924435407</v>
      </c>
      <c r="F81" s="26"/>
      <c r="G81" s="26">
        <f t="shared" si="12"/>
        <v>30.239214252952703</v>
      </c>
      <c r="H81" s="2"/>
      <c r="I81" s="6">
        <f t="shared" si="7"/>
        <v>3350</v>
      </c>
      <c r="J81" s="46">
        <f>$I$28/$J$2</f>
        <v>50</v>
      </c>
      <c r="K81" s="26">
        <f>I80*$E$2/12</f>
        <v>9.9166666666666679</v>
      </c>
      <c r="L81" s="26">
        <f>J81+K81</f>
        <v>59.916666666666671</v>
      </c>
      <c r="M81" s="26">
        <f t="shared" si="13"/>
        <v>90.155880919619378</v>
      </c>
    </row>
    <row r="82" spans="1:13">
      <c r="A82" s="2">
        <v>78</v>
      </c>
      <c r="B82" s="45">
        <f t="shared" si="10"/>
        <v>45717</v>
      </c>
      <c r="C82" s="6">
        <f t="shared" si="11"/>
        <v>3313.6996904024809</v>
      </c>
      <c r="D82" s="47">
        <f t="shared" si="9"/>
        <v>20.454936360509162</v>
      </c>
      <c r="E82" s="26">
        <f>C81*$E$2/12</f>
        <v>9.7246176613920543</v>
      </c>
      <c r="F82" s="26"/>
      <c r="G82" s="26">
        <f t="shared" si="12"/>
        <v>30.179554021901218</v>
      </c>
      <c r="H82" s="2"/>
      <c r="I82" s="6">
        <f t="shared" si="7"/>
        <v>3300</v>
      </c>
      <c r="J82" s="46">
        <f>$I$28/$J$2</f>
        <v>50</v>
      </c>
      <c r="K82" s="26">
        <f>I81*$E$2/12</f>
        <v>9.7708333333333339</v>
      </c>
      <c r="L82" s="26">
        <f>J82+K82</f>
        <v>59.770833333333336</v>
      </c>
      <c r="M82" s="26">
        <f t="shared" si="13"/>
        <v>89.950387355234554</v>
      </c>
    </row>
    <row r="83" spans="1:13">
      <c r="A83" s="2">
        <v>79</v>
      </c>
      <c r="B83" s="45">
        <f t="shared" si="10"/>
        <v>45748</v>
      </c>
      <c r="C83" s="6">
        <f t="shared" si="11"/>
        <v>3293.2447540419716</v>
      </c>
      <c r="D83" s="47">
        <f t="shared" si="9"/>
        <v>20.454936360509162</v>
      </c>
      <c r="E83" s="26">
        <f>C82*$E$2/12</f>
        <v>9.6649574303405696</v>
      </c>
      <c r="F83" s="26"/>
      <c r="G83" s="26">
        <f t="shared" si="12"/>
        <v>30.11989379084973</v>
      </c>
      <c r="H83" s="2"/>
      <c r="I83" s="6">
        <f t="shared" si="7"/>
        <v>3250</v>
      </c>
      <c r="J83" s="46">
        <f>$I$28/$J$2</f>
        <v>50</v>
      </c>
      <c r="K83" s="26">
        <f>I82*$E$2/12</f>
        <v>9.6250000000000018</v>
      </c>
      <c r="L83" s="26">
        <f>J83+K83</f>
        <v>59.625</v>
      </c>
      <c r="M83" s="26">
        <f t="shared" si="13"/>
        <v>89.74489379084973</v>
      </c>
    </row>
    <row r="84" spans="1:13">
      <c r="A84" s="2">
        <v>80</v>
      </c>
      <c r="B84" s="45">
        <f t="shared" si="10"/>
        <v>45778</v>
      </c>
      <c r="C84" s="6">
        <f t="shared" si="11"/>
        <v>3272.7898176814624</v>
      </c>
      <c r="D84" s="47">
        <f t="shared" si="9"/>
        <v>20.454936360509162</v>
      </c>
      <c r="E84" s="26">
        <f>C83*$E$2/12</f>
        <v>9.605297199289085</v>
      </c>
      <c r="F84" s="26"/>
      <c r="G84" s="26">
        <f t="shared" si="12"/>
        <v>30.060233559798249</v>
      </c>
      <c r="H84" s="2"/>
      <c r="I84" s="6">
        <f t="shared" si="7"/>
        <v>3200</v>
      </c>
      <c r="J84" s="46">
        <f>$I$28/$J$2</f>
        <v>50</v>
      </c>
      <c r="K84" s="26">
        <f>I83*$E$2/12</f>
        <v>9.4791666666666679</v>
      </c>
      <c r="L84" s="26">
        <f>J84+K84</f>
        <v>59.479166666666671</v>
      </c>
      <c r="M84" s="26">
        <f t="shared" si="13"/>
        <v>89.53940022646492</v>
      </c>
    </row>
    <row r="85" spans="1:13">
      <c r="A85" s="2">
        <v>81</v>
      </c>
      <c r="B85" s="45">
        <f t="shared" si="10"/>
        <v>45809</v>
      </c>
      <c r="C85" s="6">
        <f t="shared" si="11"/>
        <v>3252.3348813209532</v>
      </c>
      <c r="D85" s="47">
        <f t="shared" si="9"/>
        <v>20.454936360509162</v>
      </c>
      <c r="E85" s="26">
        <f>C84*$E$2/12</f>
        <v>9.5456369682376003</v>
      </c>
      <c r="F85" s="26"/>
      <c r="G85" s="26">
        <f t="shared" si="12"/>
        <v>30.000573328746761</v>
      </c>
      <c r="H85" s="2"/>
      <c r="I85" s="6">
        <f t="shared" si="7"/>
        <v>3150</v>
      </c>
      <c r="J85" s="46">
        <f>$I$28/$J$2</f>
        <v>50</v>
      </c>
      <c r="K85" s="26">
        <f>I84*$E$2/12</f>
        <v>9.3333333333333339</v>
      </c>
      <c r="L85" s="26">
        <f>J85+K85</f>
        <v>59.333333333333336</v>
      </c>
      <c r="M85" s="26">
        <f t="shared" si="13"/>
        <v>89.333906662080096</v>
      </c>
    </row>
    <row r="86" spans="1:13">
      <c r="A86" s="2">
        <v>82</v>
      </c>
      <c r="B86" s="45">
        <f t="shared" si="10"/>
        <v>45839</v>
      </c>
      <c r="C86" s="6">
        <f t="shared" si="11"/>
        <v>3231.8799449604439</v>
      </c>
      <c r="D86" s="47">
        <f t="shared" si="9"/>
        <v>20.454936360509162</v>
      </c>
      <c r="E86" s="26">
        <f>C85*$E$2/12</f>
        <v>9.4859767371861139</v>
      </c>
      <c r="F86" s="26"/>
      <c r="G86" s="26">
        <f t="shared" si="12"/>
        <v>29.940913097695276</v>
      </c>
      <c r="H86" s="2"/>
      <c r="I86" s="6">
        <f t="shared" si="7"/>
        <v>3100</v>
      </c>
      <c r="J86" s="46">
        <f>$I$28/$J$2</f>
        <v>50</v>
      </c>
      <c r="K86" s="26">
        <f>I85*$E$2/12</f>
        <v>9.1875000000000018</v>
      </c>
      <c r="L86" s="26">
        <f>J86+K86</f>
        <v>59.1875</v>
      </c>
      <c r="M86" s="26">
        <f t="shared" si="13"/>
        <v>89.128413097695272</v>
      </c>
    </row>
    <row r="87" spans="1:13">
      <c r="A87" s="2">
        <v>83</v>
      </c>
      <c r="B87" s="45">
        <f t="shared" si="10"/>
        <v>45870</v>
      </c>
      <c r="C87" s="6">
        <f t="shared" si="11"/>
        <v>3211.4250085999347</v>
      </c>
      <c r="D87" s="47">
        <f t="shared" si="9"/>
        <v>20.454936360509162</v>
      </c>
      <c r="E87" s="26">
        <f>C86*$E$2/12</f>
        <v>9.4263165061346292</v>
      </c>
      <c r="F87" s="26"/>
      <c r="G87" s="26">
        <f t="shared" si="12"/>
        <v>29.881252866643791</v>
      </c>
      <c r="H87" s="2"/>
      <c r="I87" s="6">
        <f t="shared" si="7"/>
        <v>3050</v>
      </c>
      <c r="J87" s="46">
        <f>$I$28/$J$2</f>
        <v>50</v>
      </c>
      <c r="K87" s="26">
        <f>I86*$E$2/12</f>
        <v>9.0416666666666679</v>
      </c>
      <c r="L87" s="26">
        <f>J87+K87</f>
        <v>59.041666666666671</v>
      </c>
      <c r="M87" s="26">
        <f t="shared" si="13"/>
        <v>88.922919533310463</v>
      </c>
    </row>
    <row r="88" spans="1:13">
      <c r="A88" s="2">
        <v>84</v>
      </c>
      <c r="B88" s="45">
        <f t="shared" si="10"/>
        <v>45901</v>
      </c>
      <c r="C88" s="6">
        <f t="shared" si="11"/>
        <v>3190.9700722394255</v>
      </c>
      <c r="D88" s="47">
        <f t="shared" si="9"/>
        <v>20.454936360509162</v>
      </c>
      <c r="E88" s="26">
        <f>C87*$E$2/12</f>
        <v>9.3666562750831428</v>
      </c>
      <c r="F88" s="26"/>
      <c r="G88" s="26">
        <f t="shared" si="12"/>
        <v>29.821592635592303</v>
      </c>
      <c r="H88" s="2"/>
      <c r="I88" s="6">
        <f t="shared" si="7"/>
        <v>3000</v>
      </c>
      <c r="J88" s="46">
        <f>$I$28/$J$2</f>
        <v>50</v>
      </c>
      <c r="K88" s="26">
        <f>I87*$E$2/12</f>
        <v>8.8958333333333339</v>
      </c>
      <c r="L88" s="26">
        <f>J88+K88</f>
        <v>58.895833333333336</v>
      </c>
      <c r="M88" s="26">
        <f t="shared" si="13"/>
        <v>88.717425968925639</v>
      </c>
    </row>
    <row r="89" spans="1:13">
      <c r="A89" s="2">
        <v>85</v>
      </c>
      <c r="B89" s="45">
        <f t="shared" si="10"/>
        <v>45931</v>
      </c>
      <c r="C89" s="6">
        <f t="shared" si="11"/>
        <v>3170.5151358789162</v>
      </c>
      <c r="D89" s="47">
        <f t="shared" si="9"/>
        <v>20.454936360509162</v>
      </c>
      <c r="E89" s="26">
        <f>C88*$E$2/12</f>
        <v>9.3069960440316581</v>
      </c>
      <c r="F89" s="26"/>
      <c r="G89" s="26">
        <f t="shared" si="12"/>
        <v>29.761932404540822</v>
      </c>
      <c r="H89" s="2"/>
      <c r="I89" s="6">
        <f t="shared" si="7"/>
        <v>2950</v>
      </c>
      <c r="J89" s="46">
        <f>$I$28/$J$2</f>
        <v>50</v>
      </c>
      <c r="K89" s="26">
        <f>I88*$E$2/12</f>
        <v>8.7500000000000018</v>
      </c>
      <c r="L89" s="26">
        <f>J89+K89</f>
        <v>58.75</v>
      </c>
      <c r="M89" s="26">
        <f t="shared" si="13"/>
        <v>88.511932404540829</v>
      </c>
    </row>
    <row r="90" spans="1:13">
      <c r="A90" s="2">
        <v>86</v>
      </c>
      <c r="B90" s="45">
        <f t="shared" si="10"/>
        <v>45962</v>
      </c>
      <c r="C90" s="6">
        <f t="shared" si="11"/>
        <v>3150.060199518407</v>
      </c>
      <c r="D90" s="47">
        <f t="shared" si="9"/>
        <v>20.454936360509162</v>
      </c>
      <c r="E90" s="26">
        <f>C89*$E$2/12</f>
        <v>9.2473358129801735</v>
      </c>
      <c r="F90" s="26"/>
      <c r="G90" s="26">
        <f t="shared" si="12"/>
        <v>29.702272173489334</v>
      </c>
      <c r="H90" s="2"/>
      <c r="I90" s="6">
        <f t="shared" si="7"/>
        <v>2900</v>
      </c>
      <c r="J90" s="46">
        <f>$I$28/$J$2</f>
        <v>50</v>
      </c>
      <c r="K90" s="26">
        <f>I89*$E$2/12</f>
        <v>8.6041666666666679</v>
      </c>
      <c r="L90" s="26">
        <f>J90+K90</f>
        <v>58.604166666666671</v>
      </c>
      <c r="M90" s="26">
        <f t="shared" si="13"/>
        <v>88.306438840156005</v>
      </c>
    </row>
    <row r="91" spans="1:13">
      <c r="A91" s="2">
        <v>87</v>
      </c>
      <c r="B91" s="45">
        <f t="shared" si="10"/>
        <v>45992</v>
      </c>
      <c r="C91" s="6">
        <f t="shared" si="11"/>
        <v>3129.6052631578978</v>
      </c>
      <c r="D91" s="47">
        <f t="shared" si="9"/>
        <v>20.454936360509162</v>
      </c>
      <c r="E91" s="26">
        <f>C90*$E$2/12</f>
        <v>9.1876755819286888</v>
      </c>
      <c r="F91" s="26"/>
      <c r="G91" s="26">
        <f t="shared" si="12"/>
        <v>29.642611942437853</v>
      </c>
      <c r="H91" s="2"/>
      <c r="I91" s="6">
        <f t="shared" si="7"/>
        <v>2850</v>
      </c>
      <c r="J91" s="46">
        <f>$I$28/$J$2</f>
        <v>50</v>
      </c>
      <c r="K91" s="26">
        <f>I90*$E$2/12</f>
        <v>8.4583333333333339</v>
      </c>
      <c r="L91" s="26">
        <f>J91+K91</f>
        <v>58.458333333333336</v>
      </c>
      <c r="M91" s="26">
        <f t="shared" si="13"/>
        <v>88.100945275771181</v>
      </c>
    </row>
    <row r="92" spans="1:13">
      <c r="A92" s="2">
        <v>88</v>
      </c>
      <c r="B92" s="45">
        <f t="shared" si="10"/>
        <v>46023</v>
      </c>
      <c r="C92" s="6">
        <f t="shared" si="11"/>
        <v>3109.1503267973885</v>
      </c>
      <c r="D92" s="47">
        <f t="shared" si="9"/>
        <v>20.454936360509162</v>
      </c>
      <c r="E92" s="26">
        <f>C91*$E$2/12</f>
        <v>9.1280153508772024</v>
      </c>
      <c r="F92" s="26"/>
      <c r="G92" s="26">
        <f t="shared" si="12"/>
        <v>29.582951711386364</v>
      </c>
      <c r="H92" s="2"/>
      <c r="I92" s="6">
        <f t="shared" si="7"/>
        <v>2800</v>
      </c>
      <c r="J92" s="46">
        <f>$I$28/$J$2</f>
        <v>50</v>
      </c>
      <c r="K92" s="26">
        <f>I91*$E$2/12</f>
        <v>8.3125000000000018</v>
      </c>
      <c r="L92" s="26">
        <f>J92+K92</f>
        <v>58.3125</v>
      </c>
      <c r="M92" s="26">
        <f t="shared" si="13"/>
        <v>87.895451711386357</v>
      </c>
    </row>
    <row r="93" spans="1:13">
      <c r="A93" s="2">
        <v>89</v>
      </c>
      <c r="B93" s="45">
        <f t="shared" si="10"/>
        <v>46054</v>
      </c>
      <c r="C93" s="6">
        <f t="shared" si="11"/>
        <v>3088.6953904368793</v>
      </c>
      <c r="D93" s="47">
        <f t="shared" si="9"/>
        <v>20.454936360509162</v>
      </c>
      <c r="E93" s="26">
        <f>C92*$E$2/12</f>
        <v>9.0683551198257177</v>
      </c>
      <c r="F93" s="26"/>
      <c r="G93" s="26">
        <f t="shared" si="12"/>
        <v>29.52329148033488</v>
      </c>
      <c r="H93" s="2"/>
      <c r="I93" s="6">
        <f t="shared" si="7"/>
        <v>2750</v>
      </c>
      <c r="J93" s="46">
        <f>$I$28/$J$2</f>
        <v>50</v>
      </c>
      <c r="K93" s="26">
        <f>I92*$E$2/12</f>
        <v>8.1666666666666679</v>
      </c>
      <c r="L93" s="26">
        <f>J93+K93</f>
        <v>58.166666666666671</v>
      </c>
      <c r="M93" s="26">
        <f t="shared" si="13"/>
        <v>87.689958147001548</v>
      </c>
    </row>
    <row r="94" spans="1:13">
      <c r="A94" s="2">
        <v>90</v>
      </c>
      <c r="B94" s="45">
        <f t="shared" si="10"/>
        <v>46082</v>
      </c>
      <c r="C94" s="6">
        <f t="shared" si="11"/>
        <v>3068.24045407637</v>
      </c>
      <c r="D94" s="47">
        <f t="shared" si="9"/>
        <v>20.454936360509162</v>
      </c>
      <c r="E94" s="26">
        <f>C93*$E$2/12</f>
        <v>9.0086948887742313</v>
      </c>
      <c r="F94" s="26"/>
      <c r="G94" s="26">
        <f t="shared" si="12"/>
        <v>29.463631249283395</v>
      </c>
      <c r="H94" s="2"/>
      <c r="I94" s="6">
        <f t="shared" ref="I94:I148" si="14">I93-J94</f>
        <v>2700</v>
      </c>
      <c r="J94" s="46">
        <f>$I$28/$J$2</f>
        <v>50</v>
      </c>
      <c r="K94" s="26">
        <f>I93*$E$2/12</f>
        <v>8.0208333333333339</v>
      </c>
      <c r="L94" s="26">
        <f>J94+K94</f>
        <v>58.020833333333336</v>
      </c>
      <c r="M94" s="26">
        <f t="shared" si="13"/>
        <v>87.484464582616738</v>
      </c>
    </row>
    <row r="95" spans="1:13">
      <c r="A95" s="2">
        <v>91</v>
      </c>
      <c r="B95" s="45">
        <f t="shared" si="10"/>
        <v>46113</v>
      </c>
      <c r="C95" s="6">
        <f t="shared" si="11"/>
        <v>3047.7855177158608</v>
      </c>
      <c r="D95" s="47">
        <f t="shared" si="9"/>
        <v>20.454936360509162</v>
      </c>
      <c r="E95" s="26">
        <f>C94*$E$2/12</f>
        <v>8.9490346577227466</v>
      </c>
      <c r="F95" s="26"/>
      <c r="G95" s="26">
        <f t="shared" si="12"/>
        <v>29.403971018231907</v>
      </c>
      <c r="H95" s="2"/>
      <c r="I95" s="6">
        <f t="shared" si="14"/>
        <v>2650</v>
      </c>
      <c r="J95" s="46">
        <f>$I$28/$J$2</f>
        <v>50</v>
      </c>
      <c r="K95" s="26">
        <f>I94*$E$2/12</f>
        <v>7.8750000000000009</v>
      </c>
      <c r="L95" s="26">
        <f>J95+K95</f>
        <v>57.875</v>
      </c>
      <c r="M95" s="26">
        <f t="shared" si="13"/>
        <v>87.278971018231914</v>
      </c>
    </row>
    <row r="96" spans="1:13">
      <c r="A96" s="2">
        <v>92</v>
      </c>
      <c r="B96" s="45">
        <f t="shared" si="10"/>
        <v>46143</v>
      </c>
      <c r="C96" s="6">
        <f t="shared" si="11"/>
        <v>3027.3305813553516</v>
      </c>
      <c r="D96" s="47">
        <f t="shared" si="9"/>
        <v>20.454936360509162</v>
      </c>
      <c r="E96" s="26">
        <f>C95*$E$2/12</f>
        <v>8.889374426671262</v>
      </c>
      <c r="F96" s="26"/>
      <c r="G96" s="26">
        <f t="shared" si="12"/>
        <v>29.344310787180426</v>
      </c>
      <c r="H96" s="2"/>
      <c r="I96" s="6">
        <f t="shared" si="14"/>
        <v>2600</v>
      </c>
      <c r="J96" s="46">
        <f>$I$28/$J$2</f>
        <v>50</v>
      </c>
      <c r="K96" s="26">
        <f>I95*$E$2/12</f>
        <v>7.7291666666666679</v>
      </c>
      <c r="L96" s="26">
        <f>J96+K96</f>
        <v>57.729166666666671</v>
      </c>
      <c r="M96" s="26">
        <f t="shared" si="13"/>
        <v>87.07347745384709</v>
      </c>
    </row>
    <row r="97" spans="1:13">
      <c r="A97" s="2">
        <v>93</v>
      </c>
      <c r="B97" s="45">
        <f t="shared" si="10"/>
        <v>46174</v>
      </c>
      <c r="C97" s="6">
        <f t="shared" si="11"/>
        <v>3006.8756449948423</v>
      </c>
      <c r="D97" s="47">
        <f t="shared" si="9"/>
        <v>20.454936360509162</v>
      </c>
      <c r="E97" s="26">
        <f>C96*$E$2/12</f>
        <v>8.8297141956197773</v>
      </c>
      <c r="F97" s="26"/>
      <c r="G97" s="26">
        <f t="shared" si="12"/>
        <v>29.284650556128938</v>
      </c>
      <c r="H97" s="2"/>
      <c r="I97" s="6">
        <f t="shared" si="14"/>
        <v>2550</v>
      </c>
      <c r="J97" s="46">
        <f>$I$28/$J$2</f>
        <v>50</v>
      </c>
      <c r="K97" s="26">
        <f>I96*$E$2/12</f>
        <v>7.5833333333333348</v>
      </c>
      <c r="L97" s="26">
        <f>J97+K97</f>
        <v>57.583333333333336</v>
      </c>
      <c r="M97" s="26">
        <f t="shared" si="13"/>
        <v>86.867983889462266</v>
      </c>
    </row>
    <row r="98" spans="1:13">
      <c r="A98" s="2">
        <v>94</v>
      </c>
      <c r="B98" s="45">
        <f t="shared" si="10"/>
        <v>46204</v>
      </c>
      <c r="C98" s="6">
        <f t="shared" si="11"/>
        <v>2986.4207086343331</v>
      </c>
      <c r="D98" s="47">
        <f t="shared" si="9"/>
        <v>20.454936360509162</v>
      </c>
      <c r="E98" s="26">
        <f>C97*$E$2/12</f>
        <v>8.7700539645682909</v>
      </c>
      <c r="F98" s="26"/>
      <c r="G98" s="26">
        <f t="shared" si="12"/>
        <v>29.224990325077453</v>
      </c>
      <c r="H98" s="2"/>
      <c r="I98" s="6">
        <f t="shared" si="14"/>
        <v>2500</v>
      </c>
      <c r="J98" s="46">
        <f>$I$28/$J$2</f>
        <v>50</v>
      </c>
      <c r="K98" s="26">
        <f>I97*$E$2/12</f>
        <v>7.4375000000000009</v>
      </c>
      <c r="L98" s="26">
        <f>J98+K98</f>
        <v>57.4375</v>
      </c>
      <c r="M98" s="26">
        <f t="shared" si="13"/>
        <v>86.662490325077457</v>
      </c>
    </row>
    <row r="99" spans="1:13">
      <c r="A99" s="2">
        <v>95</v>
      </c>
      <c r="B99" s="45">
        <f t="shared" si="10"/>
        <v>46235</v>
      </c>
      <c r="C99" s="6">
        <f t="shared" si="11"/>
        <v>2965.9657722738239</v>
      </c>
      <c r="D99" s="47">
        <f t="shared" si="9"/>
        <v>20.454936360509162</v>
      </c>
      <c r="E99" s="26">
        <f>C98*$E$2/12</f>
        <v>8.7103937335168062</v>
      </c>
      <c r="F99" s="26"/>
      <c r="G99" s="26">
        <f t="shared" si="12"/>
        <v>29.165330094025968</v>
      </c>
      <c r="H99" s="2"/>
      <c r="I99" s="6">
        <f t="shared" si="14"/>
        <v>2450</v>
      </c>
      <c r="J99" s="46">
        <f>$I$28/$J$2</f>
        <v>50</v>
      </c>
      <c r="K99" s="26">
        <f>I98*$E$2/12</f>
        <v>7.2916666666666679</v>
      </c>
      <c r="L99" s="26">
        <f>J99+K99</f>
        <v>57.291666666666671</v>
      </c>
      <c r="M99" s="26">
        <f t="shared" si="13"/>
        <v>86.456996760692647</v>
      </c>
    </row>
    <row r="100" spans="1:13">
      <c r="A100" s="2">
        <v>96</v>
      </c>
      <c r="B100" s="45">
        <f t="shared" si="10"/>
        <v>46266</v>
      </c>
      <c r="C100" s="6">
        <f t="shared" si="11"/>
        <v>2945.5108359133146</v>
      </c>
      <c r="D100" s="47">
        <f t="shared" si="9"/>
        <v>20.454936360509162</v>
      </c>
      <c r="E100" s="26">
        <f>C99*$E$2/12</f>
        <v>8.6507335024653198</v>
      </c>
      <c r="F100" s="26"/>
      <c r="G100" s="26">
        <f t="shared" si="12"/>
        <v>29.10566986297448</v>
      </c>
      <c r="H100" s="2"/>
      <c r="I100" s="6">
        <f t="shared" si="14"/>
        <v>2400</v>
      </c>
      <c r="J100" s="46">
        <f>$I$28/$J$2</f>
        <v>50</v>
      </c>
      <c r="K100" s="26">
        <f>I99*$E$2/12</f>
        <v>7.1458333333333348</v>
      </c>
      <c r="L100" s="26">
        <f>J100+K100</f>
        <v>57.145833333333336</v>
      </c>
      <c r="M100" s="26">
        <f t="shared" si="13"/>
        <v>86.251503196307823</v>
      </c>
    </row>
    <row r="101" spans="1:13">
      <c r="A101" s="2">
        <v>97</v>
      </c>
      <c r="B101" s="45">
        <f t="shared" si="10"/>
        <v>46296</v>
      </c>
      <c r="C101" s="6">
        <f t="shared" si="11"/>
        <v>2925.0558995528054</v>
      </c>
      <c r="D101" s="47">
        <f t="shared" si="9"/>
        <v>20.454936360509162</v>
      </c>
      <c r="E101" s="26">
        <f>C100*$E$2/12</f>
        <v>8.5910732714138351</v>
      </c>
      <c r="F101" s="26"/>
      <c r="G101" s="26">
        <f t="shared" si="12"/>
        <v>29.046009631922999</v>
      </c>
      <c r="H101" s="2"/>
      <c r="I101" s="6">
        <f t="shared" si="14"/>
        <v>2350</v>
      </c>
      <c r="J101" s="46">
        <f>$I$28/$J$2</f>
        <v>50</v>
      </c>
      <c r="K101" s="26">
        <f>I100*$E$2/12</f>
        <v>7.0000000000000009</v>
      </c>
      <c r="L101" s="26">
        <f>J101+K101</f>
        <v>57</v>
      </c>
      <c r="M101" s="26">
        <f t="shared" si="13"/>
        <v>86.046009631922999</v>
      </c>
    </row>
    <row r="102" spans="1:13">
      <c r="A102" s="2">
        <v>98</v>
      </c>
      <c r="B102" s="45">
        <f t="shared" si="10"/>
        <v>46327</v>
      </c>
      <c r="C102" s="6">
        <f t="shared" si="11"/>
        <v>2904.6009631922961</v>
      </c>
      <c r="D102" s="47">
        <f t="shared" si="9"/>
        <v>20.454936360509162</v>
      </c>
      <c r="E102" s="26">
        <f>C101*$E$2/12</f>
        <v>8.5314130403623505</v>
      </c>
      <c r="F102" s="26"/>
      <c r="G102" s="26">
        <f t="shared" si="12"/>
        <v>28.986349400871511</v>
      </c>
      <c r="H102" s="2"/>
      <c r="I102" s="6">
        <f t="shared" si="14"/>
        <v>2300</v>
      </c>
      <c r="J102" s="46">
        <f>$I$28/$J$2</f>
        <v>50</v>
      </c>
      <c r="K102" s="26">
        <f>I101*$E$2/12</f>
        <v>6.8541666666666679</v>
      </c>
      <c r="L102" s="26">
        <f>J102+K102</f>
        <v>56.854166666666671</v>
      </c>
      <c r="M102" s="26">
        <f t="shared" si="13"/>
        <v>85.840516067538175</v>
      </c>
    </row>
    <row r="103" spans="1:13">
      <c r="A103" s="2">
        <v>99</v>
      </c>
      <c r="B103" s="45">
        <f t="shared" si="10"/>
        <v>46357</v>
      </c>
      <c r="C103" s="6">
        <f t="shared" si="11"/>
        <v>2884.1460268317869</v>
      </c>
      <c r="D103" s="47">
        <f t="shared" si="9"/>
        <v>20.454936360509162</v>
      </c>
      <c r="E103" s="26">
        <f>C102*$E$2/12</f>
        <v>8.4717528093108641</v>
      </c>
      <c r="F103" s="26"/>
      <c r="G103" s="26">
        <f t="shared" si="12"/>
        <v>28.926689169820026</v>
      </c>
      <c r="H103" s="2"/>
      <c r="I103" s="6">
        <f t="shared" si="14"/>
        <v>2250</v>
      </c>
      <c r="J103" s="46">
        <f>$I$28/$J$2</f>
        <v>50</v>
      </c>
      <c r="K103" s="26">
        <f>I102*$E$2/12</f>
        <v>6.7083333333333348</v>
      </c>
      <c r="L103" s="26">
        <f>J103+K103</f>
        <v>56.708333333333336</v>
      </c>
      <c r="M103" s="26">
        <f t="shared" si="13"/>
        <v>85.635022503153365</v>
      </c>
    </row>
    <row r="104" spans="1:13">
      <c r="A104" s="2">
        <v>100</v>
      </c>
      <c r="B104" s="45">
        <f t="shared" si="10"/>
        <v>46388</v>
      </c>
      <c r="C104" s="6">
        <f t="shared" si="11"/>
        <v>2863.6910904712777</v>
      </c>
      <c r="D104" s="47">
        <f t="shared" si="9"/>
        <v>20.454936360509162</v>
      </c>
      <c r="E104" s="26">
        <f>C103*$E$2/12</f>
        <v>8.4120925782593794</v>
      </c>
      <c r="F104" s="26"/>
      <c r="G104" s="26">
        <f t="shared" si="12"/>
        <v>28.867028938768541</v>
      </c>
      <c r="H104" s="2"/>
      <c r="I104" s="6">
        <f t="shared" si="14"/>
        <v>2200</v>
      </c>
      <c r="J104" s="46">
        <f>$I$28/$J$2</f>
        <v>50</v>
      </c>
      <c r="K104" s="26">
        <f>I103*$E$2/12</f>
        <v>6.5625000000000009</v>
      </c>
      <c r="L104" s="26">
        <f>J104+K104</f>
        <v>56.5625</v>
      </c>
      <c r="M104" s="26">
        <f t="shared" si="13"/>
        <v>85.429528938768541</v>
      </c>
    </row>
    <row r="105" spans="1:13">
      <c r="A105" s="2">
        <v>101</v>
      </c>
      <c r="B105" s="45">
        <f t="shared" si="10"/>
        <v>46419</v>
      </c>
      <c r="C105" s="6">
        <f t="shared" si="11"/>
        <v>2843.2361541107684</v>
      </c>
      <c r="D105" s="47">
        <f t="shared" si="9"/>
        <v>20.454936360509162</v>
      </c>
      <c r="E105" s="26">
        <f>C104*$E$2/12</f>
        <v>8.352432347207893</v>
      </c>
      <c r="F105" s="26"/>
      <c r="G105" s="26">
        <f t="shared" si="12"/>
        <v>28.807368707717053</v>
      </c>
      <c r="H105" s="2"/>
      <c r="I105" s="6">
        <f t="shared" si="14"/>
        <v>2150</v>
      </c>
      <c r="J105" s="46">
        <f>$I$28/$J$2</f>
        <v>50</v>
      </c>
      <c r="K105" s="26">
        <f>I104*$E$2/12</f>
        <v>6.4166666666666679</v>
      </c>
      <c r="L105" s="26">
        <f>J105+K105</f>
        <v>56.416666666666671</v>
      </c>
      <c r="M105" s="26">
        <f t="shared" si="13"/>
        <v>85.224035374383732</v>
      </c>
    </row>
    <row r="106" spans="1:13">
      <c r="A106" s="2">
        <v>102</v>
      </c>
      <c r="B106" s="45">
        <f t="shared" si="10"/>
        <v>46447</v>
      </c>
      <c r="C106" s="6">
        <f t="shared" si="11"/>
        <v>2822.7812177502592</v>
      </c>
      <c r="D106" s="47">
        <f t="shared" ref="D106:D169" si="15">D105</f>
        <v>20.454936360509162</v>
      </c>
      <c r="E106" s="26">
        <f>C105*$E$2/12</f>
        <v>8.2927721161564083</v>
      </c>
      <c r="F106" s="26"/>
      <c r="G106" s="26">
        <f t="shared" si="12"/>
        <v>28.747708476665572</v>
      </c>
      <c r="H106" s="2"/>
      <c r="I106" s="6">
        <f t="shared" si="14"/>
        <v>2100</v>
      </c>
      <c r="J106" s="46">
        <f>$I$28/$J$2</f>
        <v>50</v>
      </c>
      <c r="K106" s="26">
        <f>I105*$E$2/12</f>
        <v>6.2708333333333348</v>
      </c>
      <c r="L106" s="26">
        <f>J106+K106</f>
        <v>56.270833333333336</v>
      </c>
      <c r="M106" s="26">
        <f t="shared" si="13"/>
        <v>85.018541809998908</v>
      </c>
    </row>
    <row r="107" spans="1:13">
      <c r="A107" s="2">
        <v>103</v>
      </c>
      <c r="B107" s="45">
        <f t="shared" si="10"/>
        <v>46478</v>
      </c>
      <c r="C107" s="6">
        <f t="shared" si="11"/>
        <v>2802.32628138975</v>
      </c>
      <c r="D107" s="47">
        <f t="shared" si="15"/>
        <v>20.454936360509162</v>
      </c>
      <c r="E107" s="26">
        <f>C106*$E$2/12</f>
        <v>8.2331118851049236</v>
      </c>
      <c r="F107" s="26"/>
      <c r="G107" s="26">
        <f t="shared" si="12"/>
        <v>28.688048245614084</v>
      </c>
      <c r="H107" s="2"/>
      <c r="I107" s="6">
        <f t="shared" si="14"/>
        <v>2050</v>
      </c>
      <c r="J107" s="46">
        <f>$I$28/$J$2</f>
        <v>50</v>
      </c>
      <c r="K107" s="26">
        <f>I106*$E$2/12</f>
        <v>6.125</v>
      </c>
      <c r="L107" s="26">
        <f>J107+K107</f>
        <v>56.125</v>
      </c>
      <c r="M107" s="26">
        <f t="shared" si="13"/>
        <v>84.813048245614084</v>
      </c>
    </row>
    <row r="108" spans="1:13">
      <c r="A108" s="2">
        <v>104</v>
      </c>
      <c r="B108" s="45">
        <f t="shared" si="10"/>
        <v>46508</v>
      </c>
      <c r="C108" s="6">
        <f t="shared" si="11"/>
        <v>2781.8713450292407</v>
      </c>
      <c r="D108" s="47">
        <f t="shared" si="15"/>
        <v>20.454936360509162</v>
      </c>
      <c r="E108" s="26">
        <f>C107*$E$2/12</f>
        <v>8.173451654053439</v>
      </c>
      <c r="F108" s="26"/>
      <c r="G108" s="26">
        <f t="shared" si="12"/>
        <v>28.628388014562603</v>
      </c>
      <c r="H108" s="2"/>
      <c r="I108" s="6">
        <f t="shared" si="14"/>
        <v>2000</v>
      </c>
      <c r="J108" s="46">
        <f>$I$28/$J$2</f>
        <v>50</v>
      </c>
      <c r="K108" s="26">
        <f>I107*$E$2/12</f>
        <v>5.979166666666667</v>
      </c>
      <c r="L108" s="26">
        <f>J108+K108</f>
        <v>55.979166666666664</v>
      </c>
      <c r="M108" s="26">
        <f t="shared" si="13"/>
        <v>84.60755468122926</v>
      </c>
    </row>
    <row r="109" spans="1:13">
      <c r="A109" s="2">
        <v>105</v>
      </c>
      <c r="B109" s="45">
        <f t="shared" si="10"/>
        <v>46539</v>
      </c>
      <c r="C109" s="6">
        <f t="shared" si="11"/>
        <v>2761.4164086687315</v>
      </c>
      <c r="D109" s="47">
        <f t="shared" si="15"/>
        <v>20.454936360509162</v>
      </c>
      <c r="E109" s="26">
        <f>C108*$E$2/12</f>
        <v>8.1137914230019526</v>
      </c>
      <c r="F109" s="26"/>
      <c r="G109" s="26">
        <f t="shared" si="12"/>
        <v>28.568727783511115</v>
      </c>
      <c r="H109" s="2"/>
      <c r="I109" s="6">
        <f t="shared" si="14"/>
        <v>1950</v>
      </c>
      <c r="J109" s="46">
        <f>$I$28/$J$2</f>
        <v>50</v>
      </c>
      <c r="K109" s="26">
        <f>I108*$E$2/12</f>
        <v>5.833333333333333</v>
      </c>
      <c r="L109" s="26">
        <f>J109+K109</f>
        <v>55.833333333333336</v>
      </c>
      <c r="M109" s="26">
        <f t="shared" si="13"/>
        <v>84.40206111684445</v>
      </c>
    </row>
    <row r="110" spans="1:13">
      <c r="A110" s="2">
        <v>106</v>
      </c>
      <c r="B110" s="45">
        <f t="shared" si="10"/>
        <v>46569</v>
      </c>
      <c r="C110" s="6">
        <f t="shared" si="11"/>
        <v>2740.9614723082223</v>
      </c>
      <c r="D110" s="47">
        <f t="shared" si="15"/>
        <v>20.454936360509162</v>
      </c>
      <c r="E110" s="26">
        <f>C109*$E$2/12</f>
        <v>8.0541311919504679</v>
      </c>
      <c r="F110" s="26"/>
      <c r="G110" s="26">
        <f t="shared" si="12"/>
        <v>28.50906755245963</v>
      </c>
      <c r="H110" s="2"/>
      <c r="I110" s="6">
        <f t="shared" si="14"/>
        <v>1900</v>
      </c>
      <c r="J110" s="46">
        <f>$I$28/$J$2</f>
        <v>50</v>
      </c>
      <c r="K110" s="26">
        <f>I109*$E$2/12</f>
        <v>5.6875</v>
      </c>
      <c r="L110" s="26">
        <f>J110+K110</f>
        <v>55.6875</v>
      </c>
      <c r="M110" s="26">
        <f t="shared" si="13"/>
        <v>84.196567552459626</v>
      </c>
    </row>
    <row r="111" spans="1:13">
      <c r="A111" s="2">
        <v>107</v>
      </c>
      <c r="B111" s="45">
        <f t="shared" si="10"/>
        <v>46600</v>
      </c>
      <c r="C111" s="6">
        <f t="shared" si="11"/>
        <v>2720.506535947713</v>
      </c>
      <c r="D111" s="47">
        <f t="shared" si="15"/>
        <v>20.454936360509162</v>
      </c>
      <c r="E111" s="26">
        <f>C110*$E$2/12</f>
        <v>7.9944709608989823</v>
      </c>
      <c r="F111" s="26"/>
      <c r="G111" s="26">
        <f t="shared" si="12"/>
        <v>28.449407321408145</v>
      </c>
      <c r="H111" s="2"/>
      <c r="I111" s="6">
        <f t="shared" si="14"/>
        <v>1850</v>
      </c>
      <c r="J111" s="46">
        <f>$I$28/$J$2</f>
        <v>50</v>
      </c>
      <c r="K111" s="26">
        <f>I110*$E$2/12</f>
        <v>5.541666666666667</v>
      </c>
      <c r="L111" s="26">
        <f>J111+K111</f>
        <v>55.541666666666664</v>
      </c>
      <c r="M111" s="26">
        <f t="shared" si="13"/>
        <v>83.991073988074817</v>
      </c>
    </row>
    <row r="112" spans="1:13">
      <c r="A112" s="2">
        <v>108</v>
      </c>
      <c r="B112" s="45">
        <f t="shared" si="10"/>
        <v>46631</v>
      </c>
      <c r="C112" s="6">
        <f t="shared" si="11"/>
        <v>2700.0515995872038</v>
      </c>
      <c r="D112" s="47">
        <f t="shared" si="15"/>
        <v>20.454936360509162</v>
      </c>
      <c r="E112" s="26">
        <f>C111*$E$2/12</f>
        <v>7.9348107298474977</v>
      </c>
      <c r="F112" s="26"/>
      <c r="G112" s="26">
        <f t="shared" si="12"/>
        <v>28.389747090356661</v>
      </c>
      <c r="H112" s="2"/>
      <c r="I112" s="6">
        <f t="shared" si="14"/>
        <v>1800</v>
      </c>
      <c r="J112" s="46">
        <f>$I$28/$J$2</f>
        <v>50</v>
      </c>
      <c r="K112" s="26">
        <f>I111*$E$2/12</f>
        <v>5.395833333333333</v>
      </c>
      <c r="L112" s="26">
        <f>J112+K112</f>
        <v>55.395833333333336</v>
      </c>
      <c r="M112" s="26">
        <f t="shared" si="13"/>
        <v>83.785580423689993</v>
      </c>
    </row>
    <row r="113" spans="1:13">
      <c r="A113" s="2">
        <v>109</v>
      </c>
      <c r="B113" s="45">
        <f t="shared" si="10"/>
        <v>46661</v>
      </c>
      <c r="C113" s="6">
        <f t="shared" si="11"/>
        <v>2679.5966632266945</v>
      </c>
      <c r="D113" s="47">
        <f t="shared" si="15"/>
        <v>20.454936360509162</v>
      </c>
      <c r="E113" s="26">
        <f>C112*$E$2/12</f>
        <v>7.8751504987960113</v>
      </c>
      <c r="F113" s="26"/>
      <c r="G113" s="26">
        <f t="shared" si="12"/>
        <v>28.330086859305172</v>
      </c>
      <c r="H113" s="2"/>
      <c r="I113" s="6">
        <f t="shared" si="14"/>
        <v>1750</v>
      </c>
      <c r="J113" s="46">
        <f>$I$28/$J$2</f>
        <v>50</v>
      </c>
      <c r="K113" s="26">
        <f>I112*$E$2/12</f>
        <v>5.2500000000000009</v>
      </c>
      <c r="L113" s="26">
        <f>J113+K113</f>
        <v>55.25</v>
      </c>
      <c r="M113" s="26">
        <f t="shared" si="13"/>
        <v>83.580086859305169</v>
      </c>
    </row>
    <row r="114" spans="1:13">
      <c r="A114" s="2">
        <v>110</v>
      </c>
      <c r="B114" s="45">
        <f t="shared" si="10"/>
        <v>46692</v>
      </c>
      <c r="C114" s="6">
        <f t="shared" si="11"/>
        <v>2659.1417268661853</v>
      </c>
      <c r="D114" s="47">
        <f t="shared" si="15"/>
        <v>20.454936360509162</v>
      </c>
      <c r="E114" s="26">
        <f>C113*$E$2/12</f>
        <v>7.8154902677445266</v>
      </c>
      <c r="F114" s="26"/>
      <c r="G114" s="26">
        <f t="shared" si="12"/>
        <v>28.270426628253688</v>
      </c>
      <c r="H114" s="2"/>
      <c r="I114" s="6">
        <f t="shared" si="14"/>
        <v>1700</v>
      </c>
      <c r="J114" s="46">
        <f>$I$28/$J$2</f>
        <v>50</v>
      </c>
      <c r="K114" s="26">
        <f>I113*$E$2/12</f>
        <v>5.104166666666667</v>
      </c>
      <c r="L114" s="26">
        <f>J114+K114</f>
        <v>55.104166666666664</v>
      </c>
      <c r="M114" s="26">
        <f t="shared" si="13"/>
        <v>83.374593294920345</v>
      </c>
    </row>
    <row r="115" spans="1:13">
      <c r="A115" s="2">
        <v>111</v>
      </c>
      <c r="B115" s="45">
        <f t="shared" si="10"/>
        <v>46722</v>
      </c>
      <c r="C115" s="6">
        <f t="shared" si="11"/>
        <v>2638.6867905056761</v>
      </c>
      <c r="D115" s="47">
        <f t="shared" si="15"/>
        <v>20.454936360509162</v>
      </c>
      <c r="E115" s="26">
        <f>C114*$E$2/12</f>
        <v>7.7558300366930411</v>
      </c>
      <c r="F115" s="26"/>
      <c r="G115" s="26">
        <f t="shared" si="12"/>
        <v>28.210766397202203</v>
      </c>
      <c r="H115" s="2"/>
      <c r="I115" s="6">
        <f t="shared" si="14"/>
        <v>1650</v>
      </c>
      <c r="J115" s="46">
        <f>$I$28/$J$2</f>
        <v>50</v>
      </c>
      <c r="K115" s="26">
        <f>I114*$E$2/12</f>
        <v>4.9583333333333339</v>
      </c>
      <c r="L115" s="26">
        <f>J115+K115</f>
        <v>54.958333333333336</v>
      </c>
      <c r="M115" s="26">
        <f t="shared" si="13"/>
        <v>83.169099730535535</v>
      </c>
    </row>
    <row r="116" spans="1:13">
      <c r="A116" s="2">
        <v>112</v>
      </c>
      <c r="B116" s="45">
        <f t="shared" si="10"/>
        <v>46753</v>
      </c>
      <c r="C116" s="6">
        <f t="shared" si="11"/>
        <v>2618.2318541451668</v>
      </c>
      <c r="D116" s="47">
        <f t="shared" si="15"/>
        <v>20.454936360509162</v>
      </c>
      <c r="E116" s="26">
        <f>C115*$E$2/12</f>
        <v>7.6961698056415564</v>
      </c>
      <c r="F116" s="26"/>
      <c r="G116" s="26">
        <f t="shared" si="12"/>
        <v>28.151106166150718</v>
      </c>
      <c r="H116" s="2"/>
      <c r="I116" s="6">
        <f t="shared" si="14"/>
        <v>1600</v>
      </c>
      <c r="J116" s="46">
        <f>$I$28/$J$2</f>
        <v>50</v>
      </c>
      <c r="K116" s="26">
        <f>I115*$E$2/12</f>
        <v>4.8125000000000009</v>
      </c>
      <c r="L116" s="26">
        <f>J116+K116</f>
        <v>54.8125</v>
      </c>
      <c r="M116" s="26">
        <f t="shared" si="13"/>
        <v>82.963606166150726</v>
      </c>
    </row>
    <row r="117" spans="1:13">
      <c r="A117" s="2">
        <v>113</v>
      </c>
      <c r="B117" s="45">
        <f t="shared" si="10"/>
        <v>46784</v>
      </c>
      <c r="C117" s="6">
        <f t="shared" si="11"/>
        <v>2597.7769177846576</v>
      </c>
      <c r="D117" s="47">
        <f t="shared" si="15"/>
        <v>20.454936360509162</v>
      </c>
      <c r="E117" s="26">
        <f>C116*$E$2/12</f>
        <v>7.6365095745900708</v>
      </c>
      <c r="F117" s="26"/>
      <c r="G117" s="26">
        <f t="shared" si="12"/>
        <v>28.091445935099234</v>
      </c>
      <c r="H117" s="2"/>
      <c r="I117" s="6">
        <f t="shared" si="14"/>
        <v>1550</v>
      </c>
      <c r="J117" s="46">
        <f>$I$28/$J$2</f>
        <v>50</v>
      </c>
      <c r="K117" s="26">
        <f>I116*$E$2/12</f>
        <v>4.666666666666667</v>
      </c>
      <c r="L117" s="26">
        <f>J117+K117</f>
        <v>54.666666666666664</v>
      </c>
      <c r="M117" s="26">
        <f t="shared" si="13"/>
        <v>82.758112601765902</v>
      </c>
    </row>
    <row r="118" spans="1:13">
      <c r="A118" s="2">
        <v>114</v>
      </c>
      <c r="B118" s="45">
        <f t="shared" si="10"/>
        <v>46813</v>
      </c>
      <c r="C118" s="6">
        <f t="shared" si="11"/>
        <v>2577.3219814241484</v>
      </c>
      <c r="D118" s="47">
        <f t="shared" si="15"/>
        <v>20.454936360509162</v>
      </c>
      <c r="E118" s="26">
        <f>C117*$E$2/12</f>
        <v>7.5768493435385862</v>
      </c>
      <c r="F118" s="26"/>
      <c r="G118" s="26">
        <f t="shared" si="12"/>
        <v>28.031785704047749</v>
      </c>
      <c r="H118" s="2"/>
      <c r="I118" s="6">
        <f t="shared" si="14"/>
        <v>1500</v>
      </c>
      <c r="J118" s="46">
        <f>$I$28/$J$2</f>
        <v>50</v>
      </c>
      <c r="K118" s="26">
        <f>I117*$E$2/12</f>
        <v>4.5208333333333339</v>
      </c>
      <c r="L118" s="26">
        <f>J118+K118</f>
        <v>54.520833333333336</v>
      </c>
      <c r="M118" s="26">
        <f t="shared" si="13"/>
        <v>82.552619037381078</v>
      </c>
    </row>
    <row r="119" spans="1:13">
      <c r="A119" s="2">
        <v>115</v>
      </c>
      <c r="B119" s="45">
        <f t="shared" si="10"/>
        <v>46844</v>
      </c>
      <c r="C119" s="6">
        <f t="shared" si="11"/>
        <v>2556.8670450636391</v>
      </c>
      <c r="D119" s="47">
        <f t="shared" si="15"/>
        <v>20.454936360509162</v>
      </c>
      <c r="E119" s="26">
        <f>C118*$E$2/12</f>
        <v>7.5171891124870998</v>
      </c>
      <c r="F119" s="26"/>
      <c r="G119" s="26">
        <f t="shared" si="12"/>
        <v>27.972125472996261</v>
      </c>
      <c r="H119" s="2"/>
      <c r="I119" s="6">
        <f t="shared" si="14"/>
        <v>1450</v>
      </c>
      <c r="J119" s="46">
        <f>$I$28/$J$2</f>
        <v>50</v>
      </c>
      <c r="K119" s="26">
        <f>I118*$E$2/12</f>
        <v>4.3750000000000009</v>
      </c>
      <c r="L119" s="26">
        <f>J119+K119</f>
        <v>54.375</v>
      </c>
      <c r="M119" s="26">
        <f t="shared" si="13"/>
        <v>82.347125472996254</v>
      </c>
    </row>
    <row r="120" spans="1:13">
      <c r="A120" s="2">
        <v>116</v>
      </c>
      <c r="B120" s="45">
        <f t="shared" si="10"/>
        <v>46874</v>
      </c>
      <c r="C120" s="6">
        <f t="shared" si="11"/>
        <v>2536.4121087031299</v>
      </c>
      <c r="D120" s="47">
        <f t="shared" si="15"/>
        <v>20.454936360509162</v>
      </c>
      <c r="E120" s="26">
        <f>C119*$E$2/12</f>
        <v>7.4575288814356151</v>
      </c>
      <c r="F120" s="26"/>
      <c r="G120" s="26">
        <f t="shared" si="12"/>
        <v>27.912465241944776</v>
      </c>
      <c r="H120" s="2"/>
      <c r="I120" s="6">
        <f t="shared" si="14"/>
        <v>1400</v>
      </c>
      <c r="J120" s="46">
        <f>$I$28/$J$2</f>
        <v>50</v>
      </c>
      <c r="K120" s="26">
        <f>I119*$E$2/12</f>
        <v>4.229166666666667</v>
      </c>
      <c r="L120" s="26">
        <f>J120+K120</f>
        <v>54.229166666666664</v>
      </c>
      <c r="M120" s="26">
        <f t="shared" si="13"/>
        <v>82.141631908611444</v>
      </c>
    </row>
    <row r="121" spans="1:13">
      <c r="A121" s="2">
        <v>117</v>
      </c>
      <c r="B121" s="45">
        <f t="shared" si="10"/>
        <v>46905</v>
      </c>
      <c r="C121" s="6">
        <f t="shared" si="11"/>
        <v>2515.9571723426207</v>
      </c>
      <c r="D121" s="47">
        <f t="shared" si="15"/>
        <v>20.454936360509162</v>
      </c>
      <c r="E121" s="26">
        <f>C120*$E$2/12</f>
        <v>7.3978686503841296</v>
      </c>
      <c r="F121" s="26"/>
      <c r="G121" s="26">
        <f t="shared" si="12"/>
        <v>27.852805010893292</v>
      </c>
      <c r="H121" s="2"/>
      <c r="I121" s="6">
        <f t="shared" si="14"/>
        <v>1350</v>
      </c>
      <c r="J121" s="46">
        <f>$I$28/$J$2</f>
        <v>50</v>
      </c>
      <c r="K121" s="26">
        <f>I120*$E$2/12</f>
        <v>4.0833333333333339</v>
      </c>
      <c r="L121" s="26">
        <f>J121+K121</f>
        <v>54.083333333333336</v>
      </c>
      <c r="M121" s="26">
        <f t="shared" si="13"/>
        <v>81.936138344226634</v>
      </c>
    </row>
    <row r="122" spans="1:13">
      <c r="A122" s="2">
        <v>118</v>
      </c>
      <c r="B122" s="45">
        <f t="shared" si="10"/>
        <v>46935</v>
      </c>
      <c r="C122" s="6">
        <f t="shared" si="11"/>
        <v>2495.5022359821114</v>
      </c>
      <c r="D122" s="47">
        <f t="shared" si="15"/>
        <v>20.454936360509162</v>
      </c>
      <c r="E122" s="26">
        <f>C121*$E$2/12</f>
        <v>7.338208419332644</v>
      </c>
      <c r="F122" s="26"/>
      <c r="G122" s="26">
        <f t="shared" si="12"/>
        <v>27.793144779841807</v>
      </c>
      <c r="H122" s="2"/>
      <c r="I122" s="6">
        <f t="shared" si="14"/>
        <v>1300</v>
      </c>
      <c r="J122" s="46">
        <f>$I$28/$J$2</f>
        <v>50</v>
      </c>
      <c r="K122" s="26">
        <f>I121*$E$2/12</f>
        <v>3.9375000000000004</v>
      </c>
      <c r="L122" s="26">
        <f>J122+K122</f>
        <v>53.9375</v>
      </c>
      <c r="M122" s="26">
        <f t="shared" si="13"/>
        <v>81.730644779841811</v>
      </c>
    </row>
    <row r="123" spans="1:13">
      <c r="A123" s="2">
        <v>119</v>
      </c>
      <c r="B123" s="45">
        <f t="shared" si="10"/>
        <v>46966</v>
      </c>
      <c r="C123" s="6">
        <f t="shared" si="11"/>
        <v>2475.0472996216022</v>
      </c>
      <c r="D123" s="47">
        <f t="shared" si="15"/>
        <v>20.454936360509162</v>
      </c>
      <c r="E123" s="26">
        <f>C122*$E$2/12</f>
        <v>7.2785481882811593</v>
      </c>
      <c r="F123" s="26"/>
      <c r="G123" s="26">
        <f t="shared" si="12"/>
        <v>27.733484548790322</v>
      </c>
      <c r="H123" s="2"/>
      <c r="I123" s="6">
        <f t="shared" si="14"/>
        <v>1250</v>
      </c>
      <c r="J123" s="46">
        <f>$I$28/$J$2</f>
        <v>50</v>
      </c>
      <c r="K123" s="26">
        <f>I122*$E$2/12</f>
        <v>3.7916666666666674</v>
      </c>
      <c r="L123" s="26">
        <f>J123+K123</f>
        <v>53.791666666666664</v>
      </c>
      <c r="M123" s="26">
        <f t="shared" si="13"/>
        <v>81.525151215456987</v>
      </c>
    </row>
    <row r="124" spans="1:13">
      <c r="A124" s="2">
        <v>120</v>
      </c>
      <c r="B124" s="45">
        <f t="shared" si="10"/>
        <v>46997</v>
      </c>
      <c r="C124" s="6">
        <f t="shared" si="11"/>
        <v>2454.5923632610929</v>
      </c>
      <c r="D124" s="47">
        <f t="shared" si="15"/>
        <v>20.454936360509162</v>
      </c>
      <c r="E124" s="26">
        <f>C123*$E$2/12</f>
        <v>7.2188879572296729</v>
      </c>
      <c r="F124" s="26"/>
      <c r="G124" s="26">
        <f t="shared" si="12"/>
        <v>27.673824317738834</v>
      </c>
      <c r="H124" s="2"/>
      <c r="I124" s="6">
        <f t="shared" si="14"/>
        <v>1200</v>
      </c>
      <c r="J124" s="46">
        <f>$I$28/$J$2</f>
        <v>50</v>
      </c>
      <c r="K124" s="26">
        <f>I123*$E$2/12</f>
        <v>3.6458333333333339</v>
      </c>
      <c r="L124" s="26">
        <f>J124+K124</f>
        <v>53.645833333333336</v>
      </c>
      <c r="M124" s="26">
        <f t="shared" si="13"/>
        <v>81.319657651072163</v>
      </c>
    </row>
    <row r="125" spans="1:13">
      <c r="A125" s="2">
        <v>121</v>
      </c>
      <c r="B125" s="45">
        <f t="shared" si="10"/>
        <v>47027</v>
      </c>
      <c r="C125" s="6">
        <f t="shared" si="11"/>
        <v>2434.1374269005837</v>
      </c>
      <c r="D125" s="47">
        <f t="shared" si="15"/>
        <v>20.454936360509162</v>
      </c>
      <c r="E125" s="26">
        <f>C124*$E$2/12</f>
        <v>7.1592277261781883</v>
      </c>
      <c r="F125" s="2"/>
      <c r="G125" s="26">
        <f t="shared" si="12"/>
        <v>27.614164086687349</v>
      </c>
      <c r="H125" s="2"/>
      <c r="I125" s="6">
        <f t="shared" si="14"/>
        <v>1150</v>
      </c>
      <c r="J125" s="46">
        <f>$I$28/$J$2</f>
        <v>50</v>
      </c>
      <c r="K125" s="26">
        <f>I124*$E$2/12</f>
        <v>3.5000000000000004</v>
      </c>
      <c r="L125" s="26">
        <f>J125+K125</f>
        <v>53.5</v>
      </c>
      <c r="M125" s="26">
        <f t="shared" si="13"/>
        <v>81.114164086687353</v>
      </c>
    </row>
    <row r="126" spans="1:13">
      <c r="A126" s="2">
        <v>122</v>
      </c>
      <c r="B126" s="45">
        <f t="shared" si="10"/>
        <v>47058</v>
      </c>
      <c r="C126" s="6">
        <f t="shared" si="11"/>
        <v>2413.6824905400745</v>
      </c>
      <c r="D126" s="47">
        <f t="shared" si="15"/>
        <v>20.454936360509162</v>
      </c>
      <c r="E126" s="26">
        <f>C125*$E$2/12</f>
        <v>7.0995674951267027</v>
      </c>
      <c r="F126" s="2"/>
      <c r="G126" s="26">
        <f t="shared" si="12"/>
        <v>27.554503855635865</v>
      </c>
      <c r="H126" s="2"/>
      <c r="I126" s="6">
        <f t="shared" si="14"/>
        <v>1100</v>
      </c>
      <c r="J126" s="46">
        <f>$I$28/$J$2</f>
        <v>50</v>
      </c>
      <c r="K126" s="26">
        <f>I125*$E$2/12</f>
        <v>3.3541666666666674</v>
      </c>
      <c r="L126" s="26">
        <f>J126+K126</f>
        <v>53.354166666666664</v>
      </c>
      <c r="M126" s="26">
        <f t="shared" si="13"/>
        <v>80.908670522302529</v>
      </c>
    </row>
    <row r="127" spans="1:13">
      <c r="A127" s="2">
        <v>123</v>
      </c>
      <c r="B127" s="45">
        <f t="shared" si="10"/>
        <v>47088</v>
      </c>
      <c r="C127" s="6">
        <f t="shared" si="11"/>
        <v>2393.2275541795652</v>
      </c>
      <c r="D127" s="47">
        <f t="shared" si="15"/>
        <v>20.454936360509162</v>
      </c>
      <c r="E127" s="26">
        <f>C126*$E$2/12</f>
        <v>7.0399072640752181</v>
      </c>
      <c r="F127" s="2"/>
      <c r="G127" s="26">
        <f t="shared" si="12"/>
        <v>27.49484362458438</v>
      </c>
      <c r="H127" s="2"/>
      <c r="I127" s="6">
        <f t="shared" si="14"/>
        <v>1050</v>
      </c>
      <c r="J127" s="46">
        <f>$I$28/$J$2</f>
        <v>50</v>
      </c>
      <c r="K127" s="26">
        <f>I126*$E$2/12</f>
        <v>3.2083333333333339</v>
      </c>
      <c r="L127" s="26">
        <f>J127+K127</f>
        <v>53.208333333333336</v>
      </c>
      <c r="M127" s="26">
        <f t="shared" si="13"/>
        <v>80.703176957917719</v>
      </c>
    </row>
    <row r="128" spans="1:13">
      <c r="A128" s="2">
        <v>124</v>
      </c>
      <c r="B128" s="45">
        <f t="shared" si="10"/>
        <v>47119</v>
      </c>
      <c r="C128" s="6">
        <f t="shared" si="11"/>
        <v>2372.772617819056</v>
      </c>
      <c r="D128" s="47">
        <f t="shared" si="15"/>
        <v>20.454936360509162</v>
      </c>
      <c r="E128" s="26">
        <f>C127*$E$2/12</f>
        <v>6.9802470330237325</v>
      </c>
      <c r="F128" s="2"/>
      <c r="G128" s="26">
        <f t="shared" si="12"/>
        <v>27.435183393532895</v>
      </c>
      <c r="H128" s="2"/>
      <c r="I128" s="6">
        <f t="shared" si="14"/>
        <v>1000</v>
      </c>
      <c r="J128" s="46">
        <f>$I$28/$J$2</f>
        <v>50</v>
      </c>
      <c r="K128" s="26">
        <f>I127*$E$2/12</f>
        <v>3.0625</v>
      </c>
      <c r="L128" s="26">
        <f>J128+K128</f>
        <v>53.0625</v>
      </c>
      <c r="M128" s="26">
        <f t="shared" si="13"/>
        <v>80.497683393532895</v>
      </c>
    </row>
    <row r="129" spans="1:13">
      <c r="A129" s="2">
        <v>125</v>
      </c>
      <c r="B129" s="45">
        <f t="shared" si="10"/>
        <v>47150</v>
      </c>
      <c r="C129" s="6">
        <f t="shared" si="11"/>
        <v>2352.3176814585468</v>
      </c>
      <c r="D129" s="47">
        <f t="shared" si="15"/>
        <v>20.454936360509162</v>
      </c>
      <c r="E129" s="26">
        <f>C128*$E$2/12</f>
        <v>6.9205868019722478</v>
      </c>
      <c r="F129" s="2"/>
      <c r="G129" s="26">
        <f t="shared" si="12"/>
        <v>27.375523162481411</v>
      </c>
      <c r="H129" s="2"/>
      <c r="I129" s="6">
        <f t="shared" si="14"/>
        <v>950</v>
      </c>
      <c r="J129" s="46">
        <f>$I$28/$J$2</f>
        <v>50</v>
      </c>
      <c r="K129" s="26">
        <f>I128*$E$2/12</f>
        <v>2.9166666666666665</v>
      </c>
      <c r="L129" s="26">
        <f>J129+K129</f>
        <v>52.916666666666664</v>
      </c>
      <c r="M129" s="26">
        <f t="shared" si="13"/>
        <v>80.292189829148072</v>
      </c>
    </row>
    <row r="130" spans="1:13">
      <c r="A130" s="2">
        <v>126</v>
      </c>
      <c r="B130" s="45">
        <f t="shared" si="10"/>
        <v>47178</v>
      </c>
      <c r="C130" s="6">
        <f t="shared" si="11"/>
        <v>2331.8627450980375</v>
      </c>
      <c r="D130" s="47">
        <f t="shared" si="15"/>
        <v>20.454936360509162</v>
      </c>
      <c r="E130" s="26">
        <f>C129*$E$2/12</f>
        <v>6.8609265709207614</v>
      </c>
      <c r="F130" s="2"/>
      <c r="G130" s="26">
        <f t="shared" si="12"/>
        <v>27.315862931429923</v>
      </c>
      <c r="H130" s="2"/>
      <c r="I130" s="6">
        <f t="shared" si="14"/>
        <v>900</v>
      </c>
      <c r="J130" s="46">
        <f>$I$28/$J$2</f>
        <v>50</v>
      </c>
      <c r="K130" s="26">
        <f>I129*$E$2/12</f>
        <v>2.7708333333333335</v>
      </c>
      <c r="L130" s="26">
        <f>J130+K130</f>
        <v>52.770833333333336</v>
      </c>
      <c r="M130" s="26">
        <f t="shared" si="13"/>
        <v>80.086696264763262</v>
      </c>
    </row>
    <row r="131" spans="1:13">
      <c r="A131" s="2">
        <v>127</v>
      </c>
      <c r="B131" s="45">
        <f t="shared" si="10"/>
        <v>47209</v>
      </c>
      <c r="C131" s="6">
        <f t="shared" si="11"/>
        <v>2311.4078087375283</v>
      </c>
      <c r="D131" s="47">
        <f t="shared" si="15"/>
        <v>20.454936360509162</v>
      </c>
      <c r="E131" s="26">
        <f>C130*$E$2/12</f>
        <v>6.8012663398692768</v>
      </c>
      <c r="F131" s="2"/>
      <c r="G131" s="26">
        <f t="shared" si="12"/>
        <v>27.256202700378438</v>
      </c>
      <c r="H131" s="2"/>
      <c r="I131" s="6">
        <f t="shared" si="14"/>
        <v>850</v>
      </c>
      <c r="J131" s="46">
        <f>$I$28/$J$2</f>
        <v>50</v>
      </c>
      <c r="K131" s="26">
        <f>I130*$E$2/12</f>
        <v>2.6250000000000004</v>
      </c>
      <c r="L131" s="26">
        <f>J131+K131</f>
        <v>52.625</v>
      </c>
      <c r="M131" s="26">
        <f t="shared" si="13"/>
        <v>79.881202700378438</v>
      </c>
    </row>
    <row r="132" spans="1:13">
      <c r="A132" s="2">
        <v>128</v>
      </c>
      <c r="B132" s="45">
        <f t="shared" si="10"/>
        <v>47239</v>
      </c>
      <c r="C132" s="6">
        <f t="shared" si="11"/>
        <v>2290.952872377019</v>
      </c>
      <c r="D132" s="47">
        <f t="shared" si="15"/>
        <v>20.454936360509162</v>
      </c>
      <c r="E132" s="26">
        <f>C131*$E$2/12</f>
        <v>6.7416061088177912</v>
      </c>
      <c r="F132" s="2"/>
      <c r="G132" s="26">
        <f t="shared" si="12"/>
        <v>27.196542469326953</v>
      </c>
      <c r="H132" s="2"/>
      <c r="I132" s="6">
        <f t="shared" si="14"/>
        <v>800</v>
      </c>
      <c r="J132" s="46">
        <f>$I$28/$J$2</f>
        <v>50</v>
      </c>
      <c r="K132" s="26">
        <f>I131*$E$2/12</f>
        <v>2.479166666666667</v>
      </c>
      <c r="L132" s="26">
        <f>J132+K132</f>
        <v>52.479166666666664</v>
      </c>
      <c r="M132" s="26">
        <f t="shared" si="13"/>
        <v>79.675709135993614</v>
      </c>
    </row>
    <row r="133" spans="1:13">
      <c r="A133" s="2">
        <v>129</v>
      </c>
      <c r="B133" s="45">
        <f t="shared" si="10"/>
        <v>47270</v>
      </c>
      <c r="C133" s="6">
        <f t="shared" si="11"/>
        <v>2270.4979360165098</v>
      </c>
      <c r="D133" s="47">
        <f t="shared" si="15"/>
        <v>20.454936360509162</v>
      </c>
      <c r="E133" s="26">
        <f>C132*$E$2/12</f>
        <v>6.6819458777663066</v>
      </c>
      <c r="F133" s="2"/>
      <c r="G133" s="26">
        <f t="shared" si="12"/>
        <v>27.136882238275469</v>
      </c>
      <c r="H133" s="2"/>
      <c r="I133" s="6">
        <f t="shared" si="14"/>
        <v>750</v>
      </c>
      <c r="J133" s="46">
        <f>$I$28/$J$2</f>
        <v>50</v>
      </c>
      <c r="K133" s="26">
        <f>I132*$E$2/12</f>
        <v>2.3333333333333335</v>
      </c>
      <c r="L133" s="26">
        <f>J133+K133</f>
        <v>52.333333333333336</v>
      </c>
      <c r="M133" s="26">
        <f t="shared" si="13"/>
        <v>79.470215571608804</v>
      </c>
    </row>
    <row r="134" spans="1:13">
      <c r="A134" s="2">
        <v>130</v>
      </c>
      <c r="B134" s="45">
        <f t="shared" ref="B134:B197" si="16">EDATE(B133,1)</f>
        <v>47300</v>
      </c>
      <c r="C134" s="6">
        <f t="shared" ref="C134:C197" si="17">C133-D134-F134</f>
        <v>2250.0429996560006</v>
      </c>
      <c r="D134" s="47">
        <f t="shared" si="15"/>
        <v>20.454936360509162</v>
      </c>
      <c r="E134" s="26">
        <f>C133*$E$2/12</f>
        <v>6.622285646714821</v>
      </c>
      <c r="F134" s="2"/>
      <c r="G134" s="26">
        <f t="shared" ref="G134:G197" si="18">D134+E134+F134</f>
        <v>27.077222007223984</v>
      </c>
      <c r="H134" s="2"/>
      <c r="I134" s="6">
        <f t="shared" si="14"/>
        <v>700</v>
      </c>
      <c r="J134" s="46">
        <f>$I$28/$J$2</f>
        <v>50</v>
      </c>
      <c r="K134" s="26">
        <f>I133*$E$2/12</f>
        <v>2.1875000000000004</v>
      </c>
      <c r="L134" s="26">
        <f>J134+K134</f>
        <v>52.1875</v>
      </c>
      <c r="M134" s="26">
        <f t="shared" ref="M134:M197" si="19">G134+L134</f>
        <v>79.26472200722398</v>
      </c>
    </row>
    <row r="135" spans="1:13">
      <c r="A135" s="2">
        <v>131</v>
      </c>
      <c r="B135" s="45">
        <f t="shared" si="16"/>
        <v>47331</v>
      </c>
      <c r="C135" s="6">
        <f t="shared" si="17"/>
        <v>2229.5880632954913</v>
      </c>
      <c r="D135" s="47">
        <f t="shared" si="15"/>
        <v>20.454936360509162</v>
      </c>
      <c r="E135" s="26">
        <f>C134*$E$2/12</f>
        <v>6.5626254156633363</v>
      </c>
      <c r="F135" s="2"/>
      <c r="G135" s="26">
        <f t="shared" si="18"/>
        <v>27.017561776172499</v>
      </c>
      <c r="H135" s="2"/>
      <c r="I135" s="6">
        <f t="shared" si="14"/>
        <v>650</v>
      </c>
      <c r="J135" s="46">
        <f>$I$28/$J$2</f>
        <v>50</v>
      </c>
      <c r="K135" s="26">
        <f>I134*$E$2/12</f>
        <v>2.041666666666667</v>
      </c>
      <c r="L135" s="26">
        <f>J135+K135</f>
        <v>52.041666666666664</v>
      </c>
      <c r="M135" s="26">
        <f t="shared" si="19"/>
        <v>79.059228442839157</v>
      </c>
    </row>
    <row r="136" spans="1:13">
      <c r="A136" s="2">
        <v>132</v>
      </c>
      <c r="B136" s="45">
        <f t="shared" si="16"/>
        <v>47362</v>
      </c>
      <c r="C136" s="6">
        <f t="shared" si="17"/>
        <v>2209.1331269349821</v>
      </c>
      <c r="D136" s="47">
        <f t="shared" si="15"/>
        <v>20.454936360509162</v>
      </c>
      <c r="E136" s="26">
        <f>C135*$E$2/12</f>
        <v>6.5029651846118499</v>
      </c>
      <c r="F136" s="2"/>
      <c r="G136" s="26">
        <f t="shared" si="18"/>
        <v>26.957901545121011</v>
      </c>
      <c r="H136" s="2"/>
      <c r="I136" s="6">
        <f t="shared" si="14"/>
        <v>600</v>
      </c>
      <c r="J136" s="46">
        <f>$I$28/$J$2</f>
        <v>50</v>
      </c>
      <c r="K136" s="26">
        <f>I135*$E$2/12</f>
        <v>1.8958333333333337</v>
      </c>
      <c r="L136" s="26">
        <f>J136+K136</f>
        <v>51.895833333333336</v>
      </c>
      <c r="M136" s="26">
        <f t="shared" si="19"/>
        <v>78.853734878454347</v>
      </c>
    </row>
    <row r="137" spans="1:13">
      <c r="A137" s="2">
        <v>133</v>
      </c>
      <c r="B137" s="45">
        <f t="shared" si="16"/>
        <v>47392</v>
      </c>
      <c r="C137" s="6">
        <f t="shared" si="17"/>
        <v>2188.6781905744729</v>
      </c>
      <c r="D137" s="47">
        <f t="shared" si="15"/>
        <v>20.454936360509162</v>
      </c>
      <c r="E137" s="26">
        <f>C136*$E$2/12</f>
        <v>6.4433049535603653</v>
      </c>
      <c r="F137" s="2"/>
      <c r="G137" s="26">
        <f t="shared" si="18"/>
        <v>26.898241314069526</v>
      </c>
      <c r="H137" s="2"/>
      <c r="I137" s="6">
        <f t="shared" si="14"/>
        <v>550</v>
      </c>
      <c r="J137" s="46">
        <f>$I$28/$J$2</f>
        <v>50</v>
      </c>
      <c r="K137" s="26">
        <f>I136*$E$2/12</f>
        <v>1.7500000000000002</v>
      </c>
      <c r="L137" s="26">
        <f>J137+K137</f>
        <v>51.75</v>
      </c>
      <c r="M137" s="26">
        <f t="shared" si="19"/>
        <v>78.648241314069523</v>
      </c>
    </row>
    <row r="138" spans="1:13">
      <c r="A138" s="2">
        <v>134</v>
      </c>
      <c r="B138" s="45">
        <f t="shared" si="16"/>
        <v>47423</v>
      </c>
      <c r="C138" s="6">
        <f t="shared" si="17"/>
        <v>2168.2232542139636</v>
      </c>
      <c r="D138" s="47">
        <f t="shared" si="15"/>
        <v>20.454936360509162</v>
      </c>
      <c r="E138" s="26">
        <f>C137*$E$2/12</f>
        <v>6.3836447225088797</v>
      </c>
      <c r="F138" s="2"/>
      <c r="G138" s="26">
        <f t="shared" si="18"/>
        <v>26.838581083018042</v>
      </c>
      <c r="H138" s="2"/>
      <c r="I138" s="6">
        <f t="shared" si="14"/>
        <v>500</v>
      </c>
      <c r="J138" s="46">
        <f>$I$28/$J$2</f>
        <v>50</v>
      </c>
      <c r="K138" s="26">
        <f>I137*$E$2/12</f>
        <v>1.604166666666667</v>
      </c>
      <c r="L138" s="26">
        <f>J138+K138</f>
        <v>51.604166666666664</v>
      </c>
      <c r="M138" s="26">
        <f t="shared" si="19"/>
        <v>78.442747749684713</v>
      </c>
    </row>
    <row r="139" spans="1:13">
      <c r="A139" s="2">
        <v>135</v>
      </c>
      <c r="B139" s="45">
        <f t="shared" si="16"/>
        <v>47453</v>
      </c>
      <c r="C139" s="6">
        <f t="shared" si="17"/>
        <v>2147.7683178534544</v>
      </c>
      <c r="D139" s="47">
        <f t="shared" si="15"/>
        <v>20.454936360509162</v>
      </c>
      <c r="E139" s="26">
        <f>C138*$E$2/12</f>
        <v>6.3239844914573951</v>
      </c>
      <c r="F139" s="2"/>
      <c r="G139" s="26">
        <f t="shared" si="18"/>
        <v>26.778920851966557</v>
      </c>
      <c r="H139" s="2"/>
      <c r="I139" s="6">
        <f t="shared" si="14"/>
        <v>450</v>
      </c>
      <c r="J139" s="46">
        <f>$I$28/$J$2</f>
        <v>50</v>
      </c>
      <c r="K139" s="26">
        <f>I138*$E$2/12</f>
        <v>1.4583333333333333</v>
      </c>
      <c r="L139" s="26">
        <f>J139+K139</f>
        <v>51.458333333333336</v>
      </c>
      <c r="M139" s="26">
        <f t="shared" si="19"/>
        <v>78.237254185299889</v>
      </c>
    </row>
    <row r="140" spans="1:13">
      <c r="A140" s="2">
        <v>136</v>
      </c>
      <c r="B140" s="45">
        <f t="shared" si="16"/>
        <v>47484</v>
      </c>
      <c r="C140" s="6">
        <f t="shared" si="17"/>
        <v>2127.3133814929452</v>
      </c>
      <c r="D140" s="47">
        <f t="shared" si="15"/>
        <v>20.454936360509162</v>
      </c>
      <c r="E140" s="26">
        <f>C139*$E$2/12</f>
        <v>6.2643242604059095</v>
      </c>
      <c r="F140" s="2"/>
      <c r="G140" s="26">
        <f t="shared" si="18"/>
        <v>26.719260620915072</v>
      </c>
      <c r="H140" s="2"/>
      <c r="I140" s="6">
        <f t="shared" si="14"/>
        <v>400</v>
      </c>
      <c r="J140" s="46">
        <f>$I$28/$J$2</f>
        <v>50</v>
      </c>
      <c r="K140" s="26">
        <f>I139*$E$2/12</f>
        <v>1.3125000000000002</v>
      </c>
      <c r="L140" s="26">
        <f>J140+K140</f>
        <v>51.3125</v>
      </c>
      <c r="M140" s="26">
        <f t="shared" si="19"/>
        <v>78.031760620915065</v>
      </c>
    </row>
    <row r="141" spans="1:13">
      <c r="A141" s="2">
        <v>137</v>
      </c>
      <c r="B141" s="45">
        <f t="shared" si="16"/>
        <v>47515</v>
      </c>
      <c r="C141" s="6">
        <f t="shared" si="17"/>
        <v>2106.8584451324359</v>
      </c>
      <c r="D141" s="47">
        <f t="shared" si="15"/>
        <v>20.454936360509162</v>
      </c>
      <c r="E141" s="26">
        <f>C140*$E$2/12</f>
        <v>6.2046640293544231</v>
      </c>
      <c r="F141" s="2"/>
      <c r="G141" s="26">
        <f t="shared" si="18"/>
        <v>26.659600389863584</v>
      </c>
      <c r="H141" s="2"/>
      <c r="I141" s="6">
        <f t="shared" si="14"/>
        <v>350</v>
      </c>
      <c r="J141" s="46">
        <f>$I$28/$J$2</f>
        <v>50</v>
      </c>
      <c r="K141" s="26">
        <f>I140*$E$2/12</f>
        <v>1.1666666666666667</v>
      </c>
      <c r="L141" s="26">
        <f>J141+K141</f>
        <v>51.166666666666664</v>
      </c>
      <c r="M141" s="26">
        <f t="shared" si="19"/>
        <v>77.826267056530241</v>
      </c>
    </row>
    <row r="142" spans="1:13">
      <c r="A142" s="2">
        <v>138</v>
      </c>
      <c r="B142" s="45">
        <f t="shared" si="16"/>
        <v>47543</v>
      </c>
      <c r="C142" s="6">
        <f t="shared" si="17"/>
        <v>2086.4035087719267</v>
      </c>
      <c r="D142" s="47">
        <f t="shared" si="15"/>
        <v>20.454936360509162</v>
      </c>
      <c r="E142" s="26">
        <f>C141*$E$2/12</f>
        <v>6.1450037983029384</v>
      </c>
      <c r="F142" s="2"/>
      <c r="G142" s="26">
        <f t="shared" si="18"/>
        <v>26.5999401588121</v>
      </c>
      <c r="H142" s="2"/>
      <c r="I142" s="6">
        <f t="shared" si="14"/>
        <v>300</v>
      </c>
      <c r="J142" s="46">
        <f>$I$28/$J$2</f>
        <v>50</v>
      </c>
      <c r="K142" s="26">
        <f>I141*$E$2/12</f>
        <v>1.0208333333333335</v>
      </c>
      <c r="L142" s="26">
        <f>J142+K142</f>
        <v>51.020833333333336</v>
      </c>
      <c r="M142" s="26">
        <f t="shared" si="19"/>
        <v>77.620773492145432</v>
      </c>
    </row>
    <row r="143" spans="1:13">
      <c r="A143" s="2">
        <v>139</v>
      </c>
      <c r="B143" s="45">
        <f t="shared" si="16"/>
        <v>47574</v>
      </c>
      <c r="C143" s="6">
        <f t="shared" si="17"/>
        <v>2065.9485724114174</v>
      </c>
      <c r="D143" s="47">
        <f t="shared" si="15"/>
        <v>20.454936360509162</v>
      </c>
      <c r="E143" s="26">
        <f>C142*$E$2/12</f>
        <v>6.0853435672514529</v>
      </c>
      <c r="F143" s="2"/>
      <c r="G143" s="26">
        <f t="shared" si="18"/>
        <v>26.540279927760615</v>
      </c>
      <c r="H143" s="2"/>
      <c r="I143" s="6">
        <f t="shared" si="14"/>
        <v>250</v>
      </c>
      <c r="J143" s="46">
        <f>$I$28/$J$2</f>
        <v>50</v>
      </c>
      <c r="K143" s="26">
        <f>I142*$E$2/12</f>
        <v>0.87500000000000011</v>
      </c>
      <c r="L143" s="26">
        <f>J143+K143</f>
        <v>50.875</v>
      </c>
      <c r="M143" s="26">
        <f t="shared" si="19"/>
        <v>77.415279927760622</v>
      </c>
    </row>
    <row r="144" spans="1:13">
      <c r="A144" s="2">
        <v>140</v>
      </c>
      <c r="B144" s="45">
        <f t="shared" si="16"/>
        <v>47604</v>
      </c>
      <c r="C144" s="6">
        <f t="shared" si="17"/>
        <v>2045.4936360509082</v>
      </c>
      <c r="D144" s="47">
        <f t="shared" si="15"/>
        <v>20.454936360509162</v>
      </c>
      <c r="E144" s="26">
        <f>C143*$E$2/12</f>
        <v>6.0256833361999682</v>
      </c>
      <c r="F144" s="2"/>
      <c r="G144" s="26">
        <f t="shared" si="18"/>
        <v>26.48061969670913</v>
      </c>
      <c r="H144" s="2"/>
      <c r="I144" s="6">
        <f t="shared" si="14"/>
        <v>200</v>
      </c>
      <c r="J144" s="46">
        <f>$I$28/$J$2</f>
        <v>50</v>
      </c>
      <c r="K144" s="26">
        <f>I143*$E$2/12</f>
        <v>0.72916666666666663</v>
      </c>
      <c r="L144" s="26">
        <f>J144+K144</f>
        <v>50.729166666666664</v>
      </c>
      <c r="M144" s="26">
        <f t="shared" si="19"/>
        <v>77.209786363375798</v>
      </c>
    </row>
    <row r="145" spans="1:13">
      <c r="A145" s="2">
        <v>141</v>
      </c>
      <c r="B145" s="45">
        <f t="shared" si="16"/>
        <v>47635</v>
      </c>
      <c r="C145" s="6">
        <f t="shared" si="17"/>
        <v>2025.038699690399</v>
      </c>
      <c r="D145" s="47">
        <f t="shared" si="15"/>
        <v>20.454936360509162</v>
      </c>
      <c r="E145" s="26">
        <f>C144*$E$2/12</f>
        <v>5.9660231051484827</v>
      </c>
      <c r="F145" s="2"/>
      <c r="G145" s="26">
        <f t="shared" si="18"/>
        <v>26.420959465657646</v>
      </c>
      <c r="H145" s="2"/>
      <c r="I145" s="6">
        <f t="shared" si="14"/>
        <v>150</v>
      </c>
      <c r="J145" s="46">
        <f>$I$28/$J$2</f>
        <v>50</v>
      </c>
      <c r="K145" s="26">
        <f>I144*$E$2/12</f>
        <v>0.58333333333333337</v>
      </c>
      <c r="L145" s="26">
        <f>J145+K145</f>
        <v>50.583333333333336</v>
      </c>
      <c r="M145" s="26">
        <f t="shared" si="19"/>
        <v>77.004292798990974</v>
      </c>
    </row>
    <row r="146" spans="1:13">
      <c r="A146" s="2">
        <v>142</v>
      </c>
      <c r="B146" s="45">
        <f t="shared" si="16"/>
        <v>47665</v>
      </c>
      <c r="C146" s="6">
        <f t="shared" si="17"/>
        <v>2004.5837633298897</v>
      </c>
      <c r="D146" s="47">
        <f t="shared" si="15"/>
        <v>20.454936360509162</v>
      </c>
      <c r="E146" s="26">
        <f>C145*$E$2/12</f>
        <v>5.906362874096998</v>
      </c>
      <c r="F146" s="2"/>
      <c r="G146" s="26">
        <f t="shared" si="18"/>
        <v>26.361299234606161</v>
      </c>
      <c r="H146" s="2"/>
      <c r="I146" s="6">
        <f t="shared" si="14"/>
        <v>100</v>
      </c>
      <c r="J146" s="46">
        <f>$I$28/$J$2</f>
        <v>50</v>
      </c>
      <c r="K146" s="26">
        <f>I145*$E$2/12</f>
        <v>0.43750000000000006</v>
      </c>
      <c r="L146" s="26">
        <f>J146+K146</f>
        <v>50.4375</v>
      </c>
      <c r="M146" s="26">
        <f t="shared" si="19"/>
        <v>76.798799234606165</v>
      </c>
    </row>
    <row r="147" spans="1:13">
      <c r="A147" s="2">
        <v>143</v>
      </c>
      <c r="B147" s="45">
        <f t="shared" si="16"/>
        <v>47696</v>
      </c>
      <c r="C147" s="6">
        <f t="shared" si="17"/>
        <v>1984.1288269693805</v>
      </c>
      <c r="D147" s="47">
        <f t="shared" si="15"/>
        <v>20.454936360509162</v>
      </c>
      <c r="E147" s="26">
        <f>C146*$E$2/12</f>
        <v>5.8467026430455116</v>
      </c>
      <c r="F147" s="2"/>
      <c r="G147" s="26">
        <f t="shared" si="18"/>
        <v>26.301639003554673</v>
      </c>
      <c r="H147" s="2"/>
      <c r="I147" s="6">
        <f t="shared" si="14"/>
        <v>50</v>
      </c>
      <c r="J147" s="46">
        <f>$I$28/$J$2</f>
        <v>50</v>
      </c>
      <c r="K147" s="26">
        <f>I146*$E$2/12</f>
        <v>0.29166666666666669</v>
      </c>
      <c r="L147" s="26">
        <f>J147+K147</f>
        <v>50.291666666666664</v>
      </c>
      <c r="M147" s="26">
        <f t="shared" si="19"/>
        <v>76.593305670221341</v>
      </c>
    </row>
    <row r="148" spans="1:13">
      <c r="A148" s="2">
        <v>144</v>
      </c>
      <c r="B148" s="45">
        <f t="shared" si="16"/>
        <v>47727</v>
      </c>
      <c r="C148" s="6">
        <f t="shared" si="17"/>
        <v>1963.6738906088713</v>
      </c>
      <c r="D148" s="47">
        <f t="shared" si="15"/>
        <v>20.454936360509162</v>
      </c>
      <c r="E148" s="26">
        <f>C147*$E$2/12</f>
        <v>5.7870424119940269</v>
      </c>
      <c r="F148" s="2"/>
      <c r="G148" s="26">
        <f t="shared" si="18"/>
        <v>26.241978772503188</v>
      </c>
      <c r="H148" s="2"/>
      <c r="I148" s="6">
        <f t="shared" si="14"/>
        <v>0</v>
      </c>
      <c r="J148" s="46">
        <f>$I$28/$J$2</f>
        <v>50</v>
      </c>
      <c r="K148" s="26">
        <f>I147*$E$2/12</f>
        <v>0.14583333333333334</v>
      </c>
      <c r="L148" s="26">
        <f>J148+K148</f>
        <v>50.145833333333336</v>
      </c>
      <c r="M148" s="26">
        <f t="shared" si="19"/>
        <v>76.387812105836531</v>
      </c>
    </row>
    <row r="149" spans="1:13">
      <c r="A149" s="2">
        <v>145</v>
      </c>
      <c r="B149" s="45">
        <f t="shared" si="16"/>
        <v>47757</v>
      </c>
      <c r="C149" s="6">
        <f t="shared" si="17"/>
        <v>1943.218954248362</v>
      </c>
      <c r="D149" s="47">
        <f t="shared" si="15"/>
        <v>20.454936360509162</v>
      </c>
      <c r="E149" s="26">
        <f>C148*$E$2/12</f>
        <v>5.7273821809425414</v>
      </c>
      <c r="F149" s="2"/>
      <c r="G149" s="26">
        <f t="shared" si="18"/>
        <v>26.182318541451703</v>
      </c>
      <c r="H149" s="2"/>
      <c r="I149" s="2"/>
      <c r="J149" s="2"/>
      <c r="K149" s="2"/>
      <c r="L149" s="2"/>
      <c r="M149" s="26">
        <f t="shared" si="19"/>
        <v>26.182318541451703</v>
      </c>
    </row>
    <row r="150" spans="1:13">
      <c r="A150" s="2">
        <v>146</v>
      </c>
      <c r="B150" s="45">
        <f t="shared" si="16"/>
        <v>47788</v>
      </c>
      <c r="C150" s="6">
        <f t="shared" si="17"/>
        <v>1922.7640178878528</v>
      </c>
      <c r="D150" s="47">
        <f t="shared" si="15"/>
        <v>20.454936360509162</v>
      </c>
      <c r="E150" s="26">
        <f>C149*$E$2/12</f>
        <v>5.6677219498910567</v>
      </c>
      <c r="F150" s="2"/>
      <c r="G150" s="26">
        <f t="shared" si="18"/>
        <v>26.122658310400219</v>
      </c>
      <c r="H150" s="2"/>
      <c r="I150" s="2"/>
      <c r="J150" s="2"/>
      <c r="K150" s="2"/>
      <c r="L150" s="2"/>
      <c r="M150" s="26">
        <f t="shared" si="19"/>
        <v>26.122658310400219</v>
      </c>
    </row>
    <row r="151" spans="1:13">
      <c r="A151" s="2">
        <v>147</v>
      </c>
      <c r="B151" s="45">
        <f t="shared" si="16"/>
        <v>47818</v>
      </c>
      <c r="C151" s="6">
        <f t="shared" si="17"/>
        <v>1902.3090815273436</v>
      </c>
      <c r="D151" s="47">
        <f t="shared" si="15"/>
        <v>20.454936360509162</v>
      </c>
      <c r="E151" s="26">
        <f>C150*$E$2/12</f>
        <v>5.6080617188395712</v>
      </c>
      <c r="F151" s="2"/>
      <c r="G151" s="26">
        <f t="shared" si="18"/>
        <v>26.062998079348734</v>
      </c>
      <c r="H151" s="2"/>
      <c r="I151" s="2"/>
      <c r="J151" s="2"/>
      <c r="K151" s="2"/>
      <c r="L151" s="2"/>
      <c r="M151" s="26">
        <f t="shared" si="19"/>
        <v>26.062998079348734</v>
      </c>
    </row>
    <row r="152" spans="1:13">
      <c r="A152" s="2">
        <v>148</v>
      </c>
      <c r="B152" s="45">
        <f t="shared" si="16"/>
        <v>47849</v>
      </c>
      <c r="C152" s="6">
        <f t="shared" si="17"/>
        <v>1881.8541451668343</v>
      </c>
      <c r="D152" s="47">
        <f t="shared" si="15"/>
        <v>20.454936360509162</v>
      </c>
      <c r="E152" s="26">
        <f>C151*$E$2/12</f>
        <v>5.5484014877880865</v>
      </c>
      <c r="F152" s="2"/>
      <c r="G152" s="26">
        <f t="shared" si="18"/>
        <v>26.003337848297249</v>
      </c>
      <c r="H152" s="2"/>
      <c r="I152" s="2"/>
      <c r="J152" s="2"/>
      <c r="K152" s="2"/>
      <c r="L152" s="2"/>
      <c r="M152" s="26">
        <f t="shared" si="19"/>
        <v>26.003337848297249</v>
      </c>
    </row>
    <row r="153" spans="1:13">
      <c r="A153" s="2">
        <v>149</v>
      </c>
      <c r="B153" s="45">
        <f t="shared" si="16"/>
        <v>47880</v>
      </c>
      <c r="C153" s="6">
        <f t="shared" si="17"/>
        <v>1861.3992088063251</v>
      </c>
      <c r="D153" s="47">
        <f t="shared" si="15"/>
        <v>20.454936360509162</v>
      </c>
      <c r="E153" s="26">
        <f>C152*$E$2/12</f>
        <v>5.4887412567366001</v>
      </c>
      <c r="F153" s="2"/>
      <c r="G153" s="26">
        <f t="shared" si="18"/>
        <v>25.943677617245761</v>
      </c>
      <c r="H153" s="2"/>
      <c r="I153" s="2"/>
      <c r="J153" s="2"/>
      <c r="K153" s="2"/>
      <c r="L153" s="2"/>
      <c r="M153" s="26">
        <f t="shared" si="19"/>
        <v>25.943677617245761</v>
      </c>
    </row>
    <row r="154" spans="1:13">
      <c r="A154" s="2">
        <v>150</v>
      </c>
      <c r="B154" s="45">
        <f t="shared" si="16"/>
        <v>47908</v>
      </c>
      <c r="C154" s="6">
        <f t="shared" si="17"/>
        <v>1840.9442724458158</v>
      </c>
      <c r="D154" s="47">
        <f t="shared" si="15"/>
        <v>20.454936360509162</v>
      </c>
      <c r="E154" s="26">
        <f>C153*$E$2/12</f>
        <v>5.4290810256851154</v>
      </c>
      <c r="F154" s="2"/>
      <c r="G154" s="26">
        <f t="shared" si="18"/>
        <v>25.884017386194277</v>
      </c>
      <c r="H154" s="2"/>
      <c r="I154" s="2"/>
      <c r="J154" s="2"/>
      <c r="K154" s="2"/>
      <c r="L154" s="2"/>
      <c r="M154" s="26">
        <f t="shared" si="19"/>
        <v>25.884017386194277</v>
      </c>
    </row>
    <row r="155" spans="1:13">
      <c r="A155" s="2">
        <v>151</v>
      </c>
      <c r="B155" s="45">
        <f t="shared" si="16"/>
        <v>47939</v>
      </c>
      <c r="C155" s="6">
        <f t="shared" si="17"/>
        <v>1820.4893360853066</v>
      </c>
      <c r="D155" s="47">
        <f t="shared" si="15"/>
        <v>20.454936360509162</v>
      </c>
      <c r="E155" s="26">
        <f>C154*$E$2/12</f>
        <v>5.3694207946336299</v>
      </c>
      <c r="F155" s="2"/>
      <c r="G155" s="26">
        <f t="shared" si="18"/>
        <v>25.824357155142792</v>
      </c>
      <c r="H155" s="2"/>
      <c r="I155" s="2"/>
      <c r="J155" s="2"/>
      <c r="K155" s="2"/>
      <c r="L155" s="2"/>
      <c r="M155" s="26">
        <f t="shared" si="19"/>
        <v>25.824357155142792</v>
      </c>
    </row>
    <row r="156" spans="1:13">
      <c r="A156" s="2">
        <v>152</v>
      </c>
      <c r="B156" s="45">
        <f t="shared" si="16"/>
        <v>47969</v>
      </c>
      <c r="C156" s="6">
        <f t="shared" si="17"/>
        <v>1800.0343997247974</v>
      </c>
      <c r="D156" s="47">
        <f t="shared" si="15"/>
        <v>20.454936360509162</v>
      </c>
      <c r="E156" s="26">
        <f>C155*$E$2/12</f>
        <v>5.3097605635821443</v>
      </c>
      <c r="F156" s="2"/>
      <c r="G156" s="26">
        <f t="shared" si="18"/>
        <v>25.764696924091307</v>
      </c>
      <c r="H156" s="2"/>
      <c r="I156" s="2"/>
      <c r="J156" s="2"/>
      <c r="K156" s="2"/>
      <c r="L156" s="2"/>
      <c r="M156" s="26">
        <f t="shared" si="19"/>
        <v>25.764696924091307</v>
      </c>
    </row>
    <row r="157" spans="1:13">
      <c r="A157" s="2">
        <v>153</v>
      </c>
      <c r="B157" s="45">
        <f t="shared" si="16"/>
        <v>48000</v>
      </c>
      <c r="C157" s="6">
        <f t="shared" si="17"/>
        <v>1779.5794633642881</v>
      </c>
      <c r="D157" s="47">
        <f t="shared" si="15"/>
        <v>20.454936360509162</v>
      </c>
      <c r="E157" s="26">
        <f>C156*$E$2/12</f>
        <v>5.2501003325306597</v>
      </c>
      <c r="F157" s="2"/>
      <c r="G157" s="26">
        <f t="shared" si="18"/>
        <v>25.705036693039823</v>
      </c>
      <c r="H157" s="2"/>
      <c r="I157" s="2"/>
      <c r="J157" s="2"/>
      <c r="K157" s="2"/>
      <c r="L157" s="2"/>
      <c r="M157" s="26">
        <f t="shared" si="19"/>
        <v>25.705036693039823</v>
      </c>
    </row>
    <row r="158" spans="1:13">
      <c r="A158" s="2">
        <v>154</v>
      </c>
      <c r="B158" s="45">
        <f t="shared" si="16"/>
        <v>48030</v>
      </c>
      <c r="C158" s="6">
        <f t="shared" si="17"/>
        <v>1759.1245270037789</v>
      </c>
      <c r="D158" s="47">
        <f t="shared" si="15"/>
        <v>20.454936360509162</v>
      </c>
      <c r="E158" s="26">
        <f>C157*$E$2/12</f>
        <v>5.1904401014791741</v>
      </c>
      <c r="F158" s="2"/>
      <c r="G158" s="26">
        <f t="shared" si="18"/>
        <v>25.645376461988334</v>
      </c>
      <c r="H158" s="2"/>
      <c r="I158" s="2"/>
      <c r="J158" s="2"/>
      <c r="K158" s="2"/>
      <c r="L158" s="2"/>
      <c r="M158" s="26">
        <f t="shared" si="19"/>
        <v>25.645376461988334</v>
      </c>
    </row>
    <row r="159" spans="1:13">
      <c r="A159" s="2">
        <v>155</v>
      </c>
      <c r="B159" s="45">
        <f t="shared" si="16"/>
        <v>48061</v>
      </c>
      <c r="C159" s="6">
        <f t="shared" si="17"/>
        <v>1738.6695906432697</v>
      </c>
      <c r="D159" s="47">
        <f t="shared" si="15"/>
        <v>20.454936360509162</v>
      </c>
      <c r="E159" s="26">
        <f>C158*$E$2/12</f>
        <v>5.1307798704276886</v>
      </c>
      <c r="F159" s="2"/>
      <c r="G159" s="26">
        <f t="shared" si="18"/>
        <v>25.58571623093685</v>
      </c>
      <c r="H159" s="2"/>
      <c r="I159" s="2"/>
      <c r="J159" s="2"/>
      <c r="K159" s="2"/>
      <c r="L159" s="2"/>
      <c r="M159" s="26">
        <f t="shared" si="19"/>
        <v>25.58571623093685</v>
      </c>
    </row>
    <row r="160" spans="1:13">
      <c r="A160" s="2">
        <v>156</v>
      </c>
      <c r="B160" s="45">
        <f t="shared" si="16"/>
        <v>48092</v>
      </c>
      <c r="C160" s="6">
        <f t="shared" si="17"/>
        <v>1718.2146542827604</v>
      </c>
      <c r="D160" s="47">
        <f t="shared" si="15"/>
        <v>20.454936360509162</v>
      </c>
      <c r="E160" s="26">
        <f>C159*$E$2/12</f>
        <v>5.0711196393762039</v>
      </c>
      <c r="F160" s="2"/>
      <c r="G160" s="26">
        <f t="shared" si="18"/>
        <v>25.526055999885365</v>
      </c>
      <c r="H160" s="2"/>
      <c r="I160" s="2"/>
      <c r="J160" s="2"/>
      <c r="K160" s="2"/>
      <c r="L160" s="2"/>
      <c r="M160" s="26">
        <f t="shared" si="19"/>
        <v>25.526055999885365</v>
      </c>
    </row>
    <row r="161" spans="1:13">
      <c r="A161" s="2">
        <v>157</v>
      </c>
      <c r="B161" s="45">
        <f t="shared" si="16"/>
        <v>48122</v>
      </c>
      <c r="C161" s="6">
        <f t="shared" si="17"/>
        <v>1697.7597179222512</v>
      </c>
      <c r="D161" s="47">
        <f t="shared" si="15"/>
        <v>20.454936360509162</v>
      </c>
      <c r="E161" s="26">
        <f>C160*$E$2/12</f>
        <v>5.0114594083247184</v>
      </c>
      <c r="F161" s="2"/>
      <c r="G161" s="26">
        <f t="shared" si="18"/>
        <v>25.46639576883388</v>
      </c>
      <c r="H161" s="2"/>
      <c r="I161" s="2"/>
      <c r="J161" s="2"/>
      <c r="K161" s="2"/>
      <c r="L161" s="2"/>
      <c r="M161" s="26">
        <f t="shared" si="19"/>
        <v>25.46639576883388</v>
      </c>
    </row>
    <row r="162" spans="1:13">
      <c r="A162" s="2">
        <v>158</v>
      </c>
      <c r="B162" s="45">
        <f t="shared" si="16"/>
        <v>48153</v>
      </c>
      <c r="C162" s="6">
        <f t="shared" si="17"/>
        <v>1677.3047815617419</v>
      </c>
      <c r="D162" s="47">
        <f t="shared" si="15"/>
        <v>20.454936360509162</v>
      </c>
      <c r="E162" s="26">
        <f>C161*$E$2/12</f>
        <v>4.9517991772732328</v>
      </c>
      <c r="F162" s="2"/>
      <c r="G162" s="26">
        <f t="shared" si="18"/>
        <v>25.406735537782396</v>
      </c>
      <c r="H162" s="2"/>
      <c r="I162" s="2"/>
      <c r="J162" s="2"/>
      <c r="K162" s="2"/>
      <c r="L162" s="2"/>
      <c r="M162" s="26">
        <f t="shared" si="19"/>
        <v>25.406735537782396</v>
      </c>
    </row>
    <row r="163" spans="1:13">
      <c r="A163" s="2">
        <v>159</v>
      </c>
      <c r="B163" s="45">
        <f t="shared" si="16"/>
        <v>48183</v>
      </c>
      <c r="C163" s="6">
        <f t="shared" si="17"/>
        <v>1656.8498452012327</v>
      </c>
      <c r="D163" s="47">
        <f t="shared" si="15"/>
        <v>20.454936360509162</v>
      </c>
      <c r="E163" s="26">
        <f>C162*$E$2/12</f>
        <v>4.8921389462217482</v>
      </c>
      <c r="F163" s="2"/>
      <c r="G163" s="26">
        <f t="shared" si="18"/>
        <v>25.347075306730911</v>
      </c>
      <c r="H163" s="2"/>
      <c r="I163" s="2"/>
      <c r="J163" s="2"/>
      <c r="K163" s="2"/>
      <c r="L163" s="2"/>
      <c r="M163" s="26">
        <f t="shared" si="19"/>
        <v>25.347075306730911</v>
      </c>
    </row>
    <row r="164" spans="1:13">
      <c r="A164" s="2">
        <v>160</v>
      </c>
      <c r="B164" s="45">
        <f t="shared" si="16"/>
        <v>48214</v>
      </c>
      <c r="C164" s="6">
        <f t="shared" si="17"/>
        <v>1636.3949088407235</v>
      </c>
      <c r="D164" s="47">
        <f t="shared" si="15"/>
        <v>20.454936360509162</v>
      </c>
      <c r="E164" s="26">
        <f>C163*$E$2/12</f>
        <v>4.8324787151702626</v>
      </c>
      <c r="F164" s="2"/>
      <c r="G164" s="26">
        <f t="shared" si="18"/>
        <v>25.287415075679426</v>
      </c>
      <c r="H164" s="2"/>
      <c r="I164" s="2"/>
      <c r="J164" s="2"/>
      <c r="K164" s="2"/>
      <c r="L164" s="2"/>
      <c r="M164" s="26">
        <f t="shared" si="19"/>
        <v>25.287415075679426</v>
      </c>
    </row>
    <row r="165" spans="1:13">
      <c r="A165" s="2">
        <v>161</v>
      </c>
      <c r="B165" s="45">
        <f t="shared" si="16"/>
        <v>48245</v>
      </c>
      <c r="C165" s="6">
        <f t="shared" si="17"/>
        <v>1615.9399724802142</v>
      </c>
      <c r="D165" s="47">
        <f t="shared" si="15"/>
        <v>20.454936360509162</v>
      </c>
      <c r="E165" s="26">
        <f>C164*$E$2/12</f>
        <v>4.7728184841187771</v>
      </c>
      <c r="F165" s="2"/>
      <c r="G165" s="26">
        <f t="shared" si="18"/>
        <v>25.227754844627938</v>
      </c>
      <c r="H165" s="2"/>
      <c r="I165" s="2"/>
      <c r="J165" s="2"/>
      <c r="K165" s="2"/>
      <c r="L165" s="2"/>
      <c r="M165" s="26">
        <f t="shared" si="19"/>
        <v>25.227754844627938</v>
      </c>
    </row>
    <row r="166" spans="1:13">
      <c r="A166" s="2">
        <v>162</v>
      </c>
      <c r="B166" s="45">
        <f t="shared" si="16"/>
        <v>48274</v>
      </c>
      <c r="C166" s="6">
        <f t="shared" si="17"/>
        <v>1595.485036119705</v>
      </c>
      <c r="D166" s="47">
        <f t="shared" si="15"/>
        <v>20.454936360509162</v>
      </c>
      <c r="E166" s="26">
        <f>C165*$E$2/12</f>
        <v>4.7131582530672924</v>
      </c>
      <c r="F166" s="2"/>
      <c r="G166" s="26">
        <f t="shared" si="18"/>
        <v>25.168094613576454</v>
      </c>
      <c r="H166" s="2"/>
      <c r="I166" s="2"/>
      <c r="J166" s="2"/>
      <c r="K166" s="2"/>
      <c r="L166" s="2"/>
      <c r="M166" s="26">
        <f t="shared" si="19"/>
        <v>25.168094613576454</v>
      </c>
    </row>
    <row r="167" spans="1:13">
      <c r="A167" s="2">
        <v>163</v>
      </c>
      <c r="B167" s="45">
        <f t="shared" si="16"/>
        <v>48305</v>
      </c>
      <c r="C167" s="6">
        <f t="shared" si="17"/>
        <v>1575.0300997591958</v>
      </c>
      <c r="D167" s="47">
        <f t="shared" si="15"/>
        <v>20.454936360509162</v>
      </c>
      <c r="E167" s="26">
        <f>C166*$E$2/12</f>
        <v>4.6534980220158069</v>
      </c>
      <c r="F167" s="2"/>
      <c r="G167" s="26">
        <f t="shared" si="18"/>
        <v>25.108434382524969</v>
      </c>
      <c r="H167" s="2"/>
      <c r="I167" s="2"/>
      <c r="J167" s="2"/>
      <c r="K167" s="2"/>
      <c r="L167" s="2"/>
      <c r="M167" s="26">
        <f t="shared" si="19"/>
        <v>25.108434382524969</v>
      </c>
    </row>
    <row r="168" spans="1:13">
      <c r="A168" s="2">
        <v>164</v>
      </c>
      <c r="B168" s="45">
        <f t="shared" si="16"/>
        <v>48335</v>
      </c>
      <c r="C168" s="6">
        <f t="shared" si="17"/>
        <v>1554.5751633986865</v>
      </c>
      <c r="D168" s="47">
        <f t="shared" si="15"/>
        <v>20.454936360509162</v>
      </c>
      <c r="E168" s="26">
        <f>C167*$E$2/12</f>
        <v>4.5938377909643213</v>
      </c>
      <c r="F168" s="2"/>
      <c r="G168" s="26">
        <f t="shared" si="18"/>
        <v>25.048774151473484</v>
      </c>
      <c r="H168" s="2"/>
      <c r="I168" s="2"/>
      <c r="J168" s="2"/>
      <c r="K168" s="2"/>
      <c r="L168" s="2"/>
      <c r="M168" s="26">
        <f t="shared" si="19"/>
        <v>25.048774151473484</v>
      </c>
    </row>
    <row r="169" spans="1:13">
      <c r="A169" s="2">
        <v>165</v>
      </c>
      <c r="B169" s="45">
        <f t="shared" si="16"/>
        <v>48366</v>
      </c>
      <c r="C169" s="6">
        <f t="shared" si="17"/>
        <v>1534.1202270381773</v>
      </c>
      <c r="D169" s="47">
        <f t="shared" si="15"/>
        <v>20.454936360509162</v>
      </c>
      <c r="E169" s="26">
        <f>C168*$E$2/12</f>
        <v>4.5341775599128367</v>
      </c>
      <c r="F169" s="2"/>
      <c r="G169" s="26">
        <f t="shared" si="18"/>
        <v>24.989113920422</v>
      </c>
      <c r="H169" s="2"/>
      <c r="I169" s="2"/>
      <c r="J169" s="2"/>
      <c r="K169" s="2"/>
      <c r="L169" s="2"/>
      <c r="M169" s="26">
        <f t="shared" si="19"/>
        <v>24.989113920422</v>
      </c>
    </row>
    <row r="170" spans="1:13">
      <c r="A170" s="2">
        <v>166</v>
      </c>
      <c r="B170" s="45">
        <f t="shared" si="16"/>
        <v>48396</v>
      </c>
      <c r="C170" s="6">
        <f t="shared" si="17"/>
        <v>1513.6652906776681</v>
      </c>
      <c r="D170" s="47">
        <f t="shared" ref="D170:D233" si="20">D169</f>
        <v>20.454936360509162</v>
      </c>
      <c r="E170" s="26">
        <f>C169*$E$2/12</f>
        <v>4.4745173288613511</v>
      </c>
      <c r="F170" s="2"/>
      <c r="G170" s="26">
        <f t="shared" si="18"/>
        <v>24.929453689370511</v>
      </c>
      <c r="H170" s="2"/>
      <c r="I170" s="2"/>
      <c r="J170" s="2"/>
      <c r="K170" s="2"/>
      <c r="L170" s="2"/>
      <c r="M170" s="26">
        <f t="shared" si="19"/>
        <v>24.929453689370511</v>
      </c>
    </row>
    <row r="171" spans="1:13">
      <c r="A171" s="2">
        <v>167</v>
      </c>
      <c r="B171" s="45">
        <f t="shared" si="16"/>
        <v>48427</v>
      </c>
      <c r="C171" s="6">
        <f t="shared" si="17"/>
        <v>1493.2103543171588</v>
      </c>
      <c r="D171" s="47">
        <f t="shared" si="20"/>
        <v>20.454936360509162</v>
      </c>
      <c r="E171" s="26">
        <f>C170*$E$2/12</f>
        <v>4.4148570978098656</v>
      </c>
      <c r="F171" s="2"/>
      <c r="G171" s="26">
        <f t="shared" si="18"/>
        <v>24.869793458319027</v>
      </c>
      <c r="H171" s="2"/>
      <c r="I171" s="2"/>
      <c r="J171" s="2"/>
      <c r="K171" s="2"/>
      <c r="L171" s="2"/>
      <c r="M171" s="26">
        <f t="shared" si="19"/>
        <v>24.869793458319027</v>
      </c>
    </row>
    <row r="172" spans="1:13">
      <c r="A172" s="2">
        <v>168</v>
      </c>
      <c r="B172" s="45">
        <f t="shared" si="16"/>
        <v>48458</v>
      </c>
      <c r="C172" s="6">
        <f t="shared" si="17"/>
        <v>1472.7554179566496</v>
      </c>
      <c r="D172" s="47">
        <f t="shared" si="20"/>
        <v>20.454936360509162</v>
      </c>
      <c r="E172" s="26">
        <f>C171*$E$2/12</f>
        <v>4.35519686675838</v>
      </c>
      <c r="F172" s="2"/>
      <c r="G172" s="26">
        <f t="shared" si="18"/>
        <v>24.810133227267542</v>
      </c>
      <c r="H172" s="2"/>
      <c r="I172" s="2"/>
      <c r="J172" s="2"/>
      <c r="K172" s="2"/>
      <c r="L172" s="2"/>
      <c r="M172" s="26">
        <f t="shared" si="19"/>
        <v>24.810133227267542</v>
      </c>
    </row>
    <row r="173" spans="1:13">
      <c r="A173" s="2">
        <v>169</v>
      </c>
      <c r="B173" s="45">
        <f t="shared" si="16"/>
        <v>48488</v>
      </c>
      <c r="C173" s="6">
        <f t="shared" si="17"/>
        <v>1452.3004815961403</v>
      </c>
      <c r="D173" s="47">
        <f t="shared" si="20"/>
        <v>20.454936360509162</v>
      </c>
      <c r="E173" s="26">
        <f>C172*$E$2/12</f>
        <v>4.2955366357068945</v>
      </c>
      <c r="F173" s="2"/>
      <c r="G173" s="26">
        <f t="shared" si="18"/>
        <v>24.750472996216057</v>
      </c>
      <c r="H173" s="2"/>
      <c r="I173" s="2"/>
      <c r="J173" s="2"/>
      <c r="K173" s="2"/>
      <c r="L173" s="2"/>
      <c r="M173" s="26">
        <f t="shared" si="19"/>
        <v>24.750472996216057</v>
      </c>
    </row>
    <row r="174" spans="1:13">
      <c r="A174" s="2">
        <v>170</v>
      </c>
      <c r="B174" s="45">
        <f t="shared" si="16"/>
        <v>48519</v>
      </c>
      <c r="C174" s="6">
        <f t="shared" si="17"/>
        <v>1431.8455452356311</v>
      </c>
      <c r="D174" s="47">
        <f t="shared" si="20"/>
        <v>20.454936360509162</v>
      </c>
      <c r="E174" s="26">
        <f>C173*$E$2/12</f>
        <v>4.2358764046554098</v>
      </c>
      <c r="F174" s="2"/>
      <c r="G174" s="26">
        <f t="shared" si="18"/>
        <v>24.690812765164573</v>
      </c>
      <c r="H174" s="2"/>
      <c r="I174" s="2"/>
      <c r="J174" s="2"/>
      <c r="K174" s="2"/>
      <c r="L174" s="2"/>
      <c r="M174" s="26">
        <f t="shared" si="19"/>
        <v>24.690812765164573</v>
      </c>
    </row>
    <row r="175" spans="1:13">
      <c r="A175" s="2">
        <v>171</v>
      </c>
      <c r="B175" s="45">
        <f t="shared" si="16"/>
        <v>48549</v>
      </c>
      <c r="C175" s="6">
        <f t="shared" si="17"/>
        <v>1411.3906088751219</v>
      </c>
      <c r="D175" s="47">
        <f t="shared" si="20"/>
        <v>20.454936360509162</v>
      </c>
      <c r="E175" s="26">
        <f>C174*$E$2/12</f>
        <v>4.1762161736039243</v>
      </c>
      <c r="F175" s="2"/>
      <c r="G175" s="26">
        <f t="shared" si="18"/>
        <v>24.631152534113085</v>
      </c>
      <c r="H175" s="2"/>
      <c r="I175" s="2"/>
      <c r="J175" s="2"/>
      <c r="K175" s="2"/>
      <c r="L175" s="2"/>
      <c r="M175" s="26">
        <f t="shared" si="19"/>
        <v>24.631152534113085</v>
      </c>
    </row>
    <row r="176" spans="1:13">
      <c r="A176" s="2">
        <v>172</v>
      </c>
      <c r="B176" s="45">
        <f t="shared" si="16"/>
        <v>48580</v>
      </c>
      <c r="C176" s="6">
        <f t="shared" si="17"/>
        <v>1390.9356725146126</v>
      </c>
      <c r="D176" s="47">
        <f t="shared" si="20"/>
        <v>20.454936360509162</v>
      </c>
      <c r="E176" s="26">
        <f>C175*$E$2/12</f>
        <v>4.1165559425524387</v>
      </c>
      <c r="F176" s="2"/>
      <c r="G176" s="26">
        <f t="shared" si="18"/>
        <v>24.5714923030616</v>
      </c>
      <c r="H176" s="2"/>
      <c r="I176" s="2"/>
      <c r="J176" s="2"/>
      <c r="K176" s="2"/>
      <c r="L176" s="2"/>
      <c r="M176" s="26">
        <f t="shared" si="19"/>
        <v>24.5714923030616</v>
      </c>
    </row>
    <row r="177" spans="1:13">
      <c r="A177" s="2">
        <v>173</v>
      </c>
      <c r="B177" s="45">
        <f t="shared" si="16"/>
        <v>48611</v>
      </c>
      <c r="C177" s="6">
        <f t="shared" si="17"/>
        <v>1370.4807361541034</v>
      </c>
      <c r="D177" s="47">
        <f t="shared" si="20"/>
        <v>20.454936360509162</v>
      </c>
      <c r="E177" s="26">
        <f>C176*$E$2/12</f>
        <v>4.0568957115009541</v>
      </c>
      <c r="F177" s="2"/>
      <c r="G177" s="26">
        <f t="shared" si="18"/>
        <v>24.511832072010115</v>
      </c>
      <c r="H177" s="2"/>
      <c r="I177" s="2"/>
      <c r="J177" s="2"/>
      <c r="K177" s="2"/>
      <c r="L177" s="2"/>
      <c r="M177" s="26">
        <f t="shared" si="19"/>
        <v>24.511832072010115</v>
      </c>
    </row>
    <row r="178" spans="1:13">
      <c r="A178" s="2">
        <v>174</v>
      </c>
      <c r="B178" s="45">
        <f t="shared" si="16"/>
        <v>48639</v>
      </c>
      <c r="C178" s="6">
        <f t="shared" si="17"/>
        <v>1350.0257997935942</v>
      </c>
      <c r="D178" s="47">
        <f t="shared" si="20"/>
        <v>20.454936360509162</v>
      </c>
      <c r="E178" s="26">
        <f>C177*$E$2/12</f>
        <v>3.9972354804494685</v>
      </c>
      <c r="F178" s="2"/>
      <c r="G178" s="26">
        <f t="shared" si="18"/>
        <v>24.452171840958631</v>
      </c>
      <c r="H178" s="2"/>
      <c r="I178" s="2"/>
      <c r="J178" s="2"/>
      <c r="K178" s="2"/>
      <c r="L178" s="2"/>
      <c r="M178" s="26">
        <f t="shared" si="19"/>
        <v>24.452171840958631</v>
      </c>
    </row>
    <row r="179" spans="1:13">
      <c r="A179" s="2">
        <v>175</v>
      </c>
      <c r="B179" s="45">
        <f t="shared" si="16"/>
        <v>48670</v>
      </c>
      <c r="C179" s="6">
        <f t="shared" si="17"/>
        <v>1329.5708634330849</v>
      </c>
      <c r="D179" s="47">
        <f t="shared" si="20"/>
        <v>20.454936360509162</v>
      </c>
      <c r="E179" s="26">
        <f>C178*$E$2/12</f>
        <v>3.9375752493979834</v>
      </c>
      <c r="F179" s="2"/>
      <c r="G179" s="26">
        <f t="shared" si="18"/>
        <v>24.392511609907146</v>
      </c>
      <c r="H179" s="2"/>
      <c r="I179" s="2"/>
      <c r="J179" s="2"/>
      <c r="K179" s="2"/>
      <c r="L179" s="2"/>
      <c r="M179" s="26">
        <f t="shared" si="19"/>
        <v>24.392511609907146</v>
      </c>
    </row>
    <row r="180" spans="1:13">
      <c r="A180" s="2">
        <v>176</v>
      </c>
      <c r="B180" s="45">
        <f t="shared" si="16"/>
        <v>48700</v>
      </c>
      <c r="C180" s="6">
        <f t="shared" si="17"/>
        <v>1309.1159270725757</v>
      </c>
      <c r="D180" s="47">
        <f t="shared" si="20"/>
        <v>20.454936360509162</v>
      </c>
      <c r="E180" s="26">
        <f>C179*$E$2/12</f>
        <v>3.8779150183464979</v>
      </c>
      <c r="F180" s="2"/>
      <c r="G180" s="26">
        <f t="shared" si="18"/>
        <v>24.332851378855661</v>
      </c>
      <c r="H180" s="2"/>
      <c r="I180" s="2"/>
      <c r="J180" s="2"/>
      <c r="K180" s="2"/>
      <c r="L180" s="2"/>
      <c r="M180" s="26">
        <f t="shared" si="19"/>
        <v>24.332851378855661</v>
      </c>
    </row>
    <row r="181" spans="1:13">
      <c r="A181" s="2">
        <v>177</v>
      </c>
      <c r="B181" s="45">
        <f t="shared" si="16"/>
        <v>48731</v>
      </c>
      <c r="C181" s="6">
        <f t="shared" si="17"/>
        <v>1288.6609907120665</v>
      </c>
      <c r="D181" s="47">
        <f t="shared" si="20"/>
        <v>20.454936360509162</v>
      </c>
      <c r="E181" s="26">
        <f>C180*$E$2/12</f>
        <v>3.8182547872950128</v>
      </c>
      <c r="F181" s="2"/>
      <c r="G181" s="26">
        <f t="shared" si="18"/>
        <v>24.273191147804177</v>
      </c>
      <c r="H181" s="2"/>
      <c r="I181" s="2"/>
      <c r="J181" s="2"/>
      <c r="K181" s="2"/>
      <c r="L181" s="2"/>
      <c r="M181" s="26">
        <f t="shared" si="19"/>
        <v>24.273191147804177</v>
      </c>
    </row>
    <row r="182" spans="1:13">
      <c r="A182" s="2">
        <v>178</v>
      </c>
      <c r="B182" s="45">
        <f t="shared" si="16"/>
        <v>48761</v>
      </c>
      <c r="C182" s="6">
        <f t="shared" si="17"/>
        <v>1268.2060543515572</v>
      </c>
      <c r="D182" s="47">
        <f t="shared" si="20"/>
        <v>20.454936360509162</v>
      </c>
      <c r="E182" s="26">
        <f>C181*$E$2/12</f>
        <v>3.7585945562435277</v>
      </c>
      <c r="F182" s="2"/>
      <c r="G182" s="26">
        <f t="shared" si="18"/>
        <v>24.213530916752688</v>
      </c>
      <c r="H182" s="2"/>
      <c r="I182" s="2"/>
      <c r="J182" s="2"/>
      <c r="K182" s="2"/>
      <c r="L182" s="2"/>
      <c r="M182" s="26">
        <f t="shared" si="19"/>
        <v>24.213530916752688</v>
      </c>
    </row>
    <row r="183" spans="1:13">
      <c r="A183" s="2">
        <v>179</v>
      </c>
      <c r="B183" s="45">
        <f t="shared" si="16"/>
        <v>48792</v>
      </c>
      <c r="C183" s="6">
        <f t="shared" si="17"/>
        <v>1247.751117991048</v>
      </c>
      <c r="D183" s="47">
        <f t="shared" si="20"/>
        <v>20.454936360509162</v>
      </c>
      <c r="E183" s="26">
        <f>C182*$E$2/12</f>
        <v>3.6989343251920421</v>
      </c>
      <c r="F183" s="2"/>
      <c r="G183" s="26">
        <f t="shared" si="18"/>
        <v>24.153870685701204</v>
      </c>
      <c r="H183" s="2"/>
      <c r="I183" s="2"/>
      <c r="J183" s="2"/>
      <c r="K183" s="2"/>
      <c r="L183" s="2"/>
      <c r="M183" s="26">
        <f t="shared" si="19"/>
        <v>24.153870685701204</v>
      </c>
    </row>
    <row r="184" spans="1:13">
      <c r="A184" s="2">
        <v>180</v>
      </c>
      <c r="B184" s="45">
        <f t="shared" si="16"/>
        <v>48823</v>
      </c>
      <c r="C184" s="6">
        <f t="shared" si="17"/>
        <v>1227.2961816305387</v>
      </c>
      <c r="D184" s="47">
        <f t="shared" si="20"/>
        <v>20.454936360509162</v>
      </c>
      <c r="E184" s="26">
        <f>C183*$E$2/12</f>
        <v>3.639274094140557</v>
      </c>
      <c r="F184" s="2"/>
      <c r="G184" s="26">
        <f t="shared" si="18"/>
        <v>24.094210454649719</v>
      </c>
      <c r="H184" s="2"/>
      <c r="I184" s="2"/>
      <c r="J184" s="2"/>
      <c r="K184" s="2"/>
      <c r="L184" s="2"/>
      <c r="M184" s="26">
        <f t="shared" si="19"/>
        <v>24.094210454649719</v>
      </c>
    </row>
    <row r="185" spans="1:13">
      <c r="A185" s="2">
        <v>181</v>
      </c>
      <c r="B185" s="45">
        <f t="shared" si="16"/>
        <v>48853</v>
      </c>
      <c r="C185" s="6">
        <f t="shared" si="17"/>
        <v>1206.8412452700295</v>
      </c>
      <c r="D185" s="47">
        <f t="shared" si="20"/>
        <v>20.454936360509162</v>
      </c>
      <c r="E185" s="26">
        <f>C184*$E$2/12</f>
        <v>3.5796138630890719</v>
      </c>
      <c r="F185" s="2"/>
      <c r="G185" s="26">
        <f t="shared" si="18"/>
        <v>24.034550223598234</v>
      </c>
      <c r="H185" s="2"/>
      <c r="I185" s="2"/>
      <c r="J185" s="2"/>
      <c r="K185" s="2"/>
      <c r="L185" s="2"/>
      <c r="M185" s="26">
        <f t="shared" si="19"/>
        <v>24.034550223598234</v>
      </c>
    </row>
    <row r="186" spans="1:13">
      <c r="A186" s="2">
        <v>182</v>
      </c>
      <c r="B186" s="45">
        <f t="shared" si="16"/>
        <v>48884</v>
      </c>
      <c r="C186" s="6">
        <f t="shared" si="17"/>
        <v>1186.3863089095203</v>
      </c>
      <c r="D186" s="47">
        <f t="shared" si="20"/>
        <v>20.454936360509162</v>
      </c>
      <c r="E186" s="26">
        <f>C185*$E$2/12</f>
        <v>3.5199536320375864</v>
      </c>
      <c r="F186" s="2"/>
      <c r="G186" s="26">
        <f t="shared" si="18"/>
        <v>23.97488999254675</v>
      </c>
      <c r="H186" s="2"/>
      <c r="I186" s="2"/>
      <c r="J186" s="2"/>
      <c r="K186" s="2"/>
      <c r="L186" s="2"/>
      <c r="M186" s="26">
        <f t="shared" si="19"/>
        <v>23.97488999254675</v>
      </c>
    </row>
    <row r="187" spans="1:13">
      <c r="A187" s="2">
        <v>183</v>
      </c>
      <c r="B187" s="45">
        <f t="shared" si="16"/>
        <v>48914</v>
      </c>
      <c r="C187" s="6">
        <f t="shared" si="17"/>
        <v>1165.931372549011</v>
      </c>
      <c r="D187" s="47">
        <f t="shared" si="20"/>
        <v>20.454936360509162</v>
      </c>
      <c r="E187" s="26">
        <f>C186*$E$2/12</f>
        <v>3.4602934009861013</v>
      </c>
      <c r="F187" s="2"/>
      <c r="G187" s="26">
        <f t="shared" si="18"/>
        <v>23.915229761495262</v>
      </c>
      <c r="H187" s="2"/>
      <c r="I187" s="2"/>
      <c r="J187" s="2"/>
      <c r="K187" s="2"/>
      <c r="L187" s="2"/>
      <c r="M187" s="26">
        <f t="shared" si="19"/>
        <v>23.915229761495262</v>
      </c>
    </row>
    <row r="188" spans="1:13">
      <c r="A188" s="2">
        <v>184</v>
      </c>
      <c r="B188" s="45">
        <f t="shared" si="16"/>
        <v>48945</v>
      </c>
      <c r="C188" s="6">
        <f t="shared" si="17"/>
        <v>1145.4764361885018</v>
      </c>
      <c r="D188" s="47">
        <f t="shared" si="20"/>
        <v>20.454936360509162</v>
      </c>
      <c r="E188" s="26">
        <f>C187*$E$2/12</f>
        <v>3.4006331699346162</v>
      </c>
      <c r="F188" s="2"/>
      <c r="G188" s="26">
        <f t="shared" si="18"/>
        <v>23.855569530443777</v>
      </c>
      <c r="H188" s="2"/>
      <c r="I188" s="2"/>
      <c r="J188" s="2"/>
      <c r="K188" s="2"/>
      <c r="L188" s="2"/>
      <c r="M188" s="26">
        <f t="shared" si="19"/>
        <v>23.855569530443777</v>
      </c>
    </row>
    <row r="189" spans="1:13">
      <c r="A189" s="2">
        <v>185</v>
      </c>
      <c r="B189" s="45">
        <f t="shared" si="16"/>
        <v>48976</v>
      </c>
      <c r="C189" s="6">
        <f t="shared" si="17"/>
        <v>1125.0214998279926</v>
      </c>
      <c r="D189" s="47">
        <f t="shared" si="20"/>
        <v>20.454936360509162</v>
      </c>
      <c r="E189" s="26">
        <f>C188*$E$2/12</f>
        <v>3.3409729388831306</v>
      </c>
      <c r="F189" s="2"/>
      <c r="G189" s="26">
        <f t="shared" si="18"/>
        <v>23.795909299392292</v>
      </c>
      <c r="H189" s="2"/>
      <c r="I189" s="2"/>
      <c r="J189" s="2"/>
      <c r="K189" s="2"/>
      <c r="L189" s="2"/>
      <c r="M189" s="26">
        <f t="shared" si="19"/>
        <v>23.795909299392292</v>
      </c>
    </row>
    <row r="190" spans="1:13">
      <c r="A190" s="2">
        <v>186</v>
      </c>
      <c r="B190" s="45">
        <f t="shared" si="16"/>
        <v>49004</v>
      </c>
      <c r="C190" s="6">
        <f t="shared" si="17"/>
        <v>1104.5665634674833</v>
      </c>
      <c r="D190" s="47">
        <f t="shared" si="20"/>
        <v>20.454936360509162</v>
      </c>
      <c r="E190" s="26">
        <f>C189*$E$2/12</f>
        <v>3.2813127078316455</v>
      </c>
      <c r="F190" s="2"/>
      <c r="G190" s="26">
        <f t="shared" si="18"/>
        <v>23.736249068340808</v>
      </c>
      <c r="H190" s="2"/>
      <c r="I190" s="2"/>
      <c r="J190" s="2"/>
      <c r="K190" s="2"/>
      <c r="L190" s="2"/>
      <c r="M190" s="26">
        <f t="shared" si="19"/>
        <v>23.736249068340808</v>
      </c>
    </row>
    <row r="191" spans="1:13">
      <c r="A191" s="2">
        <v>187</v>
      </c>
      <c r="B191" s="45">
        <f t="shared" si="16"/>
        <v>49035</v>
      </c>
      <c r="C191" s="6">
        <f t="shared" si="17"/>
        <v>1084.1116271069741</v>
      </c>
      <c r="D191" s="47">
        <f t="shared" si="20"/>
        <v>20.454936360509162</v>
      </c>
      <c r="E191" s="26">
        <f>C190*$E$2/12</f>
        <v>3.2216524767801604</v>
      </c>
      <c r="F191" s="2"/>
      <c r="G191" s="26">
        <f t="shared" si="18"/>
        <v>23.676588837289323</v>
      </c>
      <c r="H191" s="2"/>
      <c r="I191" s="2"/>
      <c r="J191" s="2"/>
      <c r="K191" s="2"/>
      <c r="L191" s="2"/>
      <c r="M191" s="26">
        <f t="shared" si="19"/>
        <v>23.676588837289323</v>
      </c>
    </row>
    <row r="192" spans="1:13">
      <c r="A192" s="2">
        <v>188</v>
      </c>
      <c r="B192" s="45">
        <f t="shared" si="16"/>
        <v>49065</v>
      </c>
      <c r="C192" s="6">
        <f t="shared" si="17"/>
        <v>1063.6566907464648</v>
      </c>
      <c r="D192" s="47">
        <f t="shared" si="20"/>
        <v>20.454936360509162</v>
      </c>
      <c r="E192" s="26">
        <f>C191*$E$2/12</f>
        <v>3.1619922457286744</v>
      </c>
      <c r="F192" s="2"/>
      <c r="G192" s="26">
        <f t="shared" si="18"/>
        <v>23.616928606237835</v>
      </c>
      <c r="H192" s="2"/>
      <c r="I192" s="2"/>
      <c r="J192" s="2"/>
      <c r="K192" s="2"/>
      <c r="L192" s="2"/>
      <c r="M192" s="26">
        <f t="shared" si="19"/>
        <v>23.616928606237835</v>
      </c>
    </row>
    <row r="193" spans="1:13">
      <c r="A193" s="2">
        <v>189</v>
      </c>
      <c r="B193" s="45">
        <f t="shared" si="16"/>
        <v>49096</v>
      </c>
      <c r="C193" s="6">
        <f t="shared" si="17"/>
        <v>1043.2017543859556</v>
      </c>
      <c r="D193" s="47">
        <f t="shared" si="20"/>
        <v>20.454936360509162</v>
      </c>
      <c r="E193" s="26">
        <f>C192*$E$2/12</f>
        <v>3.1023320146771893</v>
      </c>
      <c r="F193" s="2"/>
      <c r="G193" s="26">
        <f t="shared" si="18"/>
        <v>23.55726837518635</v>
      </c>
      <c r="H193" s="2"/>
      <c r="I193" s="2"/>
      <c r="J193" s="2"/>
      <c r="K193" s="2"/>
      <c r="L193" s="2"/>
      <c r="M193" s="26">
        <f t="shared" si="19"/>
        <v>23.55726837518635</v>
      </c>
    </row>
    <row r="194" spans="1:13">
      <c r="A194" s="2">
        <v>190</v>
      </c>
      <c r="B194" s="45">
        <f t="shared" si="16"/>
        <v>49126</v>
      </c>
      <c r="C194" s="6">
        <f t="shared" si="17"/>
        <v>1022.7468180254465</v>
      </c>
      <c r="D194" s="47">
        <f t="shared" si="20"/>
        <v>20.454936360509162</v>
      </c>
      <c r="E194" s="26">
        <f>C193*$E$2/12</f>
        <v>3.0426717836257038</v>
      </c>
      <c r="F194" s="2"/>
      <c r="G194" s="26">
        <f t="shared" si="18"/>
        <v>23.497608144134865</v>
      </c>
      <c r="H194" s="2"/>
      <c r="I194" s="2"/>
      <c r="J194" s="2"/>
      <c r="K194" s="2"/>
      <c r="L194" s="2"/>
      <c r="M194" s="26">
        <f t="shared" si="19"/>
        <v>23.497608144134865</v>
      </c>
    </row>
    <row r="195" spans="1:13">
      <c r="A195" s="2">
        <v>191</v>
      </c>
      <c r="B195" s="45">
        <f t="shared" si="16"/>
        <v>49157</v>
      </c>
      <c r="C195" s="6">
        <f t="shared" si="17"/>
        <v>1002.2918816649374</v>
      </c>
      <c r="D195" s="47">
        <f t="shared" si="20"/>
        <v>20.454936360509162</v>
      </c>
      <c r="E195" s="26">
        <f>C194*$E$2/12</f>
        <v>2.9830115525742191</v>
      </c>
      <c r="F195" s="2"/>
      <c r="G195" s="26">
        <f t="shared" si="18"/>
        <v>23.437947913083381</v>
      </c>
      <c r="H195" s="2"/>
      <c r="I195" s="2"/>
      <c r="J195" s="2"/>
      <c r="K195" s="2"/>
      <c r="L195" s="2"/>
      <c r="M195" s="26">
        <f t="shared" si="19"/>
        <v>23.437947913083381</v>
      </c>
    </row>
    <row r="196" spans="1:13">
      <c r="A196" s="2">
        <v>192</v>
      </c>
      <c r="B196" s="45">
        <f t="shared" si="16"/>
        <v>49188</v>
      </c>
      <c r="C196" s="6">
        <f t="shared" si="17"/>
        <v>981.83694530442824</v>
      </c>
      <c r="D196" s="47">
        <f t="shared" si="20"/>
        <v>20.454936360509162</v>
      </c>
      <c r="E196" s="26">
        <f>C195*$E$2/12</f>
        <v>2.923351321522734</v>
      </c>
      <c r="F196" s="2"/>
      <c r="G196" s="26">
        <f t="shared" si="18"/>
        <v>23.378287682031896</v>
      </c>
      <c r="H196" s="2"/>
      <c r="I196" s="2"/>
      <c r="J196" s="2"/>
      <c r="K196" s="2"/>
      <c r="L196" s="2"/>
      <c r="M196" s="26">
        <f t="shared" si="19"/>
        <v>23.378287682031896</v>
      </c>
    </row>
    <row r="197" spans="1:13">
      <c r="A197" s="2">
        <v>193</v>
      </c>
      <c r="B197" s="45">
        <f t="shared" si="16"/>
        <v>49218</v>
      </c>
      <c r="C197" s="6">
        <f t="shared" si="17"/>
        <v>961.38200894391912</v>
      </c>
      <c r="D197" s="47">
        <f t="shared" si="20"/>
        <v>20.454936360509162</v>
      </c>
      <c r="E197" s="26">
        <f>C196*$E$2/12</f>
        <v>2.8636910904712494</v>
      </c>
      <c r="F197" s="2"/>
      <c r="G197" s="26">
        <f t="shared" si="18"/>
        <v>23.318627450980411</v>
      </c>
      <c r="H197" s="2"/>
      <c r="I197" s="2"/>
      <c r="J197" s="2"/>
      <c r="K197" s="2"/>
      <c r="L197" s="2"/>
      <c r="M197" s="26">
        <f t="shared" si="19"/>
        <v>23.318627450980411</v>
      </c>
    </row>
    <row r="198" spans="1:13">
      <c r="A198" s="2">
        <v>194</v>
      </c>
      <c r="B198" s="45">
        <f t="shared" ref="B198:B261" si="21">EDATE(B197,1)</f>
        <v>49249</v>
      </c>
      <c r="C198" s="6">
        <f t="shared" ref="C198:C261" si="22">C197-D198-F198</f>
        <v>940.92707258340999</v>
      </c>
      <c r="D198" s="47">
        <f t="shared" si="20"/>
        <v>20.454936360509162</v>
      </c>
      <c r="E198" s="26">
        <f>C197*$E$2/12</f>
        <v>2.8040308594197643</v>
      </c>
      <c r="F198" s="2"/>
      <c r="G198" s="26">
        <f t="shared" ref="G198:G261" si="23">D198+E198+F198</f>
        <v>23.258967219928927</v>
      </c>
      <c r="H198" s="2"/>
      <c r="I198" s="2"/>
      <c r="J198" s="2"/>
      <c r="K198" s="2"/>
      <c r="L198" s="2"/>
      <c r="M198" s="26">
        <f t="shared" ref="M198:M261" si="24">G198+L198</f>
        <v>23.258967219928927</v>
      </c>
    </row>
    <row r="199" spans="1:13">
      <c r="A199" s="2">
        <v>195</v>
      </c>
      <c r="B199" s="45">
        <f t="shared" si="21"/>
        <v>49279</v>
      </c>
      <c r="C199" s="6">
        <f t="shared" si="22"/>
        <v>920.47213622290087</v>
      </c>
      <c r="D199" s="47">
        <f t="shared" si="20"/>
        <v>20.454936360509162</v>
      </c>
      <c r="E199" s="26">
        <f>C198*$E$2/12</f>
        <v>2.7443706283682796</v>
      </c>
      <c r="F199" s="2"/>
      <c r="G199" s="26">
        <f t="shared" si="23"/>
        <v>23.199306988877442</v>
      </c>
      <c r="H199" s="2"/>
      <c r="I199" s="2"/>
      <c r="J199" s="2"/>
      <c r="K199" s="2"/>
      <c r="L199" s="2"/>
      <c r="M199" s="26">
        <f t="shared" si="24"/>
        <v>23.199306988877442</v>
      </c>
    </row>
    <row r="200" spans="1:13">
      <c r="A200" s="2">
        <v>196</v>
      </c>
      <c r="B200" s="45">
        <f t="shared" si="21"/>
        <v>49310</v>
      </c>
      <c r="C200" s="6">
        <f t="shared" si="22"/>
        <v>900.01719986239175</v>
      </c>
      <c r="D200" s="47">
        <f t="shared" si="20"/>
        <v>20.454936360509162</v>
      </c>
      <c r="E200" s="26">
        <f>C199*$E$2/12</f>
        <v>2.6847103973167941</v>
      </c>
      <c r="F200" s="2"/>
      <c r="G200" s="26">
        <f t="shared" si="23"/>
        <v>23.139646757825957</v>
      </c>
      <c r="H200" s="2"/>
      <c r="I200" s="2"/>
      <c r="J200" s="2"/>
      <c r="K200" s="2"/>
      <c r="L200" s="2"/>
      <c r="M200" s="26">
        <f t="shared" si="24"/>
        <v>23.139646757825957</v>
      </c>
    </row>
    <row r="201" spans="1:13">
      <c r="A201" s="2">
        <v>197</v>
      </c>
      <c r="B201" s="45">
        <f t="shared" si="21"/>
        <v>49341</v>
      </c>
      <c r="C201" s="6">
        <f t="shared" si="22"/>
        <v>879.56226350188263</v>
      </c>
      <c r="D201" s="47">
        <f t="shared" si="20"/>
        <v>20.454936360509162</v>
      </c>
      <c r="E201" s="26">
        <f>C200*$E$2/12</f>
        <v>2.6250501662653094</v>
      </c>
      <c r="F201" s="2"/>
      <c r="G201" s="26">
        <f t="shared" si="23"/>
        <v>23.079986526774473</v>
      </c>
      <c r="H201" s="2"/>
      <c r="I201" s="2"/>
      <c r="J201" s="2"/>
      <c r="K201" s="2"/>
      <c r="L201" s="2"/>
      <c r="M201" s="26">
        <f t="shared" si="24"/>
        <v>23.079986526774473</v>
      </c>
    </row>
    <row r="202" spans="1:13">
      <c r="A202" s="2">
        <v>198</v>
      </c>
      <c r="B202" s="45">
        <f t="shared" si="21"/>
        <v>49369</v>
      </c>
      <c r="C202" s="6">
        <f t="shared" si="22"/>
        <v>859.1073271413735</v>
      </c>
      <c r="D202" s="47">
        <f t="shared" si="20"/>
        <v>20.454936360509162</v>
      </c>
      <c r="E202" s="26">
        <f>C201*$E$2/12</f>
        <v>2.5653899352138247</v>
      </c>
      <c r="F202" s="2"/>
      <c r="G202" s="26">
        <f t="shared" si="23"/>
        <v>23.020326295722988</v>
      </c>
      <c r="H202" s="2"/>
      <c r="I202" s="2"/>
      <c r="J202" s="2"/>
      <c r="K202" s="2"/>
      <c r="L202" s="2"/>
      <c r="M202" s="26">
        <f t="shared" si="24"/>
        <v>23.020326295722988</v>
      </c>
    </row>
    <row r="203" spans="1:13">
      <c r="A203" s="2">
        <v>199</v>
      </c>
      <c r="B203" s="45">
        <f t="shared" si="21"/>
        <v>49400</v>
      </c>
      <c r="C203" s="6">
        <f t="shared" si="22"/>
        <v>838.65239078086438</v>
      </c>
      <c r="D203" s="47">
        <f t="shared" si="20"/>
        <v>20.454936360509162</v>
      </c>
      <c r="E203" s="26">
        <f>C202*$E$2/12</f>
        <v>2.5057297041623396</v>
      </c>
      <c r="F203" s="2"/>
      <c r="G203" s="26">
        <f t="shared" si="23"/>
        <v>22.9606660646715</v>
      </c>
      <c r="H203" s="2"/>
      <c r="I203" s="2"/>
      <c r="J203" s="2"/>
      <c r="K203" s="2"/>
      <c r="L203" s="2"/>
      <c r="M203" s="26">
        <f t="shared" si="24"/>
        <v>22.9606660646715</v>
      </c>
    </row>
    <row r="204" spans="1:13">
      <c r="A204" s="2">
        <v>200</v>
      </c>
      <c r="B204" s="45">
        <f t="shared" si="21"/>
        <v>49430</v>
      </c>
      <c r="C204" s="6">
        <f t="shared" si="22"/>
        <v>818.19745442035526</v>
      </c>
      <c r="D204" s="47">
        <f t="shared" si="20"/>
        <v>20.454936360509162</v>
      </c>
      <c r="E204" s="26">
        <f>C203*$E$2/12</f>
        <v>2.4460694731108545</v>
      </c>
      <c r="F204" s="2"/>
      <c r="G204" s="26">
        <f t="shared" si="23"/>
        <v>22.901005833620015</v>
      </c>
      <c r="H204" s="2"/>
      <c r="I204" s="2"/>
      <c r="J204" s="2"/>
      <c r="K204" s="2"/>
      <c r="L204" s="2"/>
      <c r="M204" s="26">
        <f t="shared" si="24"/>
        <v>22.901005833620015</v>
      </c>
    </row>
    <row r="205" spans="1:13">
      <c r="A205" s="2">
        <v>201</v>
      </c>
      <c r="B205" s="45">
        <f t="shared" si="21"/>
        <v>49461</v>
      </c>
      <c r="C205" s="6">
        <f t="shared" si="22"/>
        <v>797.74251805984613</v>
      </c>
      <c r="D205" s="47">
        <f t="shared" si="20"/>
        <v>20.454936360509162</v>
      </c>
      <c r="E205" s="26">
        <f>C204*$E$2/12</f>
        <v>2.3864092420593699</v>
      </c>
      <c r="F205" s="2"/>
      <c r="G205" s="26">
        <f t="shared" si="23"/>
        <v>22.841345602568531</v>
      </c>
      <c r="H205" s="2"/>
      <c r="I205" s="2"/>
      <c r="J205" s="2"/>
      <c r="K205" s="2"/>
      <c r="L205" s="2"/>
      <c r="M205" s="26">
        <f t="shared" si="24"/>
        <v>22.841345602568531</v>
      </c>
    </row>
    <row r="206" spans="1:13">
      <c r="A206" s="2">
        <v>202</v>
      </c>
      <c r="B206" s="45">
        <f t="shared" si="21"/>
        <v>49491</v>
      </c>
      <c r="C206" s="6">
        <f t="shared" si="22"/>
        <v>777.28758169933701</v>
      </c>
      <c r="D206" s="47">
        <f t="shared" si="20"/>
        <v>20.454936360509162</v>
      </c>
      <c r="E206" s="26">
        <f>C205*$E$2/12</f>
        <v>2.3267490110078848</v>
      </c>
      <c r="F206" s="2"/>
      <c r="G206" s="26">
        <f t="shared" si="23"/>
        <v>22.781685371517046</v>
      </c>
      <c r="H206" s="2"/>
      <c r="I206" s="2"/>
      <c r="J206" s="2"/>
      <c r="K206" s="2"/>
      <c r="L206" s="2"/>
      <c r="M206" s="26">
        <f t="shared" si="24"/>
        <v>22.781685371517046</v>
      </c>
    </row>
    <row r="207" spans="1:13">
      <c r="A207" s="2">
        <v>203</v>
      </c>
      <c r="B207" s="45">
        <f t="shared" si="21"/>
        <v>49522</v>
      </c>
      <c r="C207" s="6">
        <f t="shared" si="22"/>
        <v>756.83264533882789</v>
      </c>
      <c r="D207" s="47">
        <f t="shared" si="20"/>
        <v>20.454936360509162</v>
      </c>
      <c r="E207" s="26">
        <f>C206*$E$2/12</f>
        <v>2.2670887799563997</v>
      </c>
      <c r="F207" s="2"/>
      <c r="G207" s="26">
        <f t="shared" si="23"/>
        <v>22.722025140465561</v>
      </c>
      <c r="H207" s="2"/>
      <c r="I207" s="2"/>
      <c r="J207" s="2"/>
      <c r="K207" s="2"/>
      <c r="L207" s="2"/>
      <c r="M207" s="26">
        <f t="shared" si="24"/>
        <v>22.722025140465561</v>
      </c>
    </row>
    <row r="208" spans="1:13">
      <c r="A208" s="2">
        <v>204</v>
      </c>
      <c r="B208" s="45">
        <f t="shared" si="21"/>
        <v>49553</v>
      </c>
      <c r="C208" s="6">
        <f t="shared" si="22"/>
        <v>736.37770897831876</v>
      </c>
      <c r="D208" s="47">
        <f t="shared" si="20"/>
        <v>20.454936360509162</v>
      </c>
      <c r="E208" s="26">
        <f>C207*$E$2/12</f>
        <v>2.207428548904915</v>
      </c>
      <c r="F208" s="2"/>
      <c r="G208" s="26">
        <f t="shared" si="23"/>
        <v>22.662364909414077</v>
      </c>
      <c r="H208" s="2"/>
      <c r="I208" s="2"/>
      <c r="J208" s="2"/>
      <c r="K208" s="2"/>
      <c r="L208" s="2"/>
      <c r="M208" s="26">
        <f t="shared" si="24"/>
        <v>22.662364909414077</v>
      </c>
    </row>
    <row r="209" spans="1:13">
      <c r="A209" s="2">
        <v>205</v>
      </c>
      <c r="B209" s="45">
        <f t="shared" si="21"/>
        <v>49583</v>
      </c>
      <c r="C209" s="6">
        <f t="shared" si="22"/>
        <v>715.92277261780964</v>
      </c>
      <c r="D209" s="47">
        <f t="shared" si="20"/>
        <v>20.454936360509162</v>
      </c>
      <c r="E209" s="26">
        <f>C208*$E$2/12</f>
        <v>2.1477683178534299</v>
      </c>
      <c r="F209" s="2"/>
      <c r="G209" s="26">
        <f t="shared" si="23"/>
        <v>22.602704678362592</v>
      </c>
      <c r="H209" s="2"/>
      <c r="I209" s="2"/>
      <c r="J209" s="2"/>
      <c r="K209" s="2"/>
      <c r="L209" s="2"/>
      <c r="M209" s="26">
        <f t="shared" si="24"/>
        <v>22.602704678362592</v>
      </c>
    </row>
    <row r="210" spans="1:13">
      <c r="A210" s="2">
        <v>206</v>
      </c>
      <c r="B210" s="45">
        <f t="shared" si="21"/>
        <v>49614</v>
      </c>
      <c r="C210" s="6">
        <f t="shared" si="22"/>
        <v>695.46783625730052</v>
      </c>
      <c r="D210" s="47">
        <f t="shared" si="20"/>
        <v>20.454936360509162</v>
      </c>
      <c r="E210" s="26">
        <f>C209*$E$2/12</f>
        <v>2.0881080868019448</v>
      </c>
      <c r="F210" s="2"/>
      <c r="G210" s="26">
        <f t="shared" si="23"/>
        <v>22.543044447311107</v>
      </c>
      <c r="H210" s="2"/>
      <c r="I210" s="2"/>
      <c r="J210" s="2"/>
      <c r="K210" s="2"/>
      <c r="L210" s="2"/>
      <c r="M210" s="26">
        <f t="shared" si="24"/>
        <v>22.543044447311107</v>
      </c>
    </row>
    <row r="211" spans="1:13">
      <c r="A211" s="2">
        <v>207</v>
      </c>
      <c r="B211" s="45">
        <f t="shared" si="21"/>
        <v>49644</v>
      </c>
      <c r="C211" s="6">
        <f t="shared" si="22"/>
        <v>675.0128998967914</v>
      </c>
      <c r="D211" s="47">
        <f t="shared" si="20"/>
        <v>20.454936360509162</v>
      </c>
      <c r="E211" s="26">
        <f>C210*$E$2/12</f>
        <v>2.0284478557504602</v>
      </c>
      <c r="F211" s="2"/>
      <c r="G211" s="26">
        <f t="shared" si="23"/>
        <v>22.483384216259623</v>
      </c>
      <c r="H211" s="2"/>
      <c r="I211" s="2"/>
      <c r="J211" s="2"/>
      <c r="K211" s="2"/>
      <c r="L211" s="2"/>
      <c r="M211" s="26">
        <f t="shared" si="24"/>
        <v>22.483384216259623</v>
      </c>
    </row>
    <row r="212" spans="1:13">
      <c r="A212" s="2">
        <v>208</v>
      </c>
      <c r="B212" s="45">
        <f t="shared" si="21"/>
        <v>49675</v>
      </c>
      <c r="C212" s="6">
        <f t="shared" si="22"/>
        <v>654.55796353628227</v>
      </c>
      <c r="D212" s="47">
        <f t="shared" si="20"/>
        <v>20.454936360509162</v>
      </c>
      <c r="E212" s="26">
        <f>C211*$E$2/12</f>
        <v>1.9687876246989751</v>
      </c>
      <c r="F212" s="2"/>
      <c r="G212" s="26">
        <f t="shared" si="23"/>
        <v>22.423723985208138</v>
      </c>
      <c r="H212" s="2"/>
      <c r="I212" s="2"/>
      <c r="J212" s="2"/>
      <c r="K212" s="2"/>
      <c r="L212" s="2"/>
      <c r="M212" s="26">
        <f t="shared" si="24"/>
        <v>22.423723985208138</v>
      </c>
    </row>
    <row r="213" spans="1:13">
      <c r="A213" s="2">
        <v>209</v>
      </c>
      <c r="B213" s="45">
        <f t="shared" si="21"/>
        <v>49706</v>
      </c>
      <c r="C213" s="6">
        <f t="shared" si="22"/>
        <v>634.10302717577315</v>
      </c>
      <c r="D213" s="47">
        <f t="shared" si="20"/>
        <v>20.454936360509162</v>
      </c>
      <c r="E213" s="26">
        <f>C212*$E$2/12</f>
        <v>1.9091273936474902</v>
      </c>
      <c r="F213" s="2"/>
      <c r="G213" s="26">
        <f t="shared" si="23"/>
        <v>22.364063754156653</v>
      </c>
      <c r="H213" s="2"/>
      <c r="I213" s="2"/>
      <c r="J213" s="2"/>
      <c r="K213" s="2"/>
      <c r="L213" s="2"/>
      <c r="M213" s="26">
        <f t="shared" si="24"/>
        <v>22.364063754156653</v>
      </c>
    </row>
    <row r="214" spans="1:13">
      <c r="A214" s="2">
        <v>210</v>
      </c>
      <c r="B214" s="45">
        <f t="shared" si="21"/>
        <v>49735</v>
      </c>
      <c r="C214" s="6">
        <f t="shared" si="22"/>
        <v>613.64809081526403</v>
      </c>
      <c r="D214" s="47">
        <f t="shared" si="20"/>
        <v>20.454936360509162</v>
      </c>
      <c r="E214" s="26">
        <f>C213*$E$2/12</f>
        <v>1.8494671625960051</v>
      </c>
      <c r="F214" s="2"/>
      <c r="G214" s="26">
        <f t="shared" si="23"/>
        <v>22.304403523105169</v>
      </c>
      <c r="H214" s="2"/>
      <c r="I214" s="2"/>
      <c r="J214" s="2"/>
      <c r="K214" s="2"/>
      <c r="L214" s="2"/>
      <c r="M214" s="26">
        <f t="shared" si="24"/>
        <v>22.304403523105169</v>
      </c>
    </row>
    <row r="215" spans="1:13">
      <c r="A215" s="2">
        <v>211</v>
      </c>
      <c r="B215" s="45">
        <f t="shared" si="21"/>
        <v>49766</v>
      </c>
      <c r="C215" s="6">
        <f t="shared" si="22"/>
        <v>593.1931544547549</v>
      </c>
      <c r="D215" s="47">
        <f t="shared" si="20"/>
        <v>20.454936360509162</v>
      </c>
      <c r="E215" s="26">
        <f>C214*$E$2/12</f>
        <v>1.7898069315445202</v>
      </c>
      <c r="F215" s="2"/>
      <c r="G215" s="26">
        <f t="shared" si="23"/>
        <v>22.244743292053684</v>
      </c>
      <c r="H215" s="2"/>
      <c r="I215" s="2"/>
      <c r="J215" s="2"/>
      <c r="K215" s="2"/>
      <c r="L215" s="2"/>
      <c r="M215" s="26">
        <f t="shared" si="24"/>
        <v>22.244743292053684</v>
      </c>
    </row>
    <row r="216" spans="1:13">
      <c r="A216" s="2">
        <v>212</v>
      </c>
      <c r="B216" s="45">
        <f t="shared" si="21"/>
        <v>49796</v>
      </c>
      <c r="C216" s="6">
        <f t="shared" si="22"/>
        <v>572.73821809424578</v>
      </c>
      <c r="D216" s="47">
        <f t="shared" si="20"/>
        <v>20.454936360509162</v>
      </c>
      <c r="E216" s="26">
        <f>C215*$E$2/12</f>
        <v>1.7301467004930353</v>
      </c>
      <c r="F216" s="2"/>
      <c r="G216" s="26">
        <f t="shared" si="23"/>
        <v>22.185083061002196</v>
      </c>
      <c r="H216" s="2"/>
      <c r="I216" s="2"/>
      <c r="J216" s="2"/>
      <c r="K216" s="2"/>
      <c r="L216" s="2"/>
      <c r="M216" s="26">
        <f t="shared" si="24"/>
        <v>22.185083061002196</v>
      </c>
    </row>
    <row r="217" spans="1:13">
      <c r="A217" s="2">
        <v>213</v>
      </c>
      <c r="B217" s="45">
        <f t="shared" si="21"/>
        <v>49827</v>
      </c>
      <c r="C217" s="6">
        <f t="shared" si="22"/>
        <v>552.28328173373666</v>
      </c>
      <c r="D217" s="47">
        <f t="shared" si="20"/>
        <v>20.454936360509162</v>
      </c>
      <c r="E217" s="26">
        <f>C216*$E$2/12</f>
        <v>1.6704864694415502</v>
      </c>
      <c r="F217" s="2"/>
      <c r="G217" s="26">
        <f t="shared" si="23"/>
        <v>22.125422829950711</v>
      </c>
      <c r="H217" s="2"/>
      <c r="I217" s="2"/>
      <c r="J217" s="2"/>
      <c r="K217" s="2"/>
      <c r="L217" s="2"/>
      <c r="M217" s="26">
        <f t="shared" si="24"/>
        <v>22.125422829950711</v>
      </c>
    </row>
    <row r="218" spans="1:13">
      <c r="A218" s="2">
        <v>214</v>
      </c>
      <c r="B218" s="45">
        <f t="shared" si="21"/>
        <v>49857</v>
      </c>
      <c r="C218" s="6">
        <f t="shared" si="22"/>
        <v>531.82834537322753</v>
      </c>
      <c r="D218" s="47">
        <f t="shared" si="20"/>
        <v>20.454936360509162</v>
      </c>
      <c r="E218" s="26">
        <f>C217*$E$2/12</f>
        <v>1.6108262383900653</v>
      </c>
      <c r="F218" s="2"/>
      <c r="G218" s="26">
        <f t="shared" si="23"/>
        <v>22.065762598899227</v>
      </c>
      <c r="H218" s="2"/>
      <c r="I218" s="2"/>
      <c r="J218" s="2"/>
      <c r="K218" s="2"/>
      <c r="L218" s="2"/>
      <c r="M218" s="26">
        <f t="shared" si="24"/>
        <v>22.065762598899227</v>
      </c>
    </row>
    <row r="219" spans="1:13">
      <c r="A219" s="2">
        <v>215</v>
      </c>
      <c r="B219" s="45">
        <f t="shared" si="21"/>
        <v>49888</v>
      </c>
      <c r="C219" s="6">
        <f t="shared" si="22"/>
        <v>511.37340901271835</v>
      </c>
      <c r="D219" s="47">
        <f t="shared" si="20"/>
        <v>20.454936360509162</v>
      </c>
      <c r="E219" s="26">
        <f>C218*$E$2/12</f>
        <v>1.5511660073385805</v>
      </c>
      <c r="F219" s="2"/>
      <c r="G219" s="26">
        <f t="shared" si="23"/>
        <v>22.006102367847742</v>
      </c>
      <c r="H219" s="2"/>
      <c r="I219" s="2"/>
      <c r="J219" s="2"/>
      <c r="K219" s="2"/>
      <c r="L219" s="2"/>
      <c r="M219" s="26">
        <f t="shared" si="24"/>
        <v>22.006102367847742</v>
      </c>
    </row>
    <row r="220" spans="1:13">
      <c r="A220" s="2">
        <v>216</v>
      </c>
      <c r="B220" s="45">
        <f t="shared" si="21"/>
        <v>49919</v>
      </c>
      <c r="C220" s="6">
        <f t="shared" si="22"/>
        <v>490.91847265220918</v>
      </c>
      <c r="D220" s="47">
        <f t="shared" si="20"/>
        <v>20.454936360509162</v>
      </c>
      <c r="E220" s="26">
        <f>C219*$E$2/12</f>
        <v>1.4915057762870954</v>
      </c>
      <c r="F220" s="2"/>
      <c r="G220" s="26">
        <f t="shared" si="23"/>
        <v>21.946442136796257</v>
      </c>
      <c r="H220" s="2"/>
      <c r="I220" s="2"/>
      <c r="J220" s="2"/>
      <c r="K220" s="2"/>
      <c r="L220" s="2"/>
      <c r="M220" s="26">
        <f t="shared" si="24"/>
        <v>21.946442136796257</v>
      </c>
    </row>
    <row r="221" spans="1:13">
      <c r="A221" s="2">
        <v>217</v>
      </c>
      <c r="B221" s="45">
        <f t="shared" si="21"/>
        <v>49949</v>
      </c>
      <c r="C221" s="6">
        <f t="shared" si="22"/>
        <v>470.4635362917</v>
      </c>
      <c r="D221" s="47">
        <f t="shared" si="20"/>
        <v>20.454936360509162</v>
      </c>
      <c r="E221" s="26">
        <f>C220*$E$2/12</f>
        <v>1.4318455452356103</v>
      </c>
      <c r="F221" s="2"/>
      <c r="G221" s="26">
        <f t="shared" si="23"/>
        <v>21.886781905744773</v>
      </c>
      <c r="H221" s="2"/>
      <c r="I221" s="2"/>
      <c r="J221" s="2"/>
      <c r="K221" s="2"/>
      <c r="L221" s="2"/>
      <c r="M221" s="26">
        <f t="shared" si="24"/>
        <v>21.886781905744773</v>
      </c>
    </row>
    <row r="222" spans="1:13">
      <c r="A222" s="2">
        <v>218</v>
      </c>
      <c r="B222" s="45">
        <f t="shared" si="21"/>
        <v>49980</v>
      </c>
      <c r="C222" s="6">
        <f t="shared" si="22"/>
        <v>450.00859993119082</v>
      </c>
      <c r="D222" s="47">
        <f t="shared" si="20"/>
        <v>20.454936360509162</v>
      </c>
      <c r="E222" s="26">
        <f>C221*$E$2/12</f>
        <v>1.3721853141841251</v>
      </c>
      <c r="F222" s="2"/>
      <c r="G222" s="26">
        <f t="shared" si="23"/>
        <v>21.827121674693288</v>
      </c>
      <c r="H222" s="2"/>
      <c r="I222" s="2"/>
      <c r="J222" s="2"/>
      <c r="K222" s="2"/>
      <c r="L222" s="2"/>
      <c r="M222" s="26">
        <f t="shared" si="24"/>
        <v>21.827121674693288</v>
      </c>
    </row>
    <row r="223" spans="1:13">
      <c r="A223" s="2">
        <v>219</v>
      </c>
      <c r="B223" s="45">
        <f t="shared" si="21"/>
        <v>50010</v>
      </c>
      <c r="C223" s="6">
        <f t="shared" si="22"/>
        <v>429.55366357068164</v>
      </c>
      <c r="D223" s="47">
        <f t="shared" si="20"/>
        <v>20.454936360509162</v>
      </c>
      <c r="E223" s="26">
        <f>C222*$E$2/12</f>
        <v>1.31252508313264</v>
      </c>
      <c r="F223" s="2"/>
      <c r="G223" s="26">
        <f t="shared" si="23"/>
        <v>21.767461443641803</v>
      </c>
      <c r="H223" s="2"/>
      <c r="I223" s="2"/>
      <c r="J223" s="2"/>
      <c r="K223" s="2"/>
      <c r="L223" s="2"/>
      <c r="M223" s="26">
        <f t="shared" si="24"/>
        <v>21.767461443641803</v>
      </c>
    </row>
    <row r="224" spans="1:13">
      <c r="A224" s="2">
        <v>220</v>
      </c>
      <c r="B224" s="45">
        <f t="shared" si="21"/>
        <v>50041</v>
      </c>
      <c r="C224" s="6">
        <f t="shared" si="22"/>
        <v>409.09872721017246</v>
      </c>
      <c r="D224" s="47">
        <f t="shared" si="20"/>
        <v>20.454936360509162</v>
      </c>
      <c r="E224" s="26">
        <f>C223*$E$2/12</f>
        <v>1.2528648520811549</v>
      </c>
      <c r="F224" s="2"/>
      <c r="G224" s="26">
        <f t="shared" si="23"/>
        <v>21.707801212590319</v>
      </c>
      <c r="H224" s="2"/>
      <c r="I224" s="2"/>
      <c r="J224" s="2"/>
      <c r="K224" s="2"/>
      <c r="L224" s="2"/>
      <c r="M224" s="26">
        <f t="shared" si="24"/>
        <v>21.707801212590319</v>
      </c>
    </row>
    <row r="225" spans="1:13">
      <c r="A225" s="2">
        <v>221</v>
      </c>
      <c r="B225" s="45">
        <f t="shared" si="21"/>
        <v>50072</v>
      </c>
      <c r="C225" s="6">
        <f t="shared" si="22"/>
        <v>388.64379084966328</v>
      </c>
      <c r="D225" s="47">
        <f t="shared" si="20"/>
        <v>20.454936360509162</v>
      </c>
      <c r="E225" s="26">
        <f>C224*$E$2/12</f>
        <v>1.1932046210296698</v>
      </c>
      <c r="F225" s="2"/>
      <c r="G225" s="26">
        <f t="shared" si="23"/>
        <v>21.64814098153883</v>
      </c>
      <c r="H225" s="2"/>
      <c r="I225" s="2"/>
      <c r="J225" s="2"/>
      <c r="K225" s="2"/>
      <c r="L225" s="2"/>
      <c r="M225" s="26">
        <f t="shared" si="24"/>
        <v>21.64814098153883</v>
      </c>
    </row>
    <row r="226" spans="1:13">
      <c r="A226" s="2">
        <v>222</v>
      </c>
      <c r="B226" s="45">
        <f t="shared" si="21"/>
        <v>50100</v>
      </c>
      <c r="C226" s="6">
        <f t="shared" si="22"/>
        <v>368.1888544891541</v>
      </c>
      <c r="D226" s="47">
        <f t="shared" si="20"/>
        <v>20.454936360509162</v>
      </c>
      <c r="E226" s="26">
        <f>C225*$E$2/12</f>
        <v>1.1335443899781847</v>
      </c>
      <c r="F226" s="2"/>
      <c r="G226" s="26">
        <f t="shared" si="23"/>
        <v>21.588480750487346</v>
      </c>
      <c r="H226" s="2"/>
      <c r="I226" s="2"/>
      <c r="J226" s="2"/>
      <c r="K226" s="2"/>
      <c r="L226" s="2"/>
      <c r="M226" s="26">
        <f t="shared" si="24"/>
        <v>21.588480750487346</v>
      </c>
    </row>
    <row r="227" spans="1:13">
      <c r="A227" s="2">
        <v>223</v>
      </c>
      <c r="B227" s="45">
        <f t="shared" si="21"/>
        <v>50131</v>
      </c>
      <c r="C227" s="6">
        <f t="shared" si="22"/>
        <v>347.73391812864492</v>
      </c>
      <c r="D227" s="47">
        <f t="shared" si="20"/>
        <v>20.454936360509162</v>
      </c>
      <c r="E227" s="26">
        <f>C226*$E$2/12</f>
        <v>1.0738841589266996</v>
      </c>
      <c r="F227" s="2"/>
      <c r="G227" s="26">
        <f t="shared" si="23"/>
        <v>21.528820519435861</v>
      </c>
      <c r="H227" s="2"/>
      <c r="I227" s="2"/>
      <c r="J227" s="2"/>
      <c r="K227" s="2"/>
      <c r="L227" s="2"/>
      <c r="M227" s="26">
        <f t="shared" si="24"/>
        <v>21.528820519435861</v>
      </c>
    </row>
    <row r="228" spans="1:13">
      <c r="A228" s="2">
        <v>224</v>
      </c>
      <c r="B228" s="45">
        <f t="shared" si="21"/>
        <v>50161</v>
      </c>
      <c r="C228" s="6">
        <f t="shared" si="22"/>
        <v>327.27898176813574</v>
      </c>
      <c r="D228" s="47">
        <f t="shared" si="20"/>
        <v>20.454936360509162</v>
      </c>
      <c r="E228" s="26">
        <f>C227*$E$2/12</f>
        <v>1.0142239278752145</v>
      </c>
      <c r="F228" s="2"/>
      <c r="G228" s="26">
        <f t="shared" si="23"/>
        <v>21.469160288384376</v>
      </c>
      <c r="H228" s="2"/>
      <c r="I228" s="2"/>
      <c r="J228" s="2"/>
      <c r="K228" s="2"/>
      <c r="L228" s="2"/>
      <c r="M228" s="26">
        <f t="shared" si="24"/>
        <v>21.469160288384376</v>
      </c>
    </row>
    <row r="229" spans="1:13">
      <c r="A229" s="2">
        <v>225</v>
      </c>
      <c r="B229" s="45">
        <f t="shared" si="21"/>
        <v>50192</v>
      </c>
      <c r="C229" s="6">
        <f t="shared" si="22"/>
        <v>306.82404540762656</v>
      </c>
      <c r="D229" s="47">
        <f t="shared" si="20"/>
        <v>20.454936360509162</v>
      </c>
      <c r="E229" s="26">
        <f>C228*$E$2/12</f>
        <v>0.95456369682372932</v>
      </c>
      <c r="F229" s="2"/>
      <c r="G229" s="26">
        <f t="shared" si="23"/>
        <v>21.409500057332892</v>
      </c>
      <c r="H229" s="2"/>
      <c r="I229" s="2"/>
      <c r="J229" s="2"/>
      <c r="K229" s="2"/>
      <c r="L229" s="2"/>
      <c r="M229" s="26">
        <f t="shared" si="24"/>
        <v>21.409500057332892</v>
      </c>
    </row>
    <row r="230" spans="1:13">
      <c r="A230" s="2">
        <v>226</v>
      </c>
      <c r="B230" s="45">
        <f t="shared" si="21"/>
        <v>50222</v>
      </c>
      <c r="C230" s="6">
        <f t="shared" si="22"/>
        <v>286.36910904711738</v>
      </c>
      <c r="D230" s="47">
        <f t="shared" si="20"/>
        <v>20.454936360509162</v>
      </c>
      <c r="E230" s="26">
        <f>C229*$E$2/12</f>
        <v>0.89490346577224422</v>
      </c>
      <c r="F230" s="2"/>
      <c r="G230" s="26">
        <f t="shared" si="23"/>
        <v>21.349839826281407</v>
      </c>
      <c r="H230" s="2"/>
      <c r="I230" s="2"/>
      <c r="J230" s="2"/>
      <c r="K230" s="2"/>
      <c r="L230" s="2"/>
      <c r="M230" s="26">
        <f t="shared" si="24"/>
        <v>21.349839826281407</v>
      </c>
    </row>
    <row r="231" spans="1:13">
      <c r="A231" s="2">
        <v>227</v>
      </c>
      <c r="B231" s="45">
        <f t="shared" si="21"/>
        <v>50253</v>
      </c>
      <c r="C231" s="6">
        <f t="shared" si="22"/>
        <v>265.9141726866082</v>
      </c>
      <c r="D231" s="47">
        <f t="shared" si="20"/>
        <v>20.454936360509162</v>
      </c>
      <c r="E231" s="26">
        <f>C230*$E$2/12</f>
        <v>0.83524323472075912</v>
      </c>
      <c r="F231" s="2"/>
      <c r="G231" s="26">
        <f t="shared" si="23"/>
        <v>21.290179595229922</v>
      </c>
      <c r="H231" s="2"/>
      <c r="I231" s="2"/>
      <c r="J231" s="2"/>
      <c r="K231" s="2"/>
      <c r="L231" s="2"/>
      <c r="M231" s="26">
        <f t="shared" si="24"/>
        <v>21.290179595229922</v>
      </c>
    </row>
    <row r="232" spans="1:13">
      <c r="A232" s="2">
        <v>228</v>
      </c>
      <c r="B232" s="45">
        <f t="shared" si="21"/>
        <v>50284</v>
      </c>
      <c r="C232" s="6">
        <f t="shared" si="22"/>
        <v>245.45923632609905</v>
      </c>
      <c r="D232" s="47">
        <f t="shared" si="20"/>
        <v>20.454936360509162</v>
      </c>
      <c r="E232" s="26">
        <f>C231*$E$2/12</f>
        <v>0.77558300366927391</v>
      </c>
      <c r="F232" s="2"/>
      <c r="G232" s="26">
        <f t="shared" si="23"/>
        <v>21.230519364178434</v>
      </c>
      <c r="H232" s="2"/>
      <c r="I232" s="2"/>
      <c r="J232" s="2"/>
      <c r="K232" s="2"/>
      <c r="L232" s="2"/>
      <c r="M232" s="26">
        <f t="shared" si="24"/>
        <v>21.230519364178434</v>
      </c>
    </row>
    <row r="233" spans="1:13">
      <c r="A233" s="2">
        <v>229</v>
      </c>
      <c r="B233" s="45">
        <f t="shared" si="21"/>
        <v>50314</v>
      </c>
      <c r="C233" s="6">
        <f t="shared" si="22"/>
        <v>225.00429996558989</v>
      </c>
      <c r="D233" s="47">
        <f t="shared" si="20"/>
        <v>20.454936360509162</v>
      </c>
      <c r="E233" s="26">
        <f>C232*$E$2/12</f>
        <v>0.71592277261778892</v>
      </c>
      <c r="F233" s="2"/>
      <c r="G233" s="26">
        <f t="shared" si="23"/>
        <v>21.17085913312695</v>
      </c>
      <c r="H233" s="2"/>
      <c r="I233" s="2"/>
      <c r="J233" s="2"/>
      <c r="K233" s="2"/>
      <c r="L233" s="2"/>
      <c r="M233" s="26">
        <f t="shared" si="24"/>
        <v>21.17085913312695</v>
      </c>
    </row>
    <row r="234" spans="1:13">
      <c r="A234" s="2">
        <v>230</v>
      </c>
      <c r="B234" s="45">
        <f t="shared" si="21"/>
        <v>50345</v>
      </c>
      <c r="C234" s="6">
        <f t="shared" si="22"/>
        <v>204.54936360508074</v>
      </c>
      <c r="D234" s="47">
        <f t="shared" ref="D234:D297" si="25">D233</f>
        <v>20.454936360509162</v>
      </c>
      <c r="E234" s="26">
        <f>C233*$E$2/12</f>
        <v>0.65626254156630393</v>
      </c>
      <c r="F234" s="2"/>
      <c r="G234" s="26">
        <f t="shared" si="23"/>
        <v>21.111198902075465</v>
      </c>
      <c r="H234" s="2"/>
      <c r="I234" s="2"/>
      <c r="J234" s="2"/>
      <c r="K234" s="2"/>
      <c r="L234" s="2"/>
      <c r="M234" s="26">
        <f t="shared" si="24"/>
        <v>21.111198902075465</v>
      </c>
    </row>
    <row r="235" spans="1:13">
      <c r="A235" s="2">
        <v>231</v>
      </c>
      <c r="B235" s="45">
        <f t="shared" si="21"/>
        <v>50375</v>
      </c>
      <c r="C235" s="6">
        <f t="shared" si="22"/>
        <v>184.09442724457159</v>
      </c>
      <c r="D235" s="47">
        <f t="shared" si="25"/>
        <v>20.454936360509162</v>
      </c>
      <c r="E235" s="26">
        <f>C234*$E$2/12</f>
        <v>0.59660231051481893</v>
      </c>
      <c r="F235" s="2"/>
      <c r="G235" s="26">
        <f t="shared" si="23"/>
        <v>21.05153867102398</v>
      </c>
      <c r="H235" s="2"/>
      <c r="I235" s="2"/>
      <c r="J235" s="2"/>
      <c r="K235" s="2"/>
      <c r="L235" s="2"/>
      <c r="M235" s="26">
        <f t="shared" si="24"/>
        <v>21.05153867102398</v>
      </c>
    </row>
    <row r="236" spans="1:13">
      <c r="A236" s="2">
        <v>232</v>
      </c>
      <c r="B236" s="45">
        <f t="shared" si="21"/>
        <v>50406</v>
      </c>
      <c r="C236" s="6">
        <f t="shared" si="22"/>
        <v>163.63949088406244</v>
      </c>
      <c r="D236" s="47">
        <f t="shared" si="25"/>
        <v>20.454936360509162</v>
      </c>
      <c r="E236" s="26">
        <f>C235*$E$2/12</f>
        <v>0.53694207946333383</v>
      </c>
      <c r="F236" s="2"/>
      <c r="G236" s="26">
        <f t="shared" si="23"/>
        <v>20.991878439972496</v>
      </c>
      <c r="H236" s="2"/>
      <c r="I236" s="2"/>
      <c r="J236" s="2"/>
      <c r="K236" s="2"/>
      <c r="L236" s="2"/>
      <c r="M236" s="26">
        <f t="shared" si="24"/>
        <v>20.991878439972496</v>
      </c>
    </row>
    <row r="237" spans="1:13">
      <c r="A237" s="2">
        <v>233</v>
      </c>
      <c r="B237" s="45">
        <f t="shared" si="21"/>
        <v>50437</v>
      </c>
      <c r="C237" s="6">
        <f t="shared" si="22"/>
        <v>143.18455452355329</v>
      </c>
      <c r="D237" s="47">
        <f t="shared" si="25"/>
        <v>20.454936360509162</v>
      </c>
      <c r="E237" s="26">
        <f>C236*$E$2/12</f>
        <v>0.47728184841184884</v>
      </c>
      <c r="F237" s="2"/>
      <c r="G237" s="26">
        <f t="shared" si="23"/>
        <v>20.932218208921011</v>
      </c>
      <c r="H237" s="2"/>
      <c r="I237" s="2"/>
      <c r="J237" s="2"/>
      <c r="K237" s="2"/>
      <c r="L237" s="2"/>
      <c r="M237" s="26">
        <f t="shared" si="24"/>
        <v>20.932218208921011</v>
      </c>
    </row>
    <row r="238" spans="1:13">
      <c r="A238" s="2">
        <v>234</v>
      </c>
      <c r="B238" s="45">
        <f t="shared" si="21"/>
        <v>50465</v>
      </c>
      <c r="C238" s="6">
        <f t="shared" si="22"/>
        <v>122.72961816304412</v>
      </c>
      <c r="D238" s="47">
        <f t="shared" si="25"/>
        <v>20.454936360509162</v>
      </c>
      <c r="E238" s="26">
        <f>C237*$E$2/12</f>
        <v>0.41762161736036379</v>
      </c>
      <c r="F238" s="2"/>
      <c r="G238" s="26">
        <f t="shared" si="23"/>
        <v>20.872557977869526</v>
      </c>
      <c r="H238" s="2"/>
      <c r="I238" s="2"/>
      <c r="J238" s="2"/>
      <c r="K238" s="2"/>
      <c r="L238" s="2"/>
      <c r="M238" s="26">
        <f t="shared" si="24"/>
        <v>20.872557977869526</v>
      </c>
    </row>
    <row r="239" spans="1:13">
      <c r="A239" s="2">
        <v>235</v>
      </c>
      <c r="B239" s="45">
        <f t="shared" si="21"/>
        <v>50496</v>
      </c>
      <c r="C239" s="6">
        <f t="shared" si="22"/>
        <v>102.27468180253496</v>
      </c>
      <c r="D239" s="47">
        <f t="shared" si="25"/>
        <v>20.454936360509162</v>
      </c>
      <c r="E239" s="26">
        <f>C238*$E$2/12</f>
        <v>0.35796138630887869</v>
      </c>
      <c r="F239" s="2"/>
      <c r="G239" s="26">
        <f t="shared" si="23"/>
        <v>20.812897746818042</v>
      </c>
      <c r="H239" s="2"/>
      <c r="I239" s="2"/>
      <c r="J239" s="2"/>
      <c r="K239" s="2"/>
      <c r="L239" s="2"/>
      <c r="M239" s="26">
        <f t="shared" si="24"/>
        <v>20.812897746818042</v>
      </c>
    </row>
    <row r="240" spans="1:13">
      <c r="A240" s="2">
        <v>236</v>
      </c>
      <c r="B240" s="45">
        <f t="shared" si="21"/>
        <v>50526</v>
      </c>
      <c r="C240" s="6">
        <f t="shared" si="22"/>
        <v>81.819745442025791</v>
      </c>
      <c r="D240" s="47">
        <f t="shared" si="25"/>
        <v>20.454936360509162</v>
      </c>
      <c r="E240" s="26">
        <f>C239*$E$2/12</f>
        <v>0.29830115525739365</v>
      </c>
      <c r="F240" s="2"/>
      <c r="G240" s="26">
        <f t="shared" si="23"/>
        <v>20.753237515766557</v>
      </c>
      <c r="H240" s="2"/>
      <c r="I240" s="2"/>
      <c r="J240" s="2"/>
      <c r="K240" s="2"/>
      <c r="L240" s="2"/>
      <c r="M240" s="26">
        <f t="shared" si="24"/>
        <v>20.753237515766557</v>
      </c>
    </row>
    <row r="241" spans="1:13">
      <c r="A241" s="2">
        <v>237</v>
      </c>
      <c r="B241" s="45">
        <f t="shared" si="21"/>
        <v>50557</v>
      </c>
      <c r="C241" s="6">
        <f t="shared" si="22"/>
        <v>61.364809081516626</v>
      </c>
      <c r="D241" s="47">
        <f t="shared" si="25"/>
        <v>20.454936360509162</v>
      </c>
      <c r="E241" s="26">
        <f>C240*$E$2/12</f>
        <v>0.23864092420590857</v>
      </c>
      <c r="F241" s="2"/>
      <c r="G241" s="26">
        <f t="shared" si="23"/>
        <v>20.693577284715072</v>
      </c>
      <c r="H241" s="2"/>
      <c r="I241" s="2"/>
      <c r="J241" s="2"/>
      <c r="K241" s="2"/>
      <c r="L241" s="2"/>
      <c r="M241" s="26">
        <f t="shared" si="24"/>
        <v>20.693577284715072</v>
      </c>
    </row>
    <row r="242" spans="1:13">
      <c r="A242" s="2">
        <v>238</v>
      </c>
      <c r="B242" s="45">
        <f t="shared" si="21"/>
        <v>50587</v>
      </c>
      <c r="C242" s="6">
        <f t="shared" si="22"/>
        <v>40.90987272100746</v>
      </c>
      <c r="D242" s="47">
        <f t="shared" si="25"/>
        <v>20.454936360509162</v>
      </c>
      <c r="E242" s="26">
        <f>C241*$E$2/12</f>
        <v>0.17898069315442353</v>
      </c>
      <c r="F242" s="2"/>
      <c r="G242" s="26">
        <f t="shared" si="23"/>
        <v>20.633917053663584</v>
      </c>
      <c r="H242" s="2"/>
      <c r="I242" s="2"/>
      <c r="J242" s="2"/>
      <c r="K242" s="2"/>
      <c r="L242" s="2"/>
      <c r="M242" s="26">
        <f t="shared" si="24"/>
        <v>20.633917053663584</v>
      </c>
    </row>
    <row r="243" spans="1:13">
      <c r="A243" s="2">
        <v>239</v>
      </c>
      <c r="B243" s="45">
        <f t="shared" si="21"/>
        <v>50618</v>
      </c>
      <c r="C243" s="6">
        <f t="shared" si="22"/>
        <v>20.454936360498298</v>
      </c>
      <c r="D243" s="47">
        <f t="shared" si="25"/>
        <v>20.454936360509162</v>
      </c>
      <c r="E243" s="26">
        <f>C242*$E$2/12</f>
        <v>0.11932046210293844</v>
      </c>
      <c r="F243" s="2"/>
      <c r="G243" s="26">
        <f t="shared" si="23"/>
        <v>20.574256822612099</v>
      </c>
      <c r="H243" s="2"/>
      <c r="I243" s="2"/>
      <c r="J243" s="2"/>
      <c r="K243" s="2"/>
      <c r="L243" s="2"/>
      <c r="M243" s="26">
        <f t="shared" si="24"/>
        <v>20.574256822612099</v>
      </c>
    </row>
    <row r="244" spans="1:13">
      <c r="A244" s="2">
        <v>240</v>
      </c>
      <c r="B244" s="45">
        <f t="shared" si="21"/>
        <v>50649</v>
      </c>
      <c r="C244" s="6">
        <f t="shared" si="22"/>
        <v>-1.0864198429771932E-11</v>
      </c>
      <c r="D244" s="47">
        <f t="shared" si="25"/>
        <v>20.454936360509162</v>
      </c>
      <c r="E244" s="26">
        <f>C243*$E$2/12</f>
        <v>5.9660231051453377E-2</v>
      </c>
      <c r="F244" s="2"/>
      <c r="G244" s="26">
        <f t="shared" si="23"/>
        <v>20.514596591560615</v>
      </c>
      <c r="H244" s="2"/>
      <c r="I244" s="2"/>
      <c r="J244" s="2"/>
      <c r="K244" s="2"/>
      <c r="L244" s="2"/>
      <c r="M244" s="26">
        <f t="shared" si="24"/>
        <v>20.514596591560615</v>
      </c>
    </row>
    <row r="245" spans="1:13">
      <c r="A245" s="2">
        <v>241</v>
      </c>
      <c r="B245" s="45">
        <f t="shared" si="21"/>
        <v>50679</v>
      </c>
      <c r="C245" s="6">
        <f t="shared" si="22"/>
        <v>-20.454936360520026</v>
      </c>
      <c r="D245" s="47">
        <f t="shared" si="25"/>
        <v>20.454936360509162</v>
      </c>
      <c r="E245" s="26">
        <f>C244*$E$2/12</f>
        <v>-3.1687245420168137E-14</v>
      </c>
      <c r="F245" s="2"/>
      <c r="G245" s="26">
        <f t="shared" si="23"/>
        <v>20.45493636050913</v>
      </c>
      <c r="H245" s="2"/>
      <c r="I245" s="2"/>
      <c r="J245" s="2"/>
      <c r="K245" s="2"/>
      <c r="L245" s="2"/>
      <c r="M245" s="26">
        <f t="shared" si="24"/>
        <v>20.45493636050913</v>
      </c>
    </row>
    <row r="246" spans="1:13">
      <c r="A246" s="2">
        <v>242</v>
      </c>
      <c r="B246" s="45">
        <f t="shared" si="21"/>
        <v>50710</v>
      </c>
      <c r="C246" s="6">
        <f t="shared" si="22"/>
        <v>-40.909872721029188</v>
      </c>
      <c r="D246" s="47">
        <f t="shared" si="25"/>
        <v>20.454936360509162</v>
      </c>
      <c r="E246" s="26">
        <f>C245*$E$2/12</f>
        <v>-5.966023105151675E-2</v>
      </c>
      <c r="F246" s="2"/>
      <c r="G246" s="26">
        <f t="shared" si="23"/>
        <v>20.395276129457645</v>
      </c>
      <c r="H246" s="2"/>
      <c r="I246" s="2"/>
      <c r="J246" s="2"/>
      <c r="K246" s="2"/>
      <c r="L246" s="2"/>
      <c r="M246" s="26">
        <f t="shared" si="24"/>
        <v>20.395276129457645</v>
      </c>
    </row>
    <row r="247" spans="1:13">
      <c r="A247" s="2">
        <v>243</v>
      </c>
      <c r="B247" s="45">
        <f t="shared" si="21"/>
        <v>50740</v>
      </c>
      <c r="C247" s="6">
        <f t="shared" si="22"/>
        <v>-61.364809081538354</v>
      </c>
      <c r="D247" s="47">
        <f t="shared" si="25"/>
        <v>20.454936360509162</v>
      </c>
      <c r="E247" s="26">
        <f>C246*$E$2/12</f>
        <v>-0.1193204621030018</v>
      </c>
      <c r="F247" s="2"/>
      <c r="G247" s="26">
        <f t="shared" si="23"/>
        <v>20.335615898406161</v>
      </c>
      <c r="H247" s="2"/>
      <c r="I247" s="2"/>
      <c r="J247" s="2"/>
      <c r="K247" s="2"/>
      <c r="L247" s="2"/>
      <c r="M247" s="26">
        <f t="shared" si="24"/>
        <v>20.335615898406161</v>
      </c>
    </row>
    <row r="248" spans="1:13">
      <c r="A248" s="2">
        <v>244</v>
      </c>
      <c r="B248" s="45">
        <f t="shared" si="21"/>
        <v>50771</v>
      </c>
      <c r="C248" s="6">
        <f t="shared" si="22"/>
        <v>-81.81974544204752</v>
      </c>
      <c r="D248" s="47">
        <f t="shared" si="25"/>
        <v>20.454936360509162</v>
      </c>
      <c r="E248" s="26">
        <f>C247*$E$2/12</f>
        <v>-0.17898069315448686</v>
      </c>
      <c r="F248" s="2"/>
      <c r="G248" s="26">
        <f t="shared" si="23"/>
        <v>20.275955667354676</v>
      </c>
      <c r="H248" s="2"/>
      <c r="I248" s="2"/>
      <c r="J248" s="2"/>
      <c r="K248" s="2"/>
      <c r="L248" s="2"/>
      <c r="M248" s="26">
        <f t="shared" si="24"/>
        <v>20.275955667354676</v>
      </c>
    </row>
    <row r="249" spans="1:13">
      <c r="A249" s="2">
        <v>245</v>
      </c>
      <c r="B249" s="45">
        <f t="shared" si="21"/>
        <v>50802</v>
      </c>
      <c r="C249" s="6">
        <f t="shared" si="22"/>
        <v>-102.27468180255669</v>
      </c>
      <c r="D249" s="47">
        <f t="shared" si="25"/>
        <v>20.454936360509162</v>
      </c>
      <c r="E249" s="26">
        <f>C248*$E$2/12</f>
        <v>-0.23864092420597194</v>
      </c>
      <c r="F249" s="2"/>
      <c r="G249" s="26">
        <f t="shared" si="23"/>
        <v>20.216295436303191</v>
      </c>
      <c r="H249" s="2"/>
      <c r="I249" s="2"/>
      <c r="J249" s="2"/>
      <c r="K249" s="2"/>
      <c r="L249" s="2"/>
      <c r="M249" s="26">
        <f t="shared" si="24"/>
        <v>20.216295436303191</v>
      </c>
    </row>
    <row r="250" spans="1:13">
      <c r="A250" s="2">
        <v>246</v>
      </c>
      <c r="B250" s="45">
        <f t="shared" si="21"/>
        <v>50830</v>
      </c>
      <c r="C250" s="6">
        <f t="shared" si="22"/>
        <v>-122.72961816306585</v>
      </c>
      <c r="D250" s="47">
        <f t="shared" si="25"/>
        <v>20.454936360509162</v>
      </c>
      <c r="E250" s="26">
        <f>C249*$E$2/12</f>
        <v>-0.29830115525745704</v>
      </c>
      <c r="F250" s="2"/>
      <c r="G250" s="26">
        <f t="shared" si="23"/>
        <v>20.156635205251703</v>
      </c>
      <c r="H250" s="2"/>
      <c r="I250" s="2"/>
      <c r="J250" s="2"/>
      <c r="K250" s="2"/>
      <c r="L250" s="2"/>
      <c r="M250" s="26">
        <f t="shared" si="24"/>
        <v>20.156635205251703</v>
      </c>
    </row>
    <row r="251" spans="1:13">
      <c r="A251" s="2">
        <v>247</v>
      </c>
      <c r="B251" s="45">
        <f t="shared" si="21"/>
        <v>50861</v>
      </c>
      <c r="C251" s="6">
        <f t="shared" si="22"/>
        <v>-143.184554523575</v>
      </c>
      <c r="D251" s="47">
        <f t="shared" si="25"/>
        <v>20.454936360509162</v>
      </c>
      <c r="E251" s="26">
        <f>C250*$E$2/12</f>
        <v>-0.35796138630894209</v>
      </c>
      <c r="F251" s="2"/>
      <c r="G251" s="26">
        <f t="shared" si="23"/>
        <v>20.096974974200219</v>
      </c>
      <c r="H251" s="2"/>
      <c r="I251" s="2"/>
      <c r="J251" s="2"/>
      <c r="K251" s="2"/>
      <c r="L251" s="2"/>
      <c r="M251" s="26">
        <f t="shared" si="24"/>
        <v>20.096974974200219</v>
      </c>
    </row>
    <row r="252" spans="1:13">
      <c r="A252" s="2">
        <v>248</v>
      </c>
      <c r="B252" s="45">
        <f t="shared" si="21"/>
        <v>50891</v>
      </c>
      <c r="C252" s="6">
        <f t="shared" si="22"/>
        <v>-163.63949088408415</v>
      </c>
      <c r="D252" s="47">
        <f t="shared" si="25"/>
        <v>20.454936360509162</v>
      </c>
      <c r="E252" s="26">
        <f>C251*$E$2/12</f>
        <v>-0.41762161736042708</v>
      </c>
      <c r="F252" s="2"/>
      <c r="G252" s="26">
        <f t="shared" si="23"/>
        <v>20.037314743148734</v>
      </c>
      <c r="H252" s="2"/>
      <c r="I252" s="2"/>
      <c r="J252" s="2"/>
      <c r="K252" s="2"/>
      <c r="L252" s="2"/>
      <c r="M252" s="26">
        <f t="shared" si="24"/>
        <v>20.037314743148734</v>
      </c>
    </row>
    <row r="253" spans="1:13">
      <c r="A253" s="2">
        <v>249</v>
      </c>
      <c r="B253" s="45">
        <f t="shared" si="21"/>
        <v>50922</v>
      </c>
      <c r="C253" s="6">
        <f t="shared" si="22"/>
        <v>-184.09442724459331</v>
      </c>
      <c r="D253" s="47">
        <f t="shared" si="25"/>
        <v>20.454936360509162</v>
      </c>
      <c r="E253" s="26">
        <f>C252*$E$2/12</f>
        <v>-0.47728184841191212</v>
      </c>
      <c r="F253" s="2"/>
      <c r="G253" s="26">
        <f t="shared" si="23"/>
        <v>19.977654512097249</v>
      </c>
      <c r="H253" s="2"/>
      <c r="I253" s="2"/>
      <c r="J253" s="2"/>
      <c r="K253" s="2"/>
      <c r="L253" s="2"/>
      <c r="M253" s="26">
        <f t="shared" si="24"/>
        <v>19.977654512097249</v>
      </c>
    </row>
    <row r="254" spans="1:13">
      <c r="A254" s="2">
        <v>250</v>
      </c>
      <c r="B254" s="45">
        <f t="shared" si="21"/>
        <v>50952</v>
      </c>
      <c r="C254" s="6">
        <f t="shared" si="22"/>
        <v>-204.54936360510246</v>
      </c>
      <c r="D254" s="47">
        <f t="shared" si="25"/>
        <v>20.454936360509162</v>
      </c>
      <c r="E254" s="26">
        <f>C253*$E$2/12</f>
        <v>-0.53694207946339723</v>
      </c>
      <c r="F254" s="2"/>
      <c r="G254" s="26">
        <f t="shared" si="23"/>
        <v>19.917994281045765</v>
      </c>
      <c r="H254" s="2"/>
      <c r="I254" s="2"/>
      <c r="J254" s="2"/>
      <c r="K254" s="2"/>
      <c r="L254" s="2"/>
      <c r="M254" s="26">
        <f t="shared" si="24"/>
        <v>19.917994281045765</v>
      </c>
    </row>
    <row r="255" spans="1:13">
      <c r="A255" s="2">
        <v>251</v>
      </c>
      <c r="B255" s="45">
        <f t="shared" si="21"/>
        <v>50983</v>
      </c>
      <c r="C255" s="6">
        <f t="shared" si="22"/>
        <v>-225.00429996561161</v>
      </c>
      <c r="D255" s="47">
        <f t="shared" si="25"/>
        <v>20.454936360509162</v>
      </c>
      <c r="E255" s="26">
        <f>C254*$E$2/12</f>
        <v>-0.59660231051488222</v>
      </c>
      <c r="F255" s="2"/>
      <c r="G255" s="26">
        <f t="shared" si="23"/>
        <v>19.85833404999428</v>
      </c>
      <c r="H255" s="2"/>
      <c r="I255" s="2"/>
      <c r="J255" s="2"/>
      <c r="K255" s="2"/>
      <c r="L255" s="2"/>
      <c r="M255" s="26">
        <f t="shared" si="24"/>
        <v>19.85833404999428</v>
      </c>
    </row>
    <row r="256" spans="1:13">
      <c r="A256" s="2">
        <v>252</v>
      </c>
      <c r="B256" s="45">
        <f t="shared" si="21"/>
        <v>51014</v>
      </c>
      <c r="C256" s="6">
        <f t="shared" si="22"/>
        <v>-245.45923632612076</v>
      </c>
      <c r="D256" s="47">
        <f t="shared" si="25"/>
        <v>20.454936360509162</v>
      </c>
      <c r="E256" s="26">
        <f>C255*$E$2/12</f>
        <v>-0.65626254156636732</v>
      </c>
      <c r="F256" s="2"/>
      <c r="G256" s="26">
        <f t="shared" si="23"/>
        <v>19.798673818942795</v>
      </c>
      <c r="H256" s="2"/>
      <c r="I256" s="2"/>
      <c r="J256" s="2"/>
      <c r="K256" s="2"/>
      <c r="L256" s="2"/>
      <c r="M256" s="26">
        <f t="shared" si="24"/>
        <v>19.798673818942795</v>
      </c>
    </row>
    <row r="257" spans="1:13">
      <c r="A257" s="2">
        <v>253</v>
      </c>
      <c r="B257" s="45">
        <f t="shared" si="21"/>
        <v>51044</v>
      </c>
      <c r="C257" s="6">
        <f t="shared" si="22"/>
        <v>-265.91417268662991</v>
      </c>
      <c r="D257" s="47">
        <f t="shared" si="25"/>
        <v>20.454936360509162</v>
      </c>
      <c r="E257" s="26">
        <f>C256*$E$2/12</f>
        <v>-0.71592277261785231</v>
      </c>
      <c r="F257" s="2"/>
      <c r="G257" s="26">
        <f t="shared" si="23"/>
        <v>19.739013587891311</v>
      </c>
      <c r="H257" s="2"/>
      <c r="I257" s="2"/>
      <c r="J257" s="2"/>
      <c r="K257" s="2"/>
      <c r="L257" s="2"/>
      <c r="M257" s="26">
        <f t="shared" si="24"/>
        <v>19.739013587891311</v>
      </c>
    </row>
    <row r="258" spans="1:13">
      <c r="A258" s="2">
        <v>254</v>
      </c>
      <c r="B258" s="45">
        <f t="shared" si="21"/>
        <v>51075</v>
      </c>
      <c r="C258" s="6">
        <f t="shared" si="22"/>
        <v>-286.36910904713909</v>
      </c>
      <c r="D258" s="47">
        <f t="shared" si="25"/>
        <v>20.454936360509162</v>
      </c>
      <c r="E258" s="26">
        <f>C257*$E$2/12</f>
        <v>-0.7755830036693373</v>
      </c>
      <c r="F258" s="2"/>
      <c r="G258" s="26">
        <f t="shared" si="23"/>
        <v>19.679353356839826</v>
      </c>
      <c r="H258" s="2"/>
      <c r="I258" s="2"/>
      <c r="J258" s="2"/>
      <c r="K258" s="2"/>
      <c r="L258" s="2"/>
      <c r="M258" s="26">
        <f t="shared" si="24"/>
        <v>19.679353356839826</v>
      </c>
    </row>
    <row r="259" spans="1:13">
      <c r="A259" s="2">
        <v>255</v>
      </c>
      <c r="B259" s="45">
        <f t="shared" si="21"/>
        <v>51105</v>
      </c>
      <c r="C259" s="6">
        <f t="shared" si="22"/>
        <v>-306.82404540764827</v>
      </c>
      <c r="D259" s="47">
        <f t="shared" si="25"/>
        <v>20.454936360509162</v>
      </c>
      <c r="E259" s="26">
        <f>C258*$E$2/12</f>
        <v>-0.8352432347208224</v>
      </c>
      <c r="F259" s="2"/>
      <c r="G259" s="26">
        <f t="shared" si="23"/>
        <v>19.619693125788341</v>
      </c>
      <c r="H259" s="2"/>
      <c r="I259" s="2"/>
      <c r="J259" s="2"/>
      <c r="K259" s="2"/>
      <c r="L259" s="2"/>
      <c r="M259" s="26">
        <f t="shared" si="24"/>
        <v>19.619693125788341</v>
      </c>
    </row>
    <row r="260" spans="1:13">
      <c r="A260" s="2">
        <v>256</v>
      </c>
      <c r="B260" s="45">
        <f t="shared" si="21"/>
        <v>51136</v>
      </c>
      <c r="C260" s="6">
        <f t="shared" si="22"/>
        <v>-327.27898176815745</v>
      </c>
      <c r="D260" s="47">
        <f t="shared" si="25"/>
        <v>20.454936360509162</v>
      </c>
      <c r="E260" s="26">
        <f>C259*$E$2/12</f>
        <v>-0.8949034657723075</v>
      </c>
      <c r="F260" s="2"/>
      <c r="G260" s="26">
        <f t="shared" si="23"/>
        <v>19.560032894736853</v>
      </c>
      <c r="H260" s="2"/>
      <c r="I260" s="2"/>
      <c r="J260" s="2"/>
      <c r="K260" s="2"/>
      <c r="L260" s="2"/>
      <c r="M260" s="26">
        <f t="shared" si="24"/>
        <v>19.560032894736853</v>
      </c>
    </row>
    <row r="261" spans="1:13">
      <c r="A261" s="2">
        <v>257</v>
      </c>
      <c r="B261" s="45">
        <f t="shared" si="21"/>
        <v>51167</v>
      </c>
      <c r="C261" s="6">
        <f t="shared" si="22"/>
        <v>-347.73391812866663</v>
      </c>
      <c r="D261" s="47">
        <f t="shared" si="25"/>
        <v>20.454936360509162</v>
      </c>
      <c r="E261" s="26">
        <f>C260*$E$2/12</f>
        <v>-0.95456369682379272</v>
      </c>
      <c r="F261" s="2"/>
      <c r="G261" s="26">
        <f t="shared" si="23"/>
        <v>19.500372663685368</v>
      </c>
      <c r="H261" s="2"/>
      <c r="I261" s="2"/>
      <c r="J261" s="2"/>
      <c r="K261" s="2"/>
      <c r="L261" s="2"/>
      <c r="M261" s="26">
        <f t="shared" si="24"/>
        <v>19.500372663685368</v>
      </c>
    </row>
    <row r="262" spans="1:13">
      <c r="A262" s="2">
        <v>258</v>
      </c>
      <c r="B262" s="45">
        <f t="shared" ref="B262:B325" si="26">EDATE(B261,1)</f>
        <v>51196</v>
      </c>
      <c r="C262" s="6">
        <f t="shared" ref="C262:C325" si="27">C261-D262-F262</f>
        <v>-368.18885448917581</v>
      </c>
      <c r="D262" s="47">
        <f t="shared" si="25"/>
        <v>20.454936360509162</v>
      </c>
      <c r="E262" s="26">
        <f>C261*$E$2/12</f>
        <v>-1.0142239278752778</v>
      </c>
      <c r="F262" s="2"/>
      <c r="G262" s="26">
        <f t="shared" ref="G262:G325" si="28">D262+E262+F262</f>
        <v>19.440712432633884</v>
      </c>
      <c r="H262" s="2"/>
      <c r="I262" s="2"/>
      <c r="J262" s="2"/>
      <c r="K262" s="2"/>
      <c r="L262" s="2"/>
      <c r="M262" s="26">
        <f t="shared" ref="M262:M325" si="29">G262+L262</f>
        <v>19.440712432633884</v>
      </c>
    </row>
    <row r="263" spans="1:13">
      <c r="A263" s="2">
        <v>259</v>
      </c>
      <c r="B263" s="45">
        <f t="shared" si="26"/>
        <v>51227</v>
      </c>
      <c r="C263" s="6">
        <f t="shared" si="27"/>
        <v>-388.64379084968499</v>
      </c>
      <c r="D263" s="47">
        <f t="shared" si="25"/>
        <v>20.454936360509162</v>
      </c>
      <c r="E263" s="26">
        <f>C262*$E$2/12</f>
        <v>-1.0738841589267629</v>
      </c>
      <c r="F263" s="2"/>
      <c r="G263" s="26">
        <f t="shared" si="28"/>
        <v>19.381052201582399</v>
      </c>
      <c r="H263" s="2"/>
      <c r="I263" s="2"/>
      <c r="J263" s="2"/>
      <c r="K263" s="2"/>
      <c r="L263" s="2"/>
      <c r="M263" s="26">
        <f t="shared" si="29"/>
        <v>19.381052201582399</v>
      </c>
    </row>
    <row r="264" spans="1:13">
      <c r="A264" s="2">
        <v>260</v>
      </c>
      <c r="B264" s="45">
        <f t="shared" si="26"/>
        <v>51257</v>
      </c>
      <c r="C264" s="6">
        <f t="shared" si="27"/>
        <v>-409.09872721019417</v>
      </c>
      <c r="D264" s="47">
        <f t="shared" si="25"/>
        <v>20.454936360509162</v>
      </c>
      <c r="E264" s="26">
        <f>C263*$E$2/12</f>
        <v>-1.133544389978248</v>
      </c>
      <c r="F264" s="2"/>
      <c r="G264" s="26">
        <f t="shared" si="28"/>
        <v>19.321391970530915</v>
      </c>
      <c r="H264" s="2"/>
      <c r="I264" s="2"/>
      <c r="J264" s="2"/>
      <c r="K264" s="2"/>
      <c r="L264" s="2"/>
      <c r="M264" s="26">
        <f t="shared" si="29"/>
        <v>19.321391970530915</v>
      </c>
    </row>
    <row r="265" spans="1:13">
      <c r="A265" s="2">
        <v>261</v>
      </c>
      <c r="B265" s="45">
        <f t="shared" si="26"/>
        <v>51288</v>
      </c>
      <c r="C265" s="6">
        <f t="shared" si="27"/>
        <v>-429.55366357070335</v>
      </c>
      <c r="D265" s="47">
        <f t="shared" si="25"/>
        <v>20.454936360509162</v>
      </c>
      <c r="E265" s="26">
        <f>C264*$E$2/12</f>
        <v>-1.1932046210297331</v>
      </c>
      <c r="F265" s="2"/>
      <c r="G265" s="26">
        <f t="shared" si="28"/>
        <v>19.26173173947943</v>
      </c>
      <c r="H265" s="2"/>
      <c r="I265" s="2"/>
      <c r="J265" s="2"/>
      <c r="K265" s="2"/>
      <c r="L265" s="2"/>
      <c r="M265" s="26">
        <f t="shared" si="29"/>
        <v>19.26173173947943</v>
      </c>
    </row>
    <row r="266" spans="1:13">
      <c r="A266" s="2">
        <v>262</v>
      </c>
      <c r="B266" s="45">
        <f t="shared" si="26"/>
        <v>51318</v>
      </c>
      <c r="C266" s="6">
        <f t="shared" si="27"/>
        <v>-450.00859993121253</v>
      </c>
      <c r="D266" s="47">
        <f t="shared" si="25"/>
        <v>20.454936360509162</v>
      </c>
      <c r="E266" s="26">
        <f>C265*$E$2/12</f>
        <v>-1.2528648520812182</v>
      </c>
      <c r="F266" s="2"/>
      <c r="G266" s="26">
        <f t="shared" si="28"/>
        <v>19.202071508427945</v>
      </c>
      <c r="H266" s="2"/>
      <c r="I266" s="2"/>
      <c r="J266" s="2"/>
      <c r="K266" s="2"/>
      <c r="L266" s="2"/>
      <c r="M266" s="26">
        <f t="shared" si="29"/>
        <v>19.202071508427945</v>
      </c>
    </row>
    <row r="267" spans="1:13">
      <c r="A267" s="2">
        <v>263</v>
      </c>
      <c r="B267" s="45">
        <f t="shared" si="26"/>
        <v>51349</v>
      </c>
      <c r="C267" s="6">
        <f t="shared" si="27"/>
        <v>-470.46353629172171</v>
      </c>
      <c r="D267" s="47">
        <f t="shared" si="25"/>
        <v>20.454936360509162</v>
      </c>
      <c r="E267" s="26">
        <f>C266*$E$2/12</f>
        <v>-1.3125250831327033</v>
      </c>
      <c r="F267" s="2"/>
      <c r="G267" s="26">
        <f t="shared" si="28"/>
        <v>19.142411277376461</v>
      </c>
      <c r="H267" s="2"/>
      <c r="I267" s="2"/>
      <c r="J267" s="2"/>
      <c r="K267" s="2"/>
      <c r="L267" s="2"/>
      <c r="M267" s="26">
        <f t="shared" si="29"/>
        <v>19.142411277376461</v>
      </c>
    </row>
    <row r="268" spans="1:13">
      <c r="A268" s="2">
        <v>264</v>
      </c>
      <c r="B268" s="45">
        <f t="shared" si="26"/>
        <v>51380</v>
      </c>
      <c r="C268" s="6">
        <f t="shared" si="27"/>
        <v>-490.91847265223089</v>
      </c>
      <c r="D268" s="47">
        <f t="shared" si="25"/>
        <v>20.454936360509162</v>
      </c>
      <c r="E268" s="26">
        <f>C267*$E$2/12</f>
        <v>-1.3721853141841887</v>
      </c>
      <c r="F268" s="2"/>
      <c r="G268" s="26">
        <f t="shared" si="28"/>
        <v>19.082751046324972</v>
      </c>
      <c r="H268" s="2"/>
      <c r="I268" s="2"/>
      <c r="J268" s="2"/>
      <c r="K268" s="2"/>
      <c r="L268" s="2"/>
      <c r="M268" s="26">
        <f t="shared" si="29"/>
        <v>19.082751046324972</v>
      </c>
    </row>
    <row r="269" spans="1:13">
      <c r="A269" s="2">
        <v>265</v>
      </c>
      <c r="B269" s="45">
        <f t="shared" si="26"/>
        <v>51410</v>
      </c>
      <c r="C269" s="6">
        <f t="shared" si="27"/>
        <v>-511.37340901274007</v>
      </c>
      <c r="D269" s="47">
        <f t="shared" si="25"/>
        <v>20.454936360509162</v>
      </c>
      <c r="E269" s="26">
        <f>C268*$E$2/12</f>
        <v>-1.4318455452356735</v>
      </c>
      <c r="F269" s="2"/>
      <c r="G269" s="26">
        <f t="shared" si="28"/>
        <v>19.023090815273488</v>
      </c>
      <c r="H269" s="2"/>
      <c r="I269" s="2"/>
      <c r="J269" s="2"/>
      <c r="K269" s="2"/>
      <c r="L269" s="2"/>
      <c r="M269" s="26">
        <f t="shared" si="29"/>
        <v>19.023090815273488</v>
      </c>
    </row>
    <row r="270" spans="1:13">
      <c r="A270" s="2">
        <v>266</v>
      </c>
      <c r="B270" s="45">
        <f t="shared" si="26"/>
        <v>51441</v>
      </c>
      <c r="C270" s="6">
        <f t="shared" si="27"/>
        <v>-531.82834537324925</v>
      </c>
      <c r="D270" s="47">
        <f t="shared" si="25"/>
        <v>20.454936360509162</v>
      </c>
      <c r="E270" s="26">
        <f>C269*$E$2/12</f>
        <v>-1.4915057762871589</v>
      </c>
      <c r="F270" s="2"/>
      <c r="G270" s="26">
        <f t="shared" si="28"/>
        <v>18.963430584222003</v>
      </c>
      <c r="H270" s="2"/>
      <c r="I270" s="2"/>
      <c r="J270" s="2"/>
      <c r="K270" s="2"/>
      <c r="L270" s="2"/>
      <c r="M270" s="26">
        <f t="shared" si="29"/>
        <v>18.963430584222003</v>
      </c>
    </row>
    <row r="271" spans="1:13">
      <c r="A271" s="2">
        <v>267</v>
      </c>
      <c r="B271" s="45">
        <f t="shared" si="26"/>
        <v>51471</v>
      </c>
      <c r="C271" s="6">
        <f t="shared" si="27"/>
        <v>-552.28328173375837</v>
      </c>
      <c r="D271" s="47">
        <f t="shared" si="25"/>
        <v>20.454936360509162</v>
      </c>
      <c r="E271" s="26">
        <f>C270*$E$2/12</f>
        <v>-1.5511660073386437</v>
      </c>
      <c r="F271" s="2"/>
      <c r="G271" s="26">
        <f t="shared" si="28"/>
        <v>18.903770353170518</v>
      </c>
      <c r="H271" s="2"/>
      <c r="I271" s="2"/>
      <c r="J271" s="2"/>
      <c r="K271" s="2"/>
      <c r="L271" s="2"/>
      <c r="M271" s="26">
        <f t="shared" si="29"/>
        <v>18.903770353170518</v>
      </c>
    </row>
    <row r="272" spans="1:13">
      <c r="A272" s="2">
        <v>268</v>
      </c>
      <c r="B272" s="45">
        <f t="shared" si="26"/>
        <v>51502</v>
      </c>
      <c r="C272" s="6">
        <f t="shared" si="27"/>
        <v>-572.73821809426749</v>
      </c>
      <c r="D272" s="47">
        <f t="shared" si="25"/>
        <v>20.454936360509162</v>
      </c>
      <c r="E272" s="26">
        <f>C271*$E$2/12</f>
        <v>-1.6108262383901286</v>
      </c>
      <c r="F272" s="2"/>
      <c r="G272" s="26">
        <f t="shared" si="28"/>
        <v>18.844110122119034</v>
      </c>
      <c r="H272" s="2"/>
      <c r="I272" s="2"/>
      <c r="J272" s="2"/>
      <c r="K272" s="2"/>
      <c r="L272" s="2"/>
      <c r="M272" s="26">
        <f t="shared" si="29"/>
        <v>18.844110122119034</v>
      </c>
    </row>
    <row r="273" spans="1:13">
      <c r="A273" s="2">
        <v>269</v>
      </c>
      <c r="B273" s="45">
        <f t="shared" si="26"/>
        <v>51533</v>
      </c>
      <c r="C273" s="6">
        <f t="shared" si="27"/>
        <v>-593.19315445477662</v>
      </c>
      <c r="D273" s="47">
        <f t="shared" si="25"/>
        <v>20.454936360509162</v>
      </c>
      <c r="E273" s="26">
        <f>C272*$E$2/12</f>
        <v>-1.6704864694416137</v>
      </c>
      <c r="F273" s="2"/>
      <c r="G273" s="26">
        <f t="shared" si="28"/>
        <v>18.784449891067549</v>
      </c>
      <c r="H273" s="2"/>
      <c r="I273" s="2"/>
      <c r="J273" s="2"/>
      <c r="K273" s="2"/>
      <c r="L273" s="2"/>
      <c r="M273" s="26">
        <f t="shared" si="29"/>
        <v>18.784449891067549</v>
      </c>
    </row>
    <row r="274" spans="1:13">
      <c r="A274" s="2">
        <v>270</v>
      </c>
      <c r="B274" s="45">
        <f t="shared" si="26"/>
        <v>51561</v>
      </c>
      <c r="C274" s="6">
        <f t="shared" si="27"/>
        <v>-613.64809081528574</v>
      </c>
      <c r="D274" s="47">
        <f t="shared" si="25"/>
        <v>20.454936360509162</v>
      </c>
      <c r="E274" s="26">
        <f>C273*$E$2/12</f>
        <v>-1.7301467004930986</v>
      </c>
      <c r="F274" s="2"/>
      <c r="G274" s="26">
        <f t="shared" si="28"/>
        <v>18.724789660016064</v>
      </c>
      <c r="H274" s="2"/>
      <c r="I274" s="2"/>
      <c r="J274" s="2"/>
      <c r="K274" s="2"/>
      <c r="L274" s="2"/>
      <c r="M274" s="26">
        <f t="shared" si="29"/>
        <v>18.724789660016064</v>
      </c>
    </row>
    <row r="275" spans="1:13">
      <c r="A275" s="2">
        <v>271</v>
      </c>
      <c r="B275" s="45">
        <f t="shared" si="26"/>
        <v>51592</v>
      </c>
      <c r="C275" s="6">
        <f t="shared" si="27"/>
        <v>-634.10302717579486</v>
      </c>
      <c r="D275" s="47">
        <f t="shared" si="25"/>
        <v>20.454936360509162</v>
      </c>
      <c r="E275" s="26">
        <f>C274*$E$2/12</f>
        <v>-1.7898069315445835</v>
      </c>
      <c r="F275" s="2"/>
      <c r="G275" s="26">
        <f t="shared" si="28"/>
        <v>18.66512942896458</v>
      </c>
      <c r="H275" s="2"/>
      <c r="I275" s="2"/>
      <c r="J275" s="2"/>
      <c r="K275" s="2"/>
      <c r="L275" s="2"/>
      <c r="M275" s="26">
        <f t="shared" si="29"/>
        <v>18.66512942896458</v>
      </c>
    </row>
    <row r="276" spans="1:13">
      <c r="A276" s="2">
        <v>272</v>
      </c>
      <c r="B276" s="45">
        <f t="shared" si="26"/>
        <v>51622</v>
      </c>
      <c r="C276" s="6">
        <f t="shared" si="27"/>
        <v>-654.55796353630399</v>
      </c>
      <c r="D276" s="47">
        <f t="shared" si="25"/>
        <v>20.454936360509162</v>
      </c>
      <c r="E276" s="26">
        <f>C275*$E$2/12</f>
        <v>-1.8494671625960686</v>
      </c>
      <c r="F276" s="2"/>
      <c r="G276" s="26">
        <f t="shared" si="28"/>
        <v>18.605469197913095</v>
      </c>
      <c r="H276" s="2"/>
      <c r="I276" s="2"/>
      <c r="J276" s="2"/>
      <c r="K276" s="2"/>
      <c r="L276" s="2"/>
      <c r="M276" s="26">
        <f t="shared" si="29"/>
        <v>18.605469197913095</v>
      </c>
    </row>
    <row r="277" spans="1:13">
      <c r="A277" s="2">
        <v>273</v>
      </c>
      <c r="B277" s="45">
        <f t="shared" si="26"/>
        <v>51653</v>
      </c>
      <c r="C277" s="6">
        <f t="shared" si="27"/>
        <v>-675.01289989681311</v>
      </c>
      <c r="D277" s="47">
        <f t="shared" si="25"/>
        <v>20.454936360509162</v>
      </c>
      <c r="E277" s="26">
        <f>C276*$E$2/12</f>
        <v>-1.9091273936475535</v>
      </c>
      <c r="F277" s="2"/>
      <c r="G277" s="26">
        <f t="shared" si="28"/>
        <v>18.545808966861607</v>
      </c>
      <c r="H277" s="2"/>
      <c r="I277" s="2"/>
      <c r="J277" s="2"/>
      <c r="K277" s="2"/>
      <c r="L277" s="2"/>
      <c r="M277" s="26">
        <f t="shared" si="29"/>
        <v>18.545808966861607</v>
      </c>
    </row>
    <row r="278" spans="1:13">
      <c r="A278" s="2">
        <v>274</v>
      </c>
      <c r="B278" s="45">
        <f t="shared" si="26"/>
        <v>51683</v>
      </c>
      <c r="C278" s="6">
        <f t="shared" si="27"/>
        <v>-695.46783625732223</v>
      </c>
      <c r="D278" s="47">
        <f t="shared" si="25"/>
        <v>20.454936360509162</v>
      </c>
      <c r="E278" s="26">
        <f>C277*$E$2/12</f>
        <v>-1.9687876246990383</v>
      </c>
      <c r="F278" s="2"/>
      <c r="G278" s="26">
        <f t="shared" si="28"/>
        <v>18.486148735810122</v>
      </c>
      <c r="H278" s="2"/>
      <c r="I278" s="2"/>
      <c r="J278" s="2"/>
      <c r="K278" s="2"/>
      <c r="L278" s="2"/>
      <c r="M278" s="26">
        <f t="shared" si="29"/>
        <v>18.486148735810122</v>
      </c>
    </row>
    <row r="279" spans="1:13">
      <c r="A279" s="2">
        <v>275</v>
      </c>
      <c r="B279" s="45">
        <f t="shared" si="26"/>
        <v>51714</v>
      </c>
      <c r="C279" s="6">
        <f t="shared" si="27"/>
        <v>-715.92277261783136</v>
      </c>
      <c r="D279" s="47">
        <f t="shared" si="25"/>
        <v>20.454936360509162</v>
      </c>
      <c r="E279" s="26">
        <f>C278*$E$2/12</f>
        <v>-2.0284478557505232</v>
      </c>
      <c r="F279" s="2"/>
      <c r="G279" s="26">
        <f t="shared" si="28"/>
        <v>18.426488504758638</v>
      </c>
      <c r="H279" s="2"/>
      <c r="I279" s="2"/>
      <c r="J279" s="2"/>
      <c r="K279" s="2"/>
      <c r="L279" s="2"/>
      <c r="M279" s="26">
        <f t="shared" si="29"/>
        <v>18.426488504758638</v>
      </c>
    </row>
    <row r="280" spans="1:13">
      <c r="A280" s="2">
        <v>276</v>
      </c>
      <c r="B280" s="45">
        <f t="shared" si="26"/>
        <v>51745</v>
      </c>
      <c r="C280" s="6">
        <f t="shared" si="27"/>
        <v>-736.37770897834048</v>
      </c>
      <c r="D280" s="47">
        <f t="shared" si="25"/>
        <v>20.454936360509162</v>
      </c>
      <c r="E280" s="26">
        <f>C279*$E$2/12</f>
        <v>-2.0881080868020083</v>
      </c>
      <c r="F280" s="2"/>
      <c r="G280" s="26">
        <f t="shared" si="28"/>
        <v>18.366828273707153</v>
      </c>
      <c r="H280" s="2"/>
      <c r="I280" s="2"/>
      <c r="J280" s="2"/>
      <c r="K280" s="2"/>
      <c r="L280" s="2"/>
      <c r="M280" s="26">
        <f t="shared" si="29"/>
        <v>18.366828273707153</v>
      </c>
    </row>
    <row r="281" spans="1:13">
      <c r="A281" s="2">
        <v>277</v>
      </c>
      <c r="B281" s="45">
        <f t="shared" si="26"/>
        <v>51775</v>
      </c>
      <c r="C281" s="6">
        <f t="shared" si="27"/>
        <v>-756.8326453388496</v>
      </c>
      <c r="D281" s="47">
        <f t="shared" si="25"/>
        <v>20.454936360509162</v>
      </c>
      <c r="E281" s="26">
        <f>C280*$E$2/12</f>
        <v>-2.1477683178534934</v>
      </c>
      <c r="F281" s="2"/>
      <c r="G281" s="26">
        <f t="shared" si="28"/>
        <v>18.307168042655668</v>
      </c>
      <c r="H281" s="2"/>
      <c r="I281" s="2"/>
      <c r="J281" s="2"/>
      <c r="K281" s="2"/>
      <c r="L281" s="2"/>
      <c r="M281" s="26">
        <f t="shared" si="29"/>
        <v>18.307168042655668</v>
      </c>
    </row>
    <row r="282" spans="1:13">
      <c r="A282" s="2">
        <v>278</v>
      </c>
      <c r="B282" s="45">
        <f t="shared" si="26"/>
        <v>51806</v>
      </c>
      <c r="C282" s="6">
        <f t="shared" si="27"/>
        <v>-777.28758169935873</v>
      </c>
      <c r="D282" s="47">
        <f t="shared" si="25"/>
        <v>20.454936360509162</v>
      </c>
      <c r="E282" s="26">
        <f>C281*$E$2/12</f>
        <v>-2.2074285489049781</v>
      </c>
      <c r="F282" s="2"/>
      <c r="G282" s="26">
        <f t="shared" si="28"/>
        <v>18.247507811604184</v>
      </c>
      <c r="H282" s="2"/>
      <c r="I282" s="2"/>
      <c r="J282" s="2"/>
      <c r="K282" s="2"/>
      <c r="L282" s="2"/>
      <c r="M282" s="26">
        <f t="shared" si="29"/>
        <v>18.247507811604184</v>
      </c>
    </row>
    <row r="283" spans="1:13">
      <c r="A283" s="2">
        <v>279</v>
      </c>
      <c r="B283" s="45">
        <f t="shared" si="26"/>
        <v>51836</v>
      </c>
      <c r="C283" s="6">
        <f t="shared" si="27"/>
        <v>-797.74251805986785</v>
      </c>
      <c r="D283" s="47">
        <f t="shared" si="25"/>
        <v>20.454936360509162</v>
      </c>
      <c r="E283" s="26">
        <f>C282*$E$2/12</f>
        <v>-2.2670887799564632</v>
      </c>
      <c r="F283" s="2"/>
      <c r="G283" s="26">
        <f t="shared" si="28"/>
        <v>18.187847580552699</v>
      </c>
      <c r="H283" s="2"/>
      <c r="I283" s="2"/>
      <c r="J283" s="2"/>
      <c r="K283" s="2"/>
      <c r="L283" s="2"/>
      <c r="M283" s="26">
        <f t="shared" si="29"/>
        <v>18.187847580552699</v>
      </c>
    </row>
    <row r="284" spans="1:13">
      <c r="A284" s="2">
        <v>280</v>
      </c>
      <c r="B284" s="45">
        <f t="shared" si="26"/>
        <v>51867</v>
      </c>
      <c r="C284" s="6">
        <f t="shared" si="27"/>
        <v>-818.19745442037697</v>
      </c>
      <c r="D284" s="47">
        <f t="shared" si="25"/>
        <v>20.454936360509162</v>
      </c>
      <c r="E284" s="26">
        <f>C283*$E$2/12</f>
        <v>-2.3267490110079483</v>
      </c>
      <c r="F284" s="2"/>
      <c r="G284" s="26">
        <f t="shared" si="28"/>
        <v>18.128187349501214</v>
      </c>
      <c r="H284" s="2"/>
      <c r="I284" s="2"/>
      <c r="J284" s="2"/>
      <c r="K284" s="2"/>
      <c r="L284" s="2"/>
      <c r="M284" s="26">
        <f t="shared" si="29"/>
        <v>18.128187349501214</v>
      </c>
    </row>
    <row r="285" spans="1:13">
      <c r="A285" s="2">
        <v>281</v>
      </c>
      <c r="B285" s="45">
        <f t="shared" si="26"/>
        <v>51898</v>
      </c>
      <c r="C285" s="6">
        <f t="shared" si="27"/>
        <v>-838.65239078088609</v>
      </c>
      <c r="D285" s="47">
        <f t="shared" si="25"/>
        <v>20.454936360509162</v>
      </c>
      <c r="E285" s="26">
        <f>C284*$E$2/12</f>
        <v>-2.3864092420594329</v>
      </c>
      <c r="F285" s="2"/>
      <c r="G285" s="26">
        <f t="shared" si="28"/>
        <v>18.06852711844973</v>
      </c>
      <c r="H285" s="2"/>
      <c r="I285" s="2"/>
      <c r="J285" s="2"/>
      <c r="K285" s="2"/>
      <c r="L285" s="2"/>
      <c r="M285" s="26">
        <f t="shared" si="29"/>
        <v>18.06852711844973</v>
      </c>
    </row>
    <row r="286" spans="1:13">
      <c r="A286" s="2">
        <v>282</v>
      </c>
      <c r="B286" s="45">
        <f t="shared" si="26"/>
        <v>51926</v>
      </c>
      <c r="C286" s="6">
        <f t="shared" si="27"/>
        <v>-859.10732714139522</v>
      </c>
      <c r="D286" s="47">
        <f t="shared" si="25"/>
        <v>20.454936360509162</v>
      </c>
      <c r="E286" s="26">
        <f>C285*$E$2/12</f>
        <v>-2.446069473110918</v>
      </c>
      <c r="F286" s="2"/>
      <c r="G286" s="26">
        <f t="shared" si="28"/>
        <v>18.008866887398245</v>
      </c>
      <c r="H286" s="2"/>
      <c r="I286" s="2"/>
      <c r="J286" s="2"/>
      <c r="K286" s="2"/>
      <c r="L286" s="2"/>
      <c r="M286" s="26">
        <f t="shared" si="29"/>
        <v>18.008866887398245</v>
      </c>
    </row>
    <row r="287" spans="1:13">
      <c r="A287" s="2">
        <v>283</v>
      </c>
      <c r="B287" s="45">
        <f t="shared" si="26"/>
        <v>51957</v>
      </c>
      <c r="C287" s="6">
        <f t="shared" si="27"/>
        <v>-879.56226350190434</v>
      </c>
      <c r="D287" s="47">
        <f t="shared" si="25"/>
        <v>20.454936360509162</v>
      </c>
      <c r="E287" s="26">
        <f>C286*$E$2/12</f>
        <v>-2.5057297041624031</v>
      </c>
      <c r="F287" s="2"/>
      <c r="G287" s="26">
        <f t="shared" si="28"/>
        <v>17.94920665634676</v>
      </c>
      <c r="H287" s="2"/>
      <c r="I287" s="2"/>
      <c r="J287" s="2"/>
      <c r="K287" s="2"/>
      <c r="L287" s="2"/>
      <c r="M287" s="26">
        <f t="shared" si="29"/>
        <v>17.94920665634676</v>
      </c>
    </row>
    <row r="288" spans="1:13">
      <c r="A288" s="2">
        <v>284</v>
      </c>
      <c r="B288" s="45">
        <f t="shared" si="26"/>
        <v>51987</v>
      </c>
      <c r="C288" s="6">
        <f t="shared" si="27"/>
        <v>-900.01719986241346</v>
      </c>
      <c r="D288" s="47">
        <f t="shared" si="25"/>
        <v>20.454936360509162</v>
      </c>
      <c r="E288" s="26">
        <f>C287*$E$2/12</f>
        <v>-2.5653899352138878</v>
      </c>
      <c r="F288" s="2"/>
      <c r="G288" s="26">
        <f t="shared" si="28"/>
        <v>17.889546425295276</v>
      </c>
      <c r="H288" s="2"/>
      <c r="I288" s="2"/>
      <c r="J288" s="2"/>
      <c r="K288" s="2"/>
      <c r="L288" s="2"/>
      <c r="M288" s="26">
        <f t="shared" si="29"/>
        <v>17.889546425295276</v>
      </c>
    </row>
    <row r="289" spans="1:13">
      <c r="A289" s="2">
        <v>285</v>
      </c>
      <c r="B289" s="45">
        <f t="shared" si="26"/>
        <v>52018</v>
      </c>
      <c r="C289" s="6">
        <f t="shared" si="27"/>
        <v>-920.47213622292259</v>
      </c>
      <c r="D289" s="47">
        <f t="shared" si="25"/>
        <v>20.454936360509162</v>
      </c>
      <c r="E289" s="26">
        <f>C288*$E$2/12</f>
        <v>-2.6250501662653729</v>
      </c>
      <c r="F289" s="2"/>
      <c r="G289" s="26">
        <f t="shared" si="28"/>
        <v>17.829886194243791</v>
      </c>
      <c r="H289" s="2"/>
      <c r="I289" s="2"/>
      <c r="J289" s="2"/>
      <c r="K289" s="2"/>
      <c r="L289" s="2"/>
      <c r="M289" s="26">
        <f t="shared" si="29"/>
        <v>17.829886194243791</v>
      </c>
    </row>
    <row r="290" spans="1:13">
      <c r="A290" s="2">
        <v>286</v>
      </c>
      <c r="B290" s="45">
        <f t="shared" si="26"/>
        <v>52048</v>
      </c>
      <c r="C290" s="6">
        <f t="shared" si="27"/>
        <v>-940.92707258343171</v>
      </c>
      <c r="D290" s="47">
        <f t="shared" si="25"/>
        <v>20.454936360509162</v>
      </c>
      <c r="E290" s="26">
        <f>C289*$E$2/12</f>
        <v>-2.6847103973168576</v>
      </c>
      <c r="F290" s="2"/>
      <c r="G290" s="26">
        <f t="shared" si="28"/>
        <v>17.770225963192303</v>
      </c>
      <c r="H290" s="2"/>
      <c r="I290" s="2"/>
      <c r="J290" s="2"/>
      <c r="K290" s="2"/>
      <c r="L290" s="2"/>
      <c r="M290" s="26">
        <f t="shared" si="29"/>
        <v>17.770225963192303</v>
      </c>
    </row>
    <row r="291" spans="1:13">
      <c r="A291" s="2">
        <v>287</v>
      </c>
      <c r="B291" s="45">
        <f t="shared" si="26"/>
        <v>52079</v>
      </c>
      <c r="C291" s="6">
        <f t="shared" si="27"/>
        <v>-961.38200894394083</v>
      </c>
      <c r="D291" s="47">
        <f t="shared" si="25"/>
        <v>20.454936360509162</v>
      </c>
      <c r="E291" s="26">
        <f>C290*$E$2/12</f>
        <v>-2.7443706283683427</v>
      </c>
      <c r="F291" s="2"/>
      <c r="G291" s="26">
        <f t="shared" si="28"/>
        <v>17.710565732140818</v>
      </c>
      <c r="H291" s="2"/>
      <c r="I291" s="2"/>
      <c r="J291" s="2"/>
      <c r="K291" s="2"/>
      <c r="L291" s="2"/>
      <c r="M291" s="26">
        <f t="shared" si="29"/>
        <v>17.710565732140818</v>
      </c>
    </row>
    <row r="292" spans="1:13">
      <c r="A292" s="2">
        <v>288</v>
      </c>
      <c r="B292" s="45">
        <f t="shared" si="26"/>
        <v>52110</v>
      </c>
      <c r="C292" s="6">
        <f t="shared" si="27"/>
        <v>-981.83694530444996</v>
      </c>
      <c r="D292" s="47">
        <f t="shared" si="25"/>
        <v>20.454936360509162</v>
      </c>
      <c r="E292" s="26">
        <f>C291*$E$2/12</f>
        <v>-2.8040308594198273</v>
      </c>
      <c r="F292" s="2"/>
      <c r="G292" s="26">
        <f t="shared" si="28"/>
        <v>17.650905501089333</v>
      </c>
      <c r="H292" s="2"/>
      <c r="I292" s="2"/>
      <c r="J292" s="2"/>
      <c r="K292" s="2"/>
      <c r="L292" s="2"/>
      <c r="M292" s="26">
        <f t="shared" si="29"/>
        <v>17.650905501089333</v>
      </c>
    </row>
    <row r="293" spans="1:13">
      <c r="A293" s="2">
        <v>289</v>
      </c>
      <c r="B293" s="45">
        <f t="shared" si="26"/>
        <v>52140</v>
      </c>
      <c r="C293" s="6">
        <f t="shared" si="27"/>
        <v>-1002.2918816649591</v>
      </c>
      <c r="D293" s="47">
        <f t="shared" si="25"/>
        <v>20.454936360509162</v>
      </c>
      <c r="E293" s="26">
        <f>C292*$E$2/12</f>
        <v>-2.8636910904713129</v>
      </c>
      <c r="F293" s="2"/>
      <c r="G293" s="26">
        <f t="shared" si="28"/>
        <v>17.591245270037849</v>
      </c>
      <c r="H293" s="2"/>
      <c r="I293" s="2"/>
      <c r="J293" s="2"/>
      <c r="K293" s="2"/>
      <c r="L293" s="2"/>
      <c r="M293" s="26">
        <f t="shared" si="29"/>
        <v>17.591245270037849</v>
      </c>
    </row>
    <row r="294" spans="1:13">
      <c r="A294" s="2">
        <v>290</v>
      </c>
      <c r="B294" s="45">
        <f t="shared" si="26"/>
        <v>52171</v>
      </c>
      <c r="C294" s="6">
        <f t="shared" si="27"/>
        <v>-1022.7468180254682</v>
      </c>
      <c r="D294" s="47">
        <f t="shared" si="25"/>
        <v>20.454936360509162</v>
      </c>
      <c r="E294" s="26">
        <f>C293*$E$2/12</f>
        <v>-2.9233513215227975</v>
      </c>
      <c r="F294" s="2"/>
      <c r="G294" s="26">
        <f t="shared" si="28"/>
        <v>17.531585038986364</v>
      </c>
      <c r="H294" s="2"/>
      <c r="I294" s="2"/>
      <c r="J294" s="2"/>
      <c r="K294" s="2"/>
      <c r="L294" s="2"/>
      <c r="M294" s="26">
        <f t="shared" si="29"/>
        <v>17.531585038986364</v>
      </c>
    </row>
    <row r="295" spans="1:13">
      <c r="A295" s="2">
        <v>291</v>
      </c>
      <c r="B295" s="45">
        <f t="shared" si="26"/>
        <v>52201</v>
      </c>
      <c r="C295" s="6">
        <f t="shared" si="27"/>
        <v>-1043.2017543859774</v>
      </c>
      <c r="D295" s="47">
        <f t="shared" si="25"/>
        <v>20.454936360509162</v>
      </c>
      <c r="E295" s="26">
        <f>C294*$E$2/12</f>
        <v>-2.9830115525742826</v>
      </c>
      <c r="F295" s="2"/>
      <c r="G295" s="26">
        <f t="shared" si="28"/>
        <v>17.471924807934879</v>
      </c>
      <c r="H295" s="2"/>
      <c r="I295" s="2"/>
      <c r="J295" s="2"/>
      <c r="K295" s="2"/>
      <c r="L295" s="2"/>
      <c r="M295" s="26">
        <f t="shared" si="29"/>
        <v>17.471924807934879</v>
      </c>
    </row>
    <row r="296" spans="1:13">
      <c r="A296" s="2">
        <v>292</v>
      </c>
      <c r="B296" s="45">
        <f t="shared" si="26"/>
        <v>52232</v>
      </c>
      <c r="C296" s="6">
        <f t="shared" si="27"/>
        <v>-1063.6566907464867</v>
      </c>
      <c r="D296" s="47">
        <f t="shared" si="25"/>
        <v>20.454936360509162</v>
      </c>
      <c r="E296" s="26">
        <f>C295*$E$2/12</f>
        <v>-3.0426717836257677</v>
      </c>
      <c r="F296" s="2"/>
      <c r="G296" s="26">
        <f t="shared" si="28"/>
        <v>17.412264576883395</v>
      </c>
      <c r="H296" s="2"/>
      <c r="I296" s="2"/>
      <c r="J296" s="2"/>
      <c r="K296" s="2"/>
      <c r="L296" s="2"/>
      <c r="M296" s="26">
        <f t="shared" si="29"/>
        <v>17.412264576883395</v>
      </c>
    </row>
    <row r="297" spans="1:13">
      <c r="A297" s="2">
        <v>293</v>
      </c>
      <c r="B297" s="45">
        <f t="shared" si="26"/>
        <v>52263</v>
      </c>
      <c r="C297" s="6">
        <f t="shared" si="27"/>
        <v>-1084.1116271069959</v>
      </c>
      <c r="D297" s="47">
        <f t="shared" si="25"/>
        <v>20.454936360509162</v>
      </c>
      <c r="E297" s="26">
        <f>C296*$E$2/12</f>
        <v>-3.1023320146772533</v>
      </c>
      <c r="F297" s="2"/>
      <c r="G297" s="26">
        <f t="shared" si="28"/>
        <v>17.35260434583191</v>
      </c>
      <c r="H297" s="2"/>
      <c r="I297" s="2"/>
      <c r="J297" s="2"/>
      <c r="K297" s="2"/>
      <c r="L297" s="2"/>
      <c r="M297" s="26">
        <f t="shared" si="29"/>
        <v>17.35260434583191</v>
      </c>
    </row>
    <row r="298" spans="1:13">
      <c r="A298" s="2">
        <v>294</v>
      </c>
      <c r="B298" s="45">
        <f t="shared" si="26"/>
        <v>52291</v>
      </c>
      <c r="C298" s="6">
        <f t="shared" si="27"/>
        <v>-1104.5665634675051</v>
      </c>
      <c r="D298" s="47">
        <f t="shared" ref="D298:D361" si="30">D297</f>
        <v>20.454936360509162</v>
      </c>
      <c r="E298" s="26">
        <f>C297*$E$2/12</f>
        <v>-3.1619922457287384</v>
      </c>
      <c r="F298" s="2"/>
      <c r="G298" s="26">
        <f t="shared" si="28"/>
        <v>17.292944114780425</v>
      </c>
      <c r="H298" s="2"/>
      <c r="I298" s="2"/>
      <c r="J298" s="2"/>
      <c r="K298" s="2"/>
      <c r="L298" s="2"/>
      <c r="M298" s="26">
        <f t="shared" si="29"/>
        <v>17.292944114780425</v>
      </c>
    </row>
    <row r="299" spans="1:13">
      <c r="A299" s="2">
        <v>295</v>
      </c>
      <c r="B299" s="45">
        <f t="shared" si="26"/>
        <v>52322</v>
      </c>
      <c r="C299" s="6">
        <f t="shared" si="27"/>
        <v>-1125.0214998280144</v>
      </c>
      <c r="D299" s="47">
        <f t="shared" si="30"/>
        <v>20.454936360509162</v>
      </c>
      <c r="E299" s="26">
        <f>C298*$E$2/12</f>
        <v>-3.2216524767802235</v>
      </c>
      <c r="F299" s="2"/>
      <c r="G299" s="26">
        <f t="shared" si="28"/>
        <v>17.233283883728937</v>
      </c>
      <c r="H299" s="2"/>
      <c r="I299" s="2"/>
      <c r="J299" s="2"/>
      <c r="K299" s="2"/>
      <c r="L299" s="2"/>
      <c r="M299" s="26">
        <f t="shared" si="29"/>
        <v>17.233283883728937</v>
      </c>
    </row>
    <row r="300" spans="1:13">
      <c r="A300" s="2">
        <v>296</v>
      </c>
      <c r="B300" s="45">
        <f t="shared" si="26"/>
        <v>52352</v>
      </c>
      <c r="C300" s="6">
        <f t="shared" si="27"/>
        <v>-1145.4764361885236</v>
      </c>
      <c r="D300" s="47">
        <f t="shared" si="30"/>
        <v>20.454936360509162</v>
      </c>
      <c r="E300" s="26">
        <f>C299*$E$2/12</f>
        <v>-3.281312707831709</v>
      </c>
      <c r="F300" s="2"/>
      <c r="G300" s="26">
        <f t="shared" si="28"/>
        <v>17.173623652677453</v>
      </c>
      <c r="H300" s="2"/>
      <c r="I300" s="2"/>
      <c r="J300" s="2"/>
      <c r="K300" s="2"/>
      <c r="L300" s="2"/>
      <c r="M300" s="26">
        <f t="shared" si="29"/>
        <v>17.173623652677453</v>
      </c>
    </row>
    <row r="301" spans="1:13">
      <c r="A301" s="2">
        <v>297</v>
      </c>
      <c r="B301" s="45">
        <f t="shared" si="26"/>
        <v>52383</v>
      </c>
      <c r="C301" s="6">
        <f t="shared" si="27"/>
        <v>-1165.9313725490329</v>
      </c>
      <c r="D301" s="47">
        <f t="shared" si="30"/>
        <v>20.454936360509162</v>
      </c>
      <c r="E301" s="26">
        <f>C300*$E$2/12</f>
        <v>-3.3409729388831941</v>
      </c>
      <c r="F301" s="2"/>
      <c r="G301" s="26">
        <f t="shared" si="28"/>
        <v>17.113963421625968</v>
      </c>
      <c r="H301" s="2"/>
      <c r="I301" s="2"/>
      <c r="J301" s="2"/>
      <c r="K301" s="2"/>
      <c r="L301" s="2"/>
      <c r="M301" s="26">
        <f t="shared" si="29"/>
        <v>17.113963421625968</v>
      </c>
    </row>
    <row r="302" spans="1:13">
      <c r="A302" s="2">
        <v>298</v>
      </c>
      <c r="B302" s="45">
        <f t="shared" si="26"/>
        <v>52413</v>
      </c>
      <c r="C302" s="6">
        <f t="shared" si="27"/>
        <v>-1186.3863089095421</v>
      </c>
      <c r="D302" s="47">
        <f t="shared" si="30"/>
        <v>20.454936360509162</v>
      </c>
      <c r="E302" s="26">
        <f>C301*$E$2/12</f>
        <v>-3.4006331699346792</v>
      </c>
      <c r="F302" s="2"/>
      <c r="G302" s="26">
        <f t="shared" si="28"/>
        <v>17.054303190574483</v>
      </c>
      <c r="H302" s="2"/>
      <c r="I302" s="2"/>
      <c r="J302" s="2"/>
      <c r="K302" s="2"/>
      <c r="L302" s="2"/>
      <c r="M302" s="26">
        <f t="shared" si="29"/>
        <v>17.054303190574483</v>
      </c>
    </row>
    <row r="303" spans="1:13">
      <c r="A303" s="2">
        <v>299</v>
      </c>
      <c r="B303" s="45">
        <f t="shared" si="26"/>
        <v>52444</v>
      </c>
      <c r="C303" s="6">
        <f t="shared" si="27"/>
        <v>-1206.8412452700513</v>
      </c>
      <c r="D303" s="47">
        <f t="shared" si="30"/>
        <v>20.454936360509162</v>
      </c>
      <c r="E303" s="26">
        <f>C302*$E$2/12</f>
        <v>-3.4602934009861648</v>
      </c>
      <c r="F303" s="2"/>
      <c r="G303" s="26">
        <f t="shared" si="28"/>
        <v>16.994642959522999</v>
      </c>
      <c r="H303" s="2"/>
      <c r="I303" s="2"/>
      <c r="J303" s="2"/>
      <c r="K303" s="2"/>
      <c r="L303" s="2"/>
      <c r="M303" s="26">
        <f t="shared" si="29"/>
        <v>16.994642959522999</v>
      </c>
    </row>
    <row r="304" spans="1:13">
      <c r="A304" s="10">
        <v>300</v>
      </c>
      <c r="B304" s="48">
        <f t="shared" si="26"/>
        <v>52475</v>
      </c>
      <c r="C304" s="11">
        <f t="shared" si="27"/>
        <v>-1227.2961816305606</v>
      </c>
      <c r="D304" s="49">
        <f t="shared" si="30"/>
        <v>20.454936360509162</v>
      </c>
      <c r="E304" s="50">
        <f>C303*$E$2/12</f>
        <v>-3.5199536320376499</v>
      </c>
      <c r="F304" s="10"/>
      <c r="G304" s="50">
        <f t="shared" si="28"/>
        <v>16.93498272847151</v>
      </c>
      <c r="H304" s="2"/>
      <c r="I304" s="2"/>
      <c r="J304" s="2"/>
      <c r="K304" s="2"/>
      <c r="L304" s="2"/>
      <c r="M304" s="26">
        <f t="shared" si="29"/>
        <v>16.93498272847151</v>
      </c>
    </row>
    <row r="305" spans="1:13">
      <c r="A305" s="2">
        <v>301</v>
      </c>
      <c r="B305" s="45">
        <f t="shared" si="26"/>
        <v>52505</v>
      </c>
      <c r="C305" s="6">
        <f t="shared" si="27"/>
        <v>-1247.7511179910698</v>
      </c>
      <c r="D305" s="47">
        <f t="shared" si="30"/>
        <v>20.454936360509162</v>
      </c>
      <c r="E305" s="26">
        <f>C304*$E$2/12</f>
        <v>-3.579613863089135</v>
      </c>
      <c r="F305" s="2"/>
      <c r="G305" s="26">
        <f t="shared" si="28"/>
        <v>16.875322497420026</v>
      </c>
      <c r="H305" s="2"/>
      <c r="I305" s="2"/>
      <c r="J305" s="2"/>
      <c r="K305" s="2"/>
      <c r="L305" s="2"/>
      <c r="M305" s="26">
        <f t="shared" si="29"/>
        <v>16.875322497420026</v>
      </c>
    </row>
    <row r="306" spans="1:13">
      <c r="A306" s="2">
        <v>302</v>
      </c>
      <c r="B306" s="45">
        <f t="shared" si="26"/>
        <v>52536</v>
      </c>
      <c r="C306" s="6">
        <f t="shared" si="27"/>
        <v>-1268.206054351579</v>
      </c>
      <c r="D306" s="47">
        <f t="shared" si="30"/>
        <v>20.454936360509162</v>
      </c>
      <c r="E306" s="26">
        <f>C305*$E$2/12</f>
        <v>-3.6392740941406205</v>
      </c>
      <c r="F306" s="2"/>
      <c r="G306" s="26">
        <f t="shared" si="28"/>
        <v>16.815662266368541</v>
      </c>
      <c r="H306" s="2"/>
      <c r="I306" s="2"/>
      <c r="J306" s="2"/>
      <c r="K306" s="2"/>
      <c r="L306" s="2"/>
      <c r="M306" s="26">
        <f t="shared" si="29"/>
        <v>16.815662266368541</v>
      </c>
    </row>
    <row r="307" spans="1:13">
      <c r="A307" s="2">
        <v>303</v>
      </c>
      <c r="B307" s="45">
        <f t="shared" si="26"/>
        <v>52566</v>
      </c>
      <c r="C307" s="6">
        <f t="shared" si="27"/>
        <v>-1288.6609907120883</v>
      </c>
      <c r="D307" s="47">
        <f t="shared" si="30"/>
        <v>20.454936360509162</v>
      </c>
      <c r="E307" s="26">
        <f>C306*$E$2/12</f>
        <v>-3.6989343251921056</v>
      </c>
      <c r="F307" s="2"/>
      <c r="G307" s="26">
        <f t="shared" si="28"/>
        <v>16.756002035317056</v>
      </c>
      <c r="H307" s="2"/>
      <c r="I307" s="2"/>
      <c r="J307" s="2"/>
      <c r="K307" s="2"/>
      <c r="L307" s="2"/>
      <c r="M307" s="26">
        <f t="shared" si="29"/>
        <v>16.756002035317056</v>
      </c>
    </row>
    <row r="308" spans="1:13">
      <c r="A308" s="2">
        <v>304</v>
      </c>
      <c r="B308" s="45">
        <f t="shared" si="26"/>
        <v>52597</v>
      </c>
      <c r="C308" s="6">
        <f t="shared" si="27"/>
        <v>-1309.1159270725975</v>
      </c>
      <c r="D308" s="47">
        <f t="shared" si="30"/>
        <v>20.454936360509162</v>
      </c>
      <c r="E308" s="26">
        <f>C307*$E$2/12</f>
        <v>-3.7585945562435907</v>
      </c>
      <c r="F308" s="2"/>
      <c r="G308" s="26">
        <f t="shared" si="28"/>
        <v>16.696341804265572</v>
      </c>
      <c r="H308" s="2"/>
      <c r="I308" s="2"/>
      <c r="J308" s="2"/>
      <c r="K308" s="2"/>
      <c r="L308" s="2"/>
      <c r="M308" s="26">
        <f t="shared" si="29"/>
        <v>16.696341804265572</v>
      </c>
    </row>
    <row r="309" spans="1:13">
      <c r="A309" s="2">
        <v>305</v>
      </c>
      <c r="B309" s="45">
        <f t="shared" si="26"/>
        <v>52628</v>
      </c>
      <c r="C309" s="6">
        <f t="shared" si="27"/>
        <v>-1329.5708634331068</v>
      </c>
      <c r="D309" s="47">
        <f t="shared" si="30"/>
        <v>20.454936360509162</v>
      </c>
      <c r="E309" s="26">
        <f>C308*$E$2/12</f>
        <v>-3.8182547872950767</v>
      </c>
      <c r="F309" s="2"/>
      <c r="G309" s="26">
        <f t="shared" si="28"/>
        <v>16.636681573214084</v>
      </c>
      <c r="H309" s="2"/>
      <c r="I309" s="2"/>
      <c r="J309" s="2"/>
      <c r="K309" s="2"/>
      <c r="L309" s="2"/>
      <c r="M309" s="26">
        <f t="shared" si="29"/>
        <v>16.636681573214084</v>
      </c>
    </row>
    <row r="310" spans="1:13">
      <c r="A310" s="2">
        <v>306</v>
      </c>
      <c r="B310" s="45">
        <f t="shared" si="26"/>
        <v>52657</v>
      </c>
      <c r="C310" s="6">
        <f t="shared" si="27"/>
        <v>-1350.025799793616</v>
      </c>
      <c r="D310" s="47">
        <f t="shared" si="30"/>
        <v>20.454936360509162</v>
      </c>
      <c r="E310" s="26">
        <f>C309*$E$2/12</f>
        <v>-3.8779150183465618</v>
      </c>
      <c r="F310" s="2"/>
      <c r="G310" s="26">
        <f t="shared" si="28"/>
        <v>16.577021342162599</v>
      </c>
      <c r="H310" s="2"/>
      <c r="I310" s="2"/>
      <c r="J310" s="2"/>
      <c r="K310" s="2"/>
      <c r="L310" s="2"/>
      <c r="M310" s="26">
        <f t="shared" si="29"/>
        <v>16.577021342162599</v>
      </c>
    </row>
    <row r="311" spans="1:13">
      <c r="A311" s="2">
        <v>307</v>
      </c>
      <c r="B311" s="45">
        <f t="shared" si="26"/>
        <v>52688</v>
      </c>
      <c r="C311" s="6">
        <f t="shared" si="27"/>
        <v>-1370.4807361541252</v>
      </c>
      <c r="D311" s="47">
        <f t="shared" si="30"/>
        <v>20.454936360509162</v>
      </c>
      <c r="E311" s="26">
        <f>C310*$E$2/12</f>
        <v>-3.9375752493980474</v>
      </c>
      <c r="F311" s="2"/>
      <c r="G311" s="26">
        <f t="shared" si="28"/>
        <v>16.517361111111114</v>
      </c>
      <c r="H311" s="2"/>
      <c r="I311" s="2"/>
      <c r="J311" s="2"/>
      <c r="K311" s="2"/>
      <c r="L311" s="2"/>
      <c r="M311" s="26">
        <f t="shared" si="29"/>
        <v>16.517361111111114</v>
      </c>
    </row>
    <row r="312" spans="1:13">
      <c r="A312" s="2">
        <v>308</v>
      </c>
      <c r="B312" s="45">
        <f t="shared" si="26"/>
        <v>52718</v>
      </c>
      <c r="C312" s="6">
        <f t="shared" si="27"/>
        <v>-1390.9356725146345</v>
      </c>
      <c r="D312" s="47">
        <f t="shared" si="30"/>
        <v>20.454936360509162</v>
      </c>
      <c r="E312" s="26">
        <f>C311*$E$2/12</f>
        <v>-3.9972354804495325</v>
      </c>
      <c r="F312" s="2"/>
      <c r="G312" s="26">
        <f t="shared" si="28"/>
        <v>16.45770088005963</v>
      </c>
      <c r="H312" s="2"/>
      <c r="I312" s="2"/>
      <c r="J312" s="2"/>
      <c r="K312" s="2"/>
      <c r="L312" s="2"/>
      <c r="M312" s="26">
        <f t="shared" si="29"/>
        <v>16.45770088005963</v>
      </c>
    </row>
    <row r="313" spans="1:13">
      <c r="A313" s="2">
        <v>309</v>
      </c>
      <c r="B313" s="45">
        <f t="shared" si="26"/>
        <v>52749</v>
      </c>
      <c r="C313" s="6">
        <f t="shared" si="27"/>
        <v>-1411.3906088751437</v>
      </c>
      <c r="D313" s="47">
        <f t="shared" si="30"/>
        <v>20.454936360509162</v>
      </c>
      <c r="E313" s="26">
        <f>C312*$E$2/12</f>
        <v>-4.056895711501018</v>
      </c>
      <c r="F313" s="2"/>
      <c r="G313" s="26">
        <f t="shared" si="28"/>
        <v>16.398040649008145</v>
      </c>
      <c r="H313" s="2"/>
      <c r="I313" s="2"/>
      <c r="J313" s="2"/>
      <c r="K313" s="2"/>
      <c r="L313" s="2"/>
      <c r="M313" s="26">
        <f t="shared" si="29"/>
        <v>16.398040649008145</v>
      </c>
    </row>
    <row r="314" spans="1:13">
      <c r="A314" s="2">
        <v>310</v>
      </c>
      <c r="B314" s="45">
        <f t="shared" si="26"/>
        <v>52779</v>
      </c>
      <c r="C314" s="6">
        <f t="shared" si="27"/>
        <v>-1431.8455452356529</v>
      </c>
      <c r="D314" s="47">
        <f t="shared" si="30"/>
        <v>20.454936360509162</v>
      </c>
      <c r="E314" s="26">
        <f>C313*$E$2/12</f>
        <v>-4.1165559425525027</v>
      </c>
      <c r="F314" s="2"/>
      <c r="G314" s="26">
        <f t="shared" si="28"/>
        <v>16.33838041795666</v>
      </c>
      <c r="H314" s="2"/>
      <c r="I314" s="2"/>
      <c r="J314" s="2"/>
      <c r="K314" s="2"/>
      <c r="L314" s="2"/>
      <c r="M314" s="26">
        <f t="shared" si="29"/>
        <v>16.33838041795666</v>
      </c>
    </row>
    <row r="315" spans="1:13">
      <c r="A315" s="2">
        <v>311</v>
      </c>
      <c r="B315" s="45">
        <f t="shared" si="26"/>
        <v>52810</v>
      </c>
      <c r="C315" s="6">
        <f t="shared" si="27"/>
        <v>-1452.3004815961622</v>
      </c>
      <c r="D315" s="47">
        <f t="shared" si="30"/>
        <v>20.454936360509162</v>
      </c>
      <c r="E315" s="26">
        <f>C314*$E$2/12</f>
        <v>-4.1762161736039882</v>
      </c>
      <c r="F315" s="2"/>
      <c r="G315" s="26">
        <f t="shared" si="28"/>
        <v>16.278720186905176</v>
      </c>
      <c r="H315" s="2"/>
      <c r="I315" s="2"/>
      <c r="J315" s="2"/>
      <c r="K315" s="2"/>
      <c r="L315" s="2"/>
      <c r="M315" s="26">
        <f t="shared" si="29"/>
        <v>16.278720186905176</v>
      </c>
    </row>
    <row r="316" spans="1:13">
      <c r="A316" s="2">
        <v>312</v>
      </c>
      <c r="B316" s="45">
        <f t="shared" si="26"/>
        <v>52841</v>
      </c>
      <c r="C316" s="6">
        <f t="shared" si="27"/>
        <v>-1472.7554179566714</v>
      </c>
      <c r="D316" s="47">
        <f t="shared" si="30"/>
        <v>20.454936360509162</v>
      </c>
      <c r="E316" s="26">
        <f>C315*$E$2/12</f>
        <v>-4.2358764046554738</v>
      </c>
      <c r="F316" s="2"/>
      <c r="G316" s="26">
        <f t="shared" si="28"/>
        <v>16.219059955853687</v>
      </c>
      <c r="H316" s="2"/>
      <c r="I316" s="2"/>
      <c r="J316" s="2"/>
      <c r="K316" s="2"/>
      <c r="L316" s="2"/>
      <c r="M316" s="26">
        <f t="shared" si="29"/>
        <v>16.219059955853687</v>
      </c>
    </row>
    <row r="317" spans="1:13">
      <c r="A317" s="2">
        <v>313</v>
      </c>
      <c r="B317" s="45">
        <f t="shared" si="26"/>
        <v>52871</v>
      </c>
      <c r="C317" s="6">
        <f t="shared" si="27"/>
        <v>-1493.2103543171806</v>
      </c>
      <c r="D317" s="47">
        <f t="shared" si="30"/>
        <v>20.454936360509162</v>
      </c>
      <c r="E317" s="26">
        <f>C316*$E$2/12</f>
        <v>-4.2955366357069584</v>
      </c>
      <c r="F317" s="2"/>
      <c r="G317" s="26">
        <f t="shared" si="28"/>
        <v>16.159399724802203</v>
      </c>
      <c r="H317" s="2"/>
      <c r="I317" s="2"/>
      <c r="J317" s="2"/>
      <c r="K317" s="2"/>
      <c r="L317" s="2"/>
      <c r="M317" s="26">
        <f t="shared" si="29"/>
        <v>16.159399724802203</v>
      </c>
    </row>
    <row r="318" spans="1:13">
      <c r="A318" s="2">
        <v>314</v>
      </c>
      <c r="B318" s="45">
        <f t="shared" si="26"/>
        <v>52902</v>
      </c>
      <c r="C318" s="6">
        <f t="shared" si="27"/>
        <v>-1513.6652906776899</v>
      </c>
      <c r="D318" s="47">
        <f t="shared" si="30"/>
        <v>20.454936360509162</v>
      </c>
      <c r="E318" s="26">
        <f>C317*$E$2/12</f>
        <v>-4.355196866758444</v>
      </c>
      <c r="F318" s="2"/>
      <c r="G318" s="26">
        <f t="shared" si="28"/>
        <v>16.099739493750718</v>
      </c>
      <c r="H318" s="2"/>
      <c r="I318" s="2"/>
      <c r="J318" s="2"/>
      <c r="K318" s="2"/>
      <c r="L318" s="2"/>
      <c r="M318" s="26">
        <f t="shared" si="29"/>
        <v>16.099739493750718</v>
      </c>
    </row>
    <row r="319" spans="1:13">
      <c r="A319" s="2">
        <v>315</v>
      </c>
      <c r="B319" s="45">
        <f t="shared" si="26"/>
        <v>52932</v>
      </c>
      <c r="C319" s="6">
        <f t="shared" si="27"/>
        <v>-1534.1202270381991</v>
      </c>
      <c r="D319" s="47">
        <f t="shared" si="30"/>
        <v>20.454936360509162</v>
      </c>
      <c r="E319" s="26">
        <f>C318*$E$2/12</f>
        <v>-4.4148570978099295</v>
      </c>
      <c r="F319" s="2"/>
      <c r="G319" s="26">
        <f t="shared" si="28"/>
        <v>16.040079262699233</v>
      </c>
      <c r="H319" s="2"/>
      <c r="I319" s="2"/>
      <c r="J319" s="2"/>
      <c r="K319" s="2"/>
      <c r="L319" s="2"/>
      <c r="M319" s="26">
        <f t="shared" si="29"/>
        <v>16.040079262699233</v>
      </c>
    </row>
    <row r="320" spans="1:13">
      <c r="A320" s="2">
        <v>316</v>
      </c>
      <c r="B320" s="45">
        <f t="shared" si="26"/>
        <v>52963</v>
      </c>
      <c r="C320" s="6">
        <f t="shared" si="27"/>
        <v>-1554.5751633987084</v>
      </c>
      <c r="D320" s="47">
        <f t="shared" si="30"/>
        <v>20.454936360509162</v>
      </c>
      <c r="E320" s="26">
        <f>C319*$E$2/12</f>
        <v>-4.4745173288614142</v>
      </c>
      <c r="F320" s="2"/>
      <c r="G320" s="26">
        <f t="shared" si="28"/>
        <v>15.980419031647749</v>
      </c>
      <c r="H320" s="2"/>
      <c r="I320" s="2"/>
      <c r="J320" s="2"/>
      <c r="K320" s="2"/>
      <c r="L320" s="2"/>
      <c r="M320" s="26">
        <f t="shared" si="29"/>
        <v>15.980419031647749</v>
      </c>
    </row>
    <row r="321" spans="1:13">
      <c r="A321" s="2">
        <v>317</v>
      </c>
      <c r="B321" s="45">
        <f t="shared" si="26"/>
        <v>52994</v>
      </c>
      <c r="C321" s="6">
        <f t="shared" si="27"/>
        <v>-1575.0300997592176</v>
      </c>
      <c r="D321" s="47">
        <f t="shared" si="30"/>
        <v>20.454936360509162</v>
      </c>
      <c r="E321" s="26">
        <f>C320*$E$2/12</f>
        <v>-4.5341775599128997</v>
      </c>
      <c r="F321" s="2"/>
      <c r="G321" s="26">
        <f t="shared" si="28"/>
        <v>15.920758800596262</v>
      </c>
      <c r="H321" s="2"/>
      <c r="I321" s="2"/>
      <c r="J321" s="2"/>
      <c r="K321" s="2"/>
      <c r="L321" s="2"/>
      <c r="M321" s="26">
        <f t="shared" si="29"/>
        <v>15.920758800596262</v>
      </c>
    </row>
    <row r="322" spans="1:13">
      <c r="A322" s="2">
        <v>318</v>
      </c>
      <c r="B322" s="45">
        <f t="shared" si="26"/>
        <v>53022</v>
      </c>
      <c r="C322" s="6">
        <f t="shared" si="27"/>
        <v>-1595.4850361197268</v>
      </c>
      <c r="D322" s="47">
        <f t="shared" si="30"/>
        <v>20.454936360509162</v>
      </c>
      <c r="E322" s="26">
        <f>C321*$E$2/12</f>
        <v>-4.5938377909643853</v>
      </c>
      <c r="F322" s="2"/>
      <c r="G322" s="26">
        <f t="shared" si="28"/>
        <v>15.861098569544776</v>
      </c>
      <c r="H322" s="2"/>
      <c r="I322" s="2"/>
      <c r="J322" s="2"/>
      <c r="K322" s="2"/>
      <c r="L322" s="2"/>
      <c r="M322" s="26">
        <f t="shared" si="29"/>
        <v>15.861098569544776</v>
      </c>
    </row>
    <row r="323" spans="1:13">
      <c r="A323" s="2">
        <v>319</v>
      </c>
      <c r="B323" s="45">
        <f t="shared" si="26"/>
        <v>53053</v>
      </c>
      <c r="C323" s="6">
        <f t="shared" si="27"/>
        <v>-1615.9399724802361</v>
      </c>
      <c r="D323" s="47">
        <f t="shared" si="30"/>
        <v>20.454936360509162</v>
      </c>
      <c r="E323" s="26">
        <f>C322*$E$2/12</f>
        <v>-4.6534980220158699</v>
      </c>
      <c r="F323" s="2"/>
      <c r="G323" s="26">
        <f t="shared" si="28"/>
        <v>15.801438338493291</v>
      </c>
      <c r="H323" s="2"/>
      <c r="I323" s="2"/>
      <c r="J323" s="2"/>
      <c r="K323" s="2"/>
      <c r="L323" s="2"/>
      <c r="M323" s="26">
        <f t="shared" si="29"/>
        <v>15.801438338493291</v>
      </c>
    </row>
    <row r="324" spans="1:13">
      <c r="A324" s="2">
        <v>320</v>
      </c>
      <c r="B324" s="45">
        <f t="shared" si="26"/>
        <v>53083</v>
      </c>
      <c r="C324" s="6">
        <f t="shared" si="27"/>
        <v>-1636.3949088407453</v>
      </c>
      <c r="D324" s="47">
        <f t="shared" si="30"/>
        <v>20.454936360509162</v>
      </c>
      <c r="E324" s="26">
        <f>C323*$E$2/12</f>
        <v>-4.7131582530673555</v>
      </c>
      <c r="F324" s="2"/>
      <c r="G324" s="26">
        <f t="shared" si="28"/>
        <v>15.741778107441807</v>
      </c>
      <c r="H324" s="2"/>
      <c r="I324" s="2"/>
      <c r="J324" s="2"/>
      <c r="K324" s="2"/>
      <c r="L324" s="2"/>
      <c r="M324" s="26">
        <f t="shared" si="29"/>
        <v>15.741778107441807</v>
      </c>
    </row>
    <row r="325" spans="1:13">
      <c r="A325" s="2">
        <v>321</v>
      </c>
      <c r="B325" s="45">
        <f t="shared" si="26"/>
        <v>53114</v>
      </c>
      <c r="C325" s="6">
        <f t="shared" si="27"/>
        <v>-1656.8498452012545</v>
      </c>
      <c r="D325" s="47">
        <f t="shared" si="30"/>
        <v>20.454936360509162</v>
      </c>
      <c r="E325" s="26">
        <f>C324*$E$2/12</f>
        <v>-4.772818484118841</v>
      </c>
      <c r="F325" s="2"/>
      <c r="G325" s="26">
        <f t="shared" si="28"/>
        <v>15.682117876390322</v>
      </c>
      <c r="H325" s="2"/>
      <c r="I325" s="2"/>
      <c r="J325" s="2"/>
      <c r="K325" s="2"/>
      <c r="L325" s="2"/>
      <c r="M325" s="26">
        <f t="shared" si="29"/>
        <v>15.682117876390322</v>
      </c>
    </row>
    <row r="326" spans="1:13">
      <c r="A326" s="2">
        <v>322</v>
      </c>
      <c r="B326" s="45">
        <f t="shared" ref="B326:B364" si="31">EDATE(B325,1)</f>
        <v>53144</v>
      </c>
      <c r="C326" s="6">
        <f t="shared" ref="C326:C364" si="32">C325-D326-F326</f>
        <v>-1677.3047815617638</v>
      </c>
      <c r="D326" s="47">
        <f t="shared" si="30"/>
        <v>20.454936360509162</v>
      </c>
      <c r="E326" s="26">
        <f>C325*$E$2/12</f>
        <v>-4.8324787151703257</v>
      </c>
      <c r="F326" s="2"/>
      <c r="G326" s="26">
        <f t="shared" ref="G326:G364" si="33">D326+E326+F326</f>
        <v>15.622457645338837</v>
      </c>
      <c r="H326" s="2"/>
      <c r="I326" s="2"/>
      <c r="J326" s="2"/>
      <c r="K326" s="2"/>
      <c r="L326" s="2"/>
      <c r="M326" s="26">
        <f t="shared" ref="M326:M364" si="34">G326+L326</f>
        <v>15.622457645338837</v>
      </c>
    </row>
    <row r="327" spans="1:13">
      <c r="A327" s="2">
        <v>323</v>
      </c>
      <c r="B327" s="45">
        <f t="shared" si="31"/>
        <v>53175</v>
      </c>
      <c r="C327" s="6">
        <f t="shared" si="32"/>
        <v>-1697.759717922273</v>
      </c>
      <c r="D327" s="47">
        <f t="shared" si="30"/>
        <v>20.454936360509162</v>
      </c>
      <c r="E327" s="26">
        <f>C326*$E$2/12</f>
        <v>-4.8921389462218112</v>
      </c>
      <c r="F327" s="2"/>
      <c r="G327" s="26">
        <f t="shared" si="33"/>
        <v>15.562797414287351</v>
      </c>
      <c r="H327" s="2"/>
      <c r="I327" s="2"/>
      <c r="J327" s="2"/>
      <c r="K327" s="2"/>
      <c r="L327" s="2"/>
      <c r="M327" s="26">
        <f t="shared" si="34"/>
        <v>15.562797414287351</v>
      </c>
    </row>
    <row r="328" spans="1:13">
      <c r="A328" s="2">
        <v>324</v>
      </c>
      <c r="B328" s="45">
        <f t="shared" si="31"/>
        <v>53206</v>
      </c>
      <c r="C328" s="6">
        <f t="shared" si="32"/>
        <v>-1718.2146542827822</v>
      </c>
      <c r="D328" s="47">
        <f t="shared" si="30"/>
        <v>20.454936360509162</v>
      </c>
      <c r="E328" s="26">
        <f>C327*$E$2/12</f>
        <v>-4.9517991772732968</v>
      </c>
      <c r="F328" s="2"/>
      <c r="G328" s="26">
        <f t="shared" si="33"/>
        <v>15.503137183235864</v>
      </c>
      <c r="H328" s="2"/>
      <c r="I328" s="2"/>
      <c r="J328" s="2"/>
      <c r="K328" s="2"/>
      <c r="L328" s="2"/>
      <c r="M328" s="26">
        <f t="shared" si="34"/>
        <v>15.503137183235864</v>
      </c>
    </row>
    <row r="329" spans="1:13">
      <c r="A329" s="2">
        <v>325</v>
      </c>
      <c r="B329" s="45">
        <f t="shared" si="31"/>
        <v>53236</v>
      </c>
      <c r="C329" s="6">
        <f t="shared" si="32"/>
        <v>-1738.6695906432915</v>
      </c>
      <c r="D329" s="47">
        <f t="shared" si="30"/>
        <v>20.454936360509162</v>
      </c>
      <c r="E329" s="26">
        <f>C328*$E$2/12</f>
        <v>-5.0114594083247823</v>
      </c>
      <c r="F329" s="2"/>
      <c r="G329" s="26">
        <f t="shared" si="33"/>
        <v>15.44347695218438</v>
      </c>
      <c r="H329" s="2"/>
      <c r="I329" s="2"/>
      <c r="J329" s="2"/>
      <c r="K329" s="2"/>
      <c r="L329" s="2"/>
      <c r="M329" s="26">
        <f t="shared" si="34"/>
        <v>15.44347695218438</v>
      </c>
    </row>
    <row r="330" spans="1:13">
      <c r="A330" s="2">
        <v>326</v>
      </c>
      <c r="B330" s="45">
        <f t="shared" si="31"/>
        <v>53267</v>
      </c>
      <c r="C330" s="6">
        <f t="shared" si="32"/>
        <v>-1759.1245270038007</v>
      </c>
      <c r="D330" s="47">
        <f t="shared" si="30"/>
        <v>20.454936360509162</v>
      </c>
      <c r="E330" s="26">
        <f>C329*$E$2/12</f>
        <v>-5.0711196393762679</v>
      </c>
      <c r="F330" s="2"/>
      <c r="G330" s="26">
        <f t="shared" si="33"/>
        <v>15.383816721132895</v>
      </c>
      <c r="H330" s="2"/>
      <c r="I330" s="2"/>
      <c r="J330" s="2"/>
      <c r="K330" s="2"/>
      <c r="L330" s="2"/>
      <c r="M330" s="26">
        <f t="shared" si="34"/>
        <v>15.383816721132895</v>
      </c>
    </row>
    <row r="331" spans="1:13">
      <c r="A331" s="2">
        <v>327</v>
      </c>
      <c r="B331" s="45">
        <f t="shared" si="31"/>
        <v>53297</v>
      </c>
      <c r="C331" s="6">
        <f t="shared" si="32"/>
        <v>-1779.57946336431</v>
      </c>
      <c r="D331" s="47">
        <f t="shared" si="30"/>
        <v>20.454936360509162</v>
      </c>
      <c r="E331" s="26">
        <f>C330*$E$2/12</f>
        <v>-5.1307798704277525</v>
      </c>
      <c r="F331" s="2"/>
      <c r="G331" s="26">
        <f t="shared" si="33"/>
        <v>15.32415649008141</v>
      </c>
      <c r="H331" s="2"/>
      <c r="I331" s="2"/>
      <c r="J331" s="2"/>
      <c r="K331" s="2"/>
      <c r="L331" s="2"/>
      <c r="M331" s="26">
        <f t="shared" si="34"/>
        <v>15.32415649008141</v>
      </c>
    </row>
    <row r="332" spans="1:13">
      <c r="A332" s="2">
        <v>328</v>
      </c>
      <c r="B332" s="45">
        <f t="shared" si="31"/>
        <v>53328</v>
      </c>
      <c r="C332" s="6">
        <f t="shared" si="32"/>
        <v>-1800.0343997248192</v>
      </c>
      <c r="D332" s="47">
        <f t="shared" si="30"/>
        <v>20.454936360509162</v>
      </c>
      <c r="E332" s="26">
        <f>C331*$E$2/12</f>
        <v>-5.1904401014792381</v>
      </c>
      <c r="F332" s="2"/>
      <c r="G332" s="26">
        <f t="shared" si="33"/>
        <v>15.264496259029924</v>
      </c>
      <c r="H332" s="2"/>
      <c r="I332" s="2"/>
      <c r="J332" s="2"/>
      <c r="K332" s="2"/>
      <c r="L332" s="2"/>
      <c r="M332" s="26">
        <f t="shared" si="34"/>
        <v>15.264496259029924</v>
      </c>
    </row>
    <row r="333" spans="1:13">
      <c r="A333" s="2">
        <v>329</v>
      </c>
      <c r="B333" s="45">
        <f t="shared" si="31"/>
        <v>53359</v>
      </c>
      <c r="C333" s="6">
        <f t="shared" si="32"/>
        <v>-1820.4893360853284</v>
      </c>
      <c r="D333" s="47">
        <f t="shared" si="30"/>
        <v>20.454936360509162</v>
      </c>
      <c r="E333" s="26">
        <f>C332*$E$2/12</f>
        <v>-5.2501003325307236</v>
      </c>
      <c r="F333" s="2"/>
      <c r="G333" s="26">
        <f t="shared" si="33"/>
        <v>15.204836027978438</v>
      </c>
      <c r="H333" s="2"/>
      <c r="I333" s="2"/>
      <c r="J333" s="2"/>
      <c r="K333" s="2"/>
      <c r="L333" s="2"/>
      <c r="M333" s="26">
        <f t="shared" si="34"/>
        <v>15.204836027978438</v>
      </c>
    </row>
    <row r="334" spans="1:13">
      <c r="A334" s="2">
        <v>330</v>
      </c>
      <c r="B334" s="45">
        <f t="shared" si="31"/>
        <v>53387</v>
      </c>
      <c r="C334" s="6">
        <f t="shared" si="32"/>
        <v>-1840.9442724458377</v>
      </c>
      <c r="D334" s="47">
        <f t="shared" si="30"/>
        <v>20.454936360509162</v>
      </c>
      <c r="E334" s="26">
        <f>C333*$E$2/12</f>
        <v>-5.3097605635822083</v>
      </c>
      <c r="F334" s="2"/>
      <c r="G334" s="26">
        <f t="shared" si="33"/>
        <v>15.145175796926953</v>
      </c>
      <c r="H334" s="2"/>
      <c r="I334" s="2"/>
      <c r="J334" s="2"/>
      <c r="K334" s="2"/>
      <c r="L334" s="2"/>
      <c r="M334" s="26">
        <f t="shared" si="34"/>
        <v>15.145175796926953</v>
      </c>
    </row>
    <row r="335" spans="1:13">
      <c r="A335" s="2">
        <v>331</v>
      </c>
      <c r="B335" s="45">
        <f t="shared" si="31"/>
        <v>53418</v>
      </c>
      <c r="C335" s="6">
        <f t="shared" si="32"/>
        <v>-1861.3992088063469</v>
      </c>
      <c r="D335" s="47">
        <f t="shared" si="30"/>
        <v>20.454936360509162</v>
      </c>
      <c r="E335" s="26">
        <f>C334*$E$2/12</f>
        <v>-5.3694207946336938</v>
      </c>
      <c r="F335" s="2"/>
      <c r="G335" s="26">
        <f t="shared" si="33"/>
        <v>15.085515565875468</v>
      </c>
      <c r="H335" s="2"/>
      <c r="I335" s="2"/>
      <c r="J335" s="2"/>
      <c r="K335" s="2"/>
      <c r="L335" s="2"/>
      <c r="M335" s="26">
        <f t="shared" si="34"/>
        <v>15.085515565875468</v>
      </c>
    </row>
    <row r="336" spans="1:13">
      <c r="A336" s="2">
        <v>332</v>
      </c>
      <c r="B336" s="45">
        <f t="shared" si="31"/>
        <v>53448</v>
      </c>
      <c r="C336" s="6">
        <f t="shared" si="32"/>
        <v>-1881.8541451668561</v>
      </c>
      <c r="D336" s="47">
        <f t="shared" si="30"/>
        <v>20.454936360509162</v>
      </c>
      <c r="E336" s="26">
        <f>C335*$E$2/12</f>
        <v>-5.4290810256851785</v>
      </c>
      <c r="F336" s="2"/>
      <c r="G336" s="26">
        <f t="shared" si="33"/>
        <v>15.025855334823984</v>
      </c>
      <c r="H336" s="2"/>
      <c r="I336" s="2"/>
      <c r="J336" s="2"/>
      <c r="K336" s="2"/>
      <c r="L336" s="2"/>
      <c r="M336" s="26">
        <f t="shared" si="34"/>
        <v>15.025855334823984</v>
      </c>
    </row>
    <row r="337" spans="1:13">
      <c r="A337" s="2">
        <v>333</v>
      </c>
      <c r="B337" s="45">
        <f t="shared" si="31"/>
        <v>53479</v>
      </c>
      <c r="C337" s="6">
        <f t="shared" si="32"/>
        <v>-1902.3090815273654</v>
      </c>
      <c r="D337" s="47">
        <f t="shared" si="30"/>
        <v>20.454936360509162</v>
      </c>
      <c r="E337" s="26">
        <f>C336*$E$2/12</f>
        <v>-5.488741256736664</v>
      </c>
      <c r="F337" s="2"/>
      <c r="G337" s="26">
        <f t="shared" si="33"/>
        <v>14.966195103772499</v>
      </c>
      <c r="H337" s="2"/>
      <c r="I337" s="2"/>
      <c r="J337" s="2"/>
      <c r="K337" s="2"/>
      <c r="L337" s="2"/>
      <c r="M337" s="26">
        <f t="shared" si="34"/>
        <v>14.966195103772499</v>
      </c>
    </row>
    <row r="338" spans="1:13">
      <c r="A338" s="2">
        <v>334</v>
      </c>
      <c r="B338" s="45">
        <f t="shared" si="31"/>
        <v>53509</v>
      </c>
      <c r="C338" s="6">
        <f t="shared" si="32"/>
        <v>-1922.7640178878746</v>
      </c>
      <c r="D338" s="47">
        <f t="shared" si="30"/>
        <v>20.454936360509162</v>
      </c>
      <c r="E338" s="26">
        <f>C337*$E$2/12</f>
        <v>-5.5484014877881487</v>
      </c>
      <c r="F338" s="2"/>
      <c r="G338" s="26">
        <f t="shared" si="33"/>
        <v>14.906534872721014</v>
      </c>
      <c r="H338" s="2"/>
      <c r="I338" s="2"/>
      <c r="J338" s="2"/>
      <c r="K338" s="2"/>
      <c r="L338" s="2"/>
      <c r="M338" s="26">
        <f t="shared" si="34"/>
        <v>14.906534872721014</v>
      </c>
    </row>
    <row r="339" spans="1:13">
      <c r="A339" s="2">
        <v>335</v>
      </c>
      <c r="B339" s="45">
        <f t="shared" si="31"/>
        <v>53540</v>
      </c>
      <c r="C339" s="6">
        <f t="shared" si="32"/>
        <v>-1943.2189542483839</v>
      </c>
      <c r="D339" s="47">
        <f t="shared" si="30"/>
        <v>20.454936360509162</v>
      </c>
      <c r="E339" s="26">
        <f>C338*$E$2/12</f>
        <v>-5.6080617188396351</v>
      </c>
      <c r="F339" s="2"/>
      <c r="G339" s="26">
        <f t="shared" si="33"/>
        <v>14.846874641669526</v>
      </c>
      <c r="H339" s="2"/>
      <c r="I339" s="2"/>
      <c r="J339" s="2"/>
      <c r="K339" s="2"/>
      <c r="L339" s="2"/>
      <c r="M339" s="26">
        <f t="shared" si="34"/>
        <v>14.846874641669526</v>
      </c>
    </row>
    <row r="340" spans="1:13">
      <c r="A340" s="2">
        <v>336</v>
      </c>
      <c r="B340" s="45">
        <f t="shared" si="31"/>
        <v>53571</v>
      </c>
      <c r="C340" s="6">
        <f t="shared" si="32"/>
        <v>-1963.6738906088931</v>
      </c>
      <c r="D340" s="47">
        <f t="shared" si="30"/>
        <v>20.454936360509162</v>
      </c>
      <c r="E340" s="26">
        <f>C339*$E$2/12</f>
        <v>-5.6677219498911207</v>
      </c>
      <c r="F340" s="2"/>
      <c r="G340" s="26">
        <f t="shared" si="33"/>
        <v>14.787214410618041</v>
      </c>
      <c r="H340" s="2"/>
      <c r="I340" s="2"/>
      <c r="J340" s="2"/>
      <c r="K340" s="2"/>
      <c r="L340" s="2"/>
      <c r="M340" s="26">
        <f t="shared" si="34"/>
        <v>14.787214410618041</v>
      </c>
    </row>
    <row r="341" spans="1:13">
      <c r="A341" s="2">
        <v>337</v>
      </c>
      <c r="B341" s="45">
        <f t="shared" si="31"/>
        <v>53601</v>
      </c>
      <c r="C341" s="6">
        <f t="shared" si="32"/>
        <v>-1984.1288269694023</v>
      </c>
      <c r="D341" s="47">
        <f t="shared" si="30"/>
        <v>20.454936360509162</v>
      </c>
      <c r="E341" s="26">
        <f>C340*$E$2/12</f>
        <v>-5.7273821809426053</v>
      </c>
      <c r="F341" s="2"/>
      <c r="G341" s="26">
        <f t="shared" si="33"/>
        <v>14.727554179566557</v>
      </c>
      <c r="H341" s="2"/>
      <c r="I341" s="2"/>
      <c r="J341" s="2"/>
      <c r="K341" s="2"/>
      <c r="L341" s="2"/>
      <c r="M341" s="26">
        <f t="shared" si="34"/>
        <v>14.727554179566557</v>
      </c>
    </row>
    <row r="342" spans="1:13">
      <c r="A342" s="2">
        <v>338</v>
      </c>
      <c r="B342" s="45">
        <f t="shared" si="31"/>
        <v>53632</v>
      </c>
      <c r="C342" s="6">
        <f t="shared" si="32"/>
        <v>-2004.5837633299116</v>
      </c>
      <c r="D342" s="47">
        <f t="shared" si="30"/>
        <v>20.454936360509162</v>
      </c>
      <c r="E342" s="26">
        <f>C341*$E$2/12</f>
        <v>-5.7870424119940909</v>
      </c>
      <c r="F342" s="2"/>
      <c r="G342" s="26">
        <f t="shared" si="33"/>
        <v>14.667893948515072</v>
      </c>
      <c r="H342" s="2"/>
      <c r="I342" s="2"/>
      <c r="J342" s="2"/>
      <c r="K342" s="2"/>
      <c r="L342" s="2"/>
      <c r="M342" s="26">
        <f t="shared" si="34"/>
        <v>14.667893948515072</v>
      </c>
    </row>
    <row r="343" spans="1:13">
      <c r="A343" s="2">
        <v>339</v>
      </c>
      <c r="B343" s="45">
        <f t="shared" si="31"/>
        <v>53662</v>
      </c>
      <c r="C343" s="6">
        <f t="shared" si="32"/>
        <v>-2025.0386996904208</v>
      </c>
      <c r="D343" s="47">
        <f t="shared" si="30"/>
        <v>20.454936360509162</v>
      </c>
      <c r="E343" s="26">
        <f>C342*$E$2/12</f>
        <v>-5.8467026430455755</v>
      </c>
      <c r="F343" s="2"/>
      <c r="G343" s="26">
        <f t="shared" si="33"/>
        <v>14.608233717463587</v>
      </c>
      <c r="H343" s="2"/>
      <c r="I343" s="2"/>
      <c r="J343" s="2"/>
      <c r="K343" s="2"/>
      <c r="L343" s="2"/>
      <c r="M343" s="26">
        <f t="shared" si="34"/>
        <v>14.608233717463587</v>
      </c>
    </row>
    <row r="344" spans="1:13">
      <c r="A344" s="2">
        <v>340</v>
      </c>
      <c r="B344" s="45">
        <f t="shared" si="31"/>
        <v>53693</v>
      </c>
      <c r="C344" s="6">
        <f t="shared" si="32"/>
        <v>-2045.49363605093</v>
      </c>
      <c r="D344" s="47">
        <f t="shared" si="30"/>
        <v>20.454936360509162</v>
      </c>
      <c r="E344" s="26">
        <f>C343*$E$2/12</f>
        <v>-5.906362874097062</v>
      </c>
      <c r="F344" s="2"/>
      <c r="G344" s="26">
        <f t="shared" si="33"/>
        <v>14.548573486412099</v>
      </c>
      <c r="H344" s="2"/>
      <c r="I344" s="2"/>
      <c r="J344" s="2"/>
      <c r="K344" s="2"/>
      <c r="L344" s="2"/>
      <c r="M344" s="26">
        <f t="shared" si="34"/>
        <v>14.548573486412099</v>
      </c>
    </row>
    <row r="345" spans="1:13">
      <c r="A345" s="2">
        <v>341</v>
      </c>
      <c r="B345" s="45">
        <f t="shared" si="31"/>
        <v>53724</v>
      </c>
      <c r="C345" s="6">
        <f t="shared" si="32"/>
        <v>-2065.9485724114393</v>
      </c>
      <c r="D345" s="47">
        <f t="shared" si="30"/>
        <v>20.454936360509162</v>
      </c>
      <c r="E345" s="26">
        <f>C344*$E$2/12</f>
        <v>-5.9660231051485466</v>
      </c>
      <c r="F345" s="2"/>
      <c r="G345" s="26">
        <f t="shared" si="33"/>
        <v>14.488913255360615</v>
      </c>
      <c r="H345" s="2"/>
      <c r="I345" s="2"/>
      <c r="J345" s="2"/>
      <c r="K345" s="2"/>
      <c r="L345" s="2"/>
      <c r="M345" s="26">
        <f t="shared" si="34"/>
        <v>14.488913255360615</v>
      </c>
    </row>
    <row r="346" spans="1:13">
      <c r="A346" s="2">
        <v>342</v>
      </c>
      <c r="B346" s="45">
        <f t="shared" si="31"/>
        <v>53752</v>
      </c>
      <c r="C346" s="6">
        <f t="shared" si="32"/>
        <v>-2086.4035087719485</v>
      </c>
      <c r="D346" s="47">
        <f t="shared" si="30"/>
        <v>20.454936360509162</v>
      </c>
      <c r="E346" s="26">
        <f>C345*$E$2/12</f>
        <v>-6.0256833362000322</v>
      </c>
      <c r="F346" s="2"/>
      <c r="G346" s="26">
        <f t="shared" si="33"/>
        <v>14.42925302430913</v>
      </c>
      <c r="H346" s="2"/>
      <c r="I346" s="2"/>
      <c r="J346" s="2"/>
      <c r="K346" s="2"/>
      <c r="L346" s="2"/>
      <c r="M346" s="26">
        <f t="shared" si="34"/>
        <v>14.42925302430913</v>
      </c>
    </row>
    <row r="347" spans="1:13">
      <c r="A347" s="2">
        <v>343</v>
      </c>
      <c r="B347" s="45">
        <f t="shared" si="31"/>
        <v>53783</v>
      </c>
      <c r="C347" s="6">
        <f t="shared" si="32"/>
        <v>-2106.8584451324577</v>
      </c>
      <c r="D347" s="47">
        <f t="shared" si="30"/>
        <v>20.454936360509162</v>
      </c>
      <c r="E347" s="26">
        <f>C346*$E$2/12</f>
        <v>-6.0853435672515168</v>
      </c>
      <c r="F347" s="2"/>
      <c r="G347" s="26">
        <f t="shared" si="33"/>
        <v>14.369592793257645</v>
      </c>
      <c r="H347" s="2"/>
      <c r="I347" s="2"/>
      <c r="J347" s="2"/>
      <c r="K347" s="2"/>
      <c r="L347" s="2"/>
      <c r="M347" s="26">
        <f t="shared" si="34"/>
        <v>14.369592793257645</v>
      </c>
    </row>
    <row r="348" spans="1:13">
      <c r="A348" s="2">
        <v>344</v>
      </c>
      <c r="B348" s="45">
        <f t="shared" si="31"/>
        <v>53813</v>
      </c>
      <c r="C348" s="6">
        <f t="shared" si="32"/>
        <v>-2127.313381492967</v>
      </c>
      <c r="D348" s="47">
        <f t="shared" si="30"/>
        <v>20.454936360509162</v>
      </c>
      <c r="E348" s="26">
        <f>C347*$E$2/12</f>
        <v>-6.1450037983030024</v>
      </c>
      <c r="F348" s="2"/>
      <c r="G348" s="26">
        <f t="shared" si="33"/>
        <v>14.309932562206161</v>
      </c>
      <c r="H348" s="2"/>
      <c r="I348" s="2"/>
      <c r="J348" s="2"/>
      <c r="K348" s="2"/>
      <c r="L348" s="2"/>
      <c r="M348" s="26">
        <f t="shared" si="34"/>
        <v>14.309932562206161</v>
      </c>
    </row>
    <row r="349" spans="1:13">
      <c r="A349" s="2">
        <v>345</v>
      </c>
      <c r="B349" s="45">
        <f t="shared" si="31"/>
        <v>53844</v>
      </c>
      <c r="C349" s="6">
        <f t="shared" si="32"/>
        <v>-2147.7683178534762</v>
      </c>
      <c r="D349" s="47">
        <f t="shared" si="30"/>
        <v>20.454936360509162</v>
      </c>
      <c r="E349" s="26">
        <f>C348*$E$2/12</f>
        <v>-6.204664029354487</v>
      </c>
      <c r="F349" s="2"/>
      <c r="G349" s="26">
        <f t="shared" si="33"/>
        <v>14.250272331154676</v>
      </c>
      <c r="H349" s="2"/>
      <c r="I349" s="2"/>
      <c r="J349" s="2"/>
      <c r="K349" s="2"/>
      <c r="L349" s="2"/>
      <c r="M349" s="26">
        <f t="shared" si="34"/>
        <v>14.250272331154676</v>
      </c>
    </row>
    <row r="350" spans="1:13">
      <c r="A350" s="2">
        <v>346</v>
      </c>
      <c r="B350" s="45">
        <f t="shared" si="31"/>
        <v>53874</v>
      </c>
      <c r="C350" s="6">
        <f t="shared" si="32"/>
        <v>-2168.2232542139855</v>
      </c>
      <c r="D350" s="47">
        <f t="shared" si="30"/>
        <v>20.454936360509162</v>
      </c>
      <c r="E350" s="26">
        <f>C349*$E$2/12</f>
        <v>-6.2643242604059735</v>
      </c>
      <c r="F350" s="2"/>
      <c r="G350" s="26">
        <f t="shared" si="33"/>
        <v>14.190612100103188</v>
      </c>
      <c r="H350" s="2"/>
      <c r="I350" s="2"/>
      <c r="J350" s="2"/>
      <c r="K350" s="2"/>
      <c r="L350" s="2"/>
      <c r="M350" s="26">
        <f t="shared" si="34"/>
        <v>14.190612100103188</v>
      </c>
    </row>
    <row r="351" spans="1:13">
      <c r="A351" s="2">
        <v>347</v>
      </c>
      <c r="B351" s="45">
        <f t="shared" si="31"/>
        <v>53905</v>
      </c>
      <c r="C351" s="6">
        <f t="shared" si="32"/>
        <v>-2188.6781905744947</v>
      </c>
      <c r="D351" s="47">
        <f t="shared" si="30"/>
        <v>20.454936360509162</v>
      </c>
      <c r="E351" s="26">
        <f>C350*$E$2/12</f>
        <v>-6.3239844914574581</v>
      </c>
      <c r="F351" s="2"/>
      <c r="G351" s="26">
        <f t="shared" si="33"/>
        <v>14.130951869051703</v>
      </c>
      <c r="H351" s="2"/>
      <c r="I351" s="2"/>
      <c r="J351" s="2"/>
      <c r="K351" s="2"/>
      <c r="L351" s="2"/>
      <c r="M351" s="26">
        <f t="shared" si="34"/>
        <v>14.130951869051703</v>
      </c>
    </row>
    <row r="352" spans="1:13">
      <c r="A352" s="2">
        <v>348</v>
      </c>
      <c r="B352" s="45">
        <f t="shared" si="31"/>
        <v>53936</v>
      </c>
      <c r="C352" s="6">
        <f t="shared" si="32"/>
        <v>-2209.1331269350039</v>
      </c>
      <c r="D352" s="47">
        <f t="shared" si="30"/>
        <v>20.454936360509162</v>
      </c>
      <c r="E352" s="26">
        <f>C351*$E$2/12</f>
        <v>-6.3836447225089437</v>
      </c>
      <c r="F352" s="2"/>
      <c r="G352" s="26">
        <f t="shared" si="33"/>
        <v>14.071291638000218</v>
      </c>
      <c r="H352" s="2"/>
      <c r="I352" s="2"/>
      <c r="J352" s="2"/>
      <c r="K352" s="2"/>
      <c r="L352" s="2"/>
      <c r="M352" s="26">
        <f t="shared" si="34"/>
        <v>14.071291638000218</v>
      </c>
    </row>
    <row r="353" spans="1:13">
      <c r="A353" s="2">
        <v>349</v>
      </c>
      <c r="B353" s="45">
        <f t="shared" si="31"/>
        <v>53966</v>
      </c>
      <c r="C353" s="6">
        <f t="shared" si="32"/>
        <v>-2229.5880632955132</v>
      </c>
      <c r="D353" s="47">
        <f t="shared" si="30"/>
        <v>20.454936360509162</v>
      </c>
      <c r="E353" s="26">
        <f>C352*$E$2/12</f>
        <v>-6.4433049535604283</v>
      </c>
      <c r="F353" s="2"/>
      <c r="G353" s="26">
        <f t="shared" si="33"/>
        <v>14.011631406948734</v>
      </c>
      <c r="H353" s="2"/>
      <c r="I353" s="2"/>
      <c r="J353" s="2"/>
      <c r="K353" s="2"/>
      <c r="L353" s="2"/>
      <c r="M353" s="26">
        <f t="shared" si="34"/>
        <v>14.011631406948734</v>
      </c>
    </row>
    <row r="354" spans="1:13">
      <c r="A354" s="2">
        <v>350</v>
      </c>
      <c r="B354" s="45">
        <f t="shared" si="31"/>
        <v>53997</v>
      </c>
      <c r="C354" s="6">
        <f t="shared" si="32"/>
        <v>-2250.0429996560224</v>
      </c>
      <c r="D354" s="47">
        <f t="shared" si="30"/>
        <v>20.454936360509162</v>
      </c>
      <c r="E354" s="26">
        <f>C353*$E$2/12</f>
        <v>-6.5029651846119139</v>
      </c>
      <c r="F354" s="2"/>
      <c r="G354" s="26">
        <f t="shared" si="33"/>
        <v>13.951971175897249</v>
      </c>
      <c r="H354" s="2"/>
      <c r="I354" s="2"/>
      <c r="J354" s="2"/>
      <c r="K354" s="2"/>
      <c r="L354" s="2"/>
      <c r="M354" s="26">
        <f t="shared" si="34"/>
        <v>13.951971175897249</v>
      </c>
    </row>
    <row r="355" spans="1:13">
      <c r="A355" s="2">
        <v>351</v>
      </c>
      <c r="B355" s="45">
        <f t="shared" si="31"/>
        <v>54027</v>
      </c>
      <c r="C355" s="6">
        <f t="shared" si="32"/>
        <v>-2270.4979360165316</v>
      </c>
      <c r="D355" s="47">
        <f t="shared" si="30"/>
        <v>20.454936360509162</v>
      </c>
      <c r="E355" s="26">
        <f>C354*$E$2/12</f>
        <v>-6.5626254156633985</v>
      </c>
      <c r="F355" s="2"/>
      <c r="G355" s="26">
        <f t="shared" si="33"/>
        <v>13.892310944845764</v>
      </c>
      <c r="H355" s="2"/>
      <c r="I355" s="2"/>
      <c r="J355" s="2"/>
      <c r="K355" s="2"/>
      <c r="L355" s="2"/>
      <c r="M355" s="26">
        <f t="shared" si="34"/>
        <v>13.892310944845764</v>
      </c>
    </row>
    <row r="356" spans="1:13">
      <c r="A356" s="2">
        <v>352</v>
      </c>
      <c r="B356" s="45">
        <f t="shared" si="31"/>
        <v>54058</v>
      </c>
      <c r="C356" s="6">
        <f t="shared" si="32"/>
        <v>-2290.9528723770409</v>
      </c>
      <c r="D356" s="47">
        <f t="shared" si="30"/>
        <v>20.454936360509162</v>
      </c>
      <c r="E356" s="26">
        <f>C355*$E$2/12</f>
        <v>-6.622285646714885</v>
      </c>
      <c r="F356" s="2"/>
      <c r="G356" s="26">
        <f t="shared" si="33"/>
        <v>13.832650713794276</v>
      </c>
      <c r="H356" s="2"/>
      <c r="I356" s="2"/>
      <c r="J356" s="2"/>
      <c r="K356" s="2"/>
      <c r="L356" s="2"/>
      <c r="M356" s="26">
        <f t="shared" si="34"/>
        <v>13.832650713794276</v>
      </c>
    </row>
    <row r="357" spans="1:13">
      <c r="A357" s="2">
        <v>353</v>
      </c>
      <c r="B357" s="45">
        <f t="shared" si="31"/>
        <v>54089</v>
      </c>
      <c r="C357" s="6">
        <f t="shared" si="32"/>
        <v>-2311.4078087375501</v>
      </c>
      <c r="D357" s="47">
        <f t="shared" si="30"/>
        <v>20.454936360509162</v>
      </c>
      <c r="E357" s="26">
        <f>C356*$E$2/12</f>
        <v>-6.6819458777663696</v>
      </c>
      <c r="F357" s="2"/>
      <c r="G357" s="26">
        <f t="shared" si="33"/>
        <v>13.772990482742792</v>
      </c>
      <c r="H357" s="2"/>
      <c r="I357" s="2"/>
      <c r="J357" s="2"/>
      <c r="K357" s="2"/>
      <c r="L357" s="2"/>
      <c r="M357" s="26">
        <f t="shared" si="34"/>
        <v>13.772990482742792</v>
      </c>
    </row>
    <row r="358" spans="1:13">
      <c r="A358" s="2">
        <v>354</v>
      </c>
      <c r="B358" s="45">
        <f t="shared" si="31"/>
        <v>54118</v>
      </c>
      <c r="C358" s="6">
        <f t="shared" si="32"/>
        <v>-2331.8627450980593</v>
      </c>
      <c r="D358" s="47">
        <f t="shared" si="30"/>
        <v>20.454936360509162</v>
      </c>
      <c r="E358" s="26">
        <f>C357*$E$2/12</f>
        <v>-6.7416061088178552</v>
      </c>
      <c r="F358" s="2"/>
      <c r="G358" s="26">
        <f t="shared" si="33"/>
        <v>13.713330251691307</v>
      </c>
      <c r="H358" s="2"/>
      <c r="I358" s="2"/>
      <c r="J358" s="2"/>
      <c r="K358" s="2"/>
      <c r="L358" s="2"/>
      <c r="M358" s="26">
        <f t="shared" si="34"/>
        <v>13.713330251691307</v>
      </c>
    </row>
    <row r="359" spans="1:13">
      <c r="A359" s="2">
        <v>355</v>
      </c>
      <c r="B359" s="45">
        <f t="shared" si="31"/>
        <v>54149</v>
      </c>
      <c r="C359" s="6">
        <f t="shared" si="32"/>
        <v>-2352.3176814585686</v>
      </c>
      <c r="D359" s="47">
        <f t="shared" si="30"/>
        <v>20.454936360509162</v>
      </c>
      <c r="E359" s="26">
        <f>C358*$E$2/12</f>
        <v>-6.8012663398693407</v>
      </c>
      <c r="F359" s="2"/>
      <c r="G359" s="26">
        <f t="shared" si="33"/>
        <v>13.653670020639822</v>
      </c>
      <c r="H359" s="2"/>
      <c r="I359" s="2"/>
      <c r="J359" s="2"/>
      <c r="K359" s="2"/>
      <c r="L359" s="2"/>
      <c r="M359" s="26">
        <f t="shared" si="34"/>
        <v>13.653670020639822</v>
      </c>
    </row>
    <row r="360" spans="1:13">
      <c r="A360" s="2">
        <v>356</v>
      </c>
      <c r="B360" s="45">
        <f t="shared" si="31"/>
        <v>54179</v>
      </c>
      <c r="C360" s="6">
        <f t="shared" si="32"/>
        <v>-2372.7726178190778</v>
      </c>
      <c r="D360" s="47">
        <f t="shared" si="30"/>
        <v>20.454936360509162</v>
      </c>
      <c r="E360" s="26">
        <f>C359*$E$2/12</f>
        <v>-6.8609265709208254</v>
      </c>
      <c r="F360" s="2"/>
      <c r="G360" s="26">
        <f t="shared" si="33"/>
        <v>13.594009789588338</v>
      </c>
      <c r="H360" s="2"/>
      <c r="I360" s="2"/>
      <c r="J360" s="2"/>
      <c r="K360" s="2"/>
      <c r="L360" s="2"/>
      <c r="M360" s="26">
        <f t="shared" si="34"/>
        <v>13.594009789588338</v>
      </c>
    </row>
    <row r="361" spans="1:13">
      <c r="A361" s="2">
        <v>357</v>
      </c>
      <c r="B361" s="45">
        <f t="shared" si="31"/>
        <v>54210</v>
      </c>
      <c r="C361" s="6">
        <f t="shared" si="32"/>
        <v>-2393.2275541795871</v>
      </c>
      <c r="D361" s="47">
        <f t="shared" si="30"/>
        <v>20.454936360509162</v>
      </c>
      <c r="E361" s="26">
        <f>C360*$E$2/12</f>
        <v>-6.9205868019723118</v>
      </c>
      <c r="F361" s="2"/>
      <c r="G361" s="26">
        <f t="shared" si="33"/>
        <v>13.534349558536849</v>
      </c>
      <c r="H361" s="2"/>
      <c r="I361" s="2"/>
      <c r="J361" s="2"/>
      <c r="K361" s="2"/>
      <c r="L361" s="2"/>
      <c r="M361" s="26">
        <f t="shared" si="34"/>
        <v>13.534349558536849</v>
      </c>
    </row>
    <row r="362" spans="1:13">
      <c r="A362" s="2">
        <v>358</v>
      </c>
      <c r="B362" s="45">
        <f t="shared" si="31"/>
        <v>54240</v>
      </c>
      <c r="C362" s="6">
        <f t="shared" si="32"/>
        <v>-2413.6824905400963</v>
      </c>
      <c r="D362" s="47">
        <f t="shared" ref="D362:D364" si="35">D361</f>
        <v>20.454936360509162</v>
      </c>
      <c r="E362" s="26">
        <f>C361*$E$2/12</f>
        <v>-6.9802470330237965</v>
      </c>
      <c r="F362" s="2"/>
      <c r="G362" s="26">
        <f t="shared" si="33"/>
        <v>13.474689327485365</v>
      </c>
      <c r="H362" s="2"/>
      <c r="I362" s="2"/>
      <c r="J362" s="2"/>
      <c r="K362" s="2"/>
      <c r="L362" s="2"/>
      <c r="M362" s="26">
        <f t="shared" si="34"/>
        <v>13.474689327485365</v>
      </c>
    </row>
    <row r="363" spans="1:13">
      <c r="A363" s="2">
        <v>359</v>
      </c>
      <c r="B363" s="45">
        <f t="shared" si="31"/>
        <v>54271</v>
      </c>
      <c r="C363" s="6">
        <f t="shared" si="32"/>
        <v>-2434.1374269006055</v>
      </c>
      <c r="D363" s="47">
        <f t="shared" si="35"/>
        <v>20.454936360509162</v>
      </c>
      <c r="E363" s="26">
        <f>C362*$E$2/12</f>
        <v>-7.039907264075282</v>
      </c>
      <c r="F363" s="2"/>
      <c r="G363" s="26">
        <f t="shared" si="33"/>
        <v>13.41502909643388</v>
      </c>
      <c r="H363" s="2"/>
      <c r="I363" s="2"/>
      <c r="J363" s="2"/>
      <c r="K363" s="2"/>
      <c r="L363" s="2"/>
      <c r="M363" s="26">
        <f t="shared" si="34"/>
        <v>13.41502909643388</v>
      </c>
    </row>
    <row r="364" spans="1:13">
      <c r="A364" s="2">
        <v>360</v>
      </c>
      <c r="B364" s="45">
        <f t="shared" si="31"/>
        <v>54302</v>
      </c>
      <c r="C364" s="6">
        <f t="shared" si="32"/>
        <v>-2454.5923632611148</v>
      </c>
      <c r="D364" s="47">
        <f t="shared" si="35"/>
        <v>20.454936360509162</v>
      </c>
      <c r="E364" s="26">
        <f>C363*$E$2/12</f>
        <v>-7.0995674951267667</v>
      </c>
      <c r="F364" s="2"/>
      <c r="G364" s="26">
        <f t="shared" si="33"/>
        <v>13.355368865382395</v>
      </c>
      <c r="H364" s="2"/>
      <c r="I364" s="2"/>
      <c r="J364" s="2"/>
      <c r="K364" s="2"/>
      <c r="L364" s="2"/>
      <c r="M364" s="26">
        <f t="shared" si="34"/>
        <v>13.355368865382395</v>
      </c>
    </row>
  </sheetData>
  <phoneticPr fontId="3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</vt:lpstr>
      <vt:lpstr>CashFlow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sangjin ryu</cp:lastModifiedBy>
  <dcterms:created xsi:type="dcterms:W3CDTF">2018-06-15T03:56:53Z</dcterms:created>
  <dcterms:modified xsi:type="dcterms:W3CDTF">2018-07-05T11:14:35Z</dcterms:modified>
</cp:coreProperties>
</file>