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rix\Dropbox (MIT)\Poverty and mental health RCTs\Meta-analysis\"/>
    </mc:Choice>
  </mc:AlternateContent>
  <xr:revisionPtr revIDLastSave="0" documentId="13_ncr:1_{85FDAB8A-169A-4086-9AD5-00C05ACCD618}" xr6:coauthVersionLast="36" xr6:coauthVersionMax="36" xr10:uidLastSave="{00000000-0000-0000-0000-000000000000}"/>
  <bookViews>
    <workbookView xWindow="0" yWindow="458" windowWidth="28800" windowHeight="16418" activeTab="2" xr2:uid="{00000000-000D-0000-FFFF-FFFF00000000}"/>
  </bookViews>
  <sheets>
    <sheet name="Sheet1" sheetId="1" r:id="rId1"/>
    <sheet name="Scratch" sheetId="2" r:id="rId2"/>
    <sheet name="labels_main" sheetId="3" r:id="rId3"/>
    <sheet name="labels_all" sheetId="5" r:id="rId4"/>
    <sheet name="labels_cost_ppp" sheetId="8" r:id="rId5"/>
    <sheet name="labels_cost_mer" sheetId="9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5" l="1"/>
  <c r="D30" i="5"/>
  <c r="D11" i="5"/>
  <c r="D37" i="5"/>
  <c r="E34" i="5"/>
  <c r="D34" i="5"/>
  <c r="D33" i="5"/>
  <c r="E26" i="5"/>
  <c r="E25" i="5"/>
  <c r="J13" i="1"/>
  <c r="J10" i="1"/>
  <c r="F25" i="3"/>
  <c r="I33" i="1"/>
  <c r="J33" i="1"/>
  <c r="I26" i="1"/>
  <c r="J26" i="1"/>
  <c r="J11" i="1"/>
  <c r="J20" i="1"/>
  <c r="J39" i="1"/>
  <c r="I18" i="1"/>
  <c r="J18" i="1"/>
  <c r="J17" i="1"/>
  <c r="J21" i="1"/>
  <c r="J6" i="1"/>
  <c r="J22" i="1"/>
  <c r="J35" i="1"/>
  <c r="I35" i="1"/>
  <c r="F34" i="3"/>
  <c r="E37" i="3"/>
  <c r="E34" i="3"/>
  <c r="D46" i="2"/>
  <c r="F26" i="3"/>
  <c r="E33" i="3"/>
  <c r="E17" i="2"/>
  <c r="J14" i="1"/>
  <c r="I30" i="1"/>
  <c r="J30" i="1"/>
  <c r="E30" i="1"/>
  <c r="J28" i="1"/>
  <c r="J37" i="1"/>
  <c r="J31" i="1"/>
  <c r="J19" i="1"/>
  <c r="J38" i="1"/>
  <c r="I32" i="1"/>
  <c r="J32" i="1"/>
  <c r="J25" i="1"/>
  <c r="J23" i="1"/>
  <c r="J27" i="1"/>
  <c r="H32" i="1"/>
  <c r="G32" i="1"/>
  <c r="D12" i="9"/>
  <c r="J3" i="1"/>
  <c r="R24" i="1"/>
  <c r="I24" i="1"/>
  <c r="Q36" i="1"/>
  <c r="I36" i="1"/>
  <c r="Q34" i="1"/>
  <c r="I34" i="1"/>
  <c r="I5" i="1"/>
  <c r="I8" i="1"/>
  <c r="E7" i="2"/>
  <c r="I2" i="1"/>
  <c r="I15" i="1"/>
  <c r="I12" i="1"/>
  <c r="B7" i="2"/>
  <c r="C7" i="2"/>
  <c r="D7" i="2"/>
  <c r="F7" i="2"/>
  <c r="G7" i="2"/>
  <c r="H7" i="2"/>
  <c r="H4" i="2"/>
  <c r="H3" i="2"/>
</calcChain>
</file>

<file path=xl/sharedStrings.xml><?xml version="1.0" encoding="utf-8"?>
<sst xmlns="http://schemas.openxmlformats.org/spreadsheetml/2006/main" count="888" uniqueCount="177">
  <si>
    <t>Trial</t>
  </si>
  <si>
    <t>Banerjee et al. (2015), Endline 1</t>
  </si>
  <si>
    <t>Banerjee et al. (2015), Endline 2</t>
  </si>
  <si>
    <t>Green et al. (2016)</t>
  </si>
  <si>
    <t>Bandiera et al. (2017)</t>
  </si>
  <si>
    <t>Bedoya et al. (2019)</t>
  </si>
  <si>
    <t>Banerjee et al. (2016), Endline 2</t>
  </si>
  <si>
    <t>Banerjee et al. (2016), Endline 1</t>
  </si>
  <si>
    <t>Banerjee et al. (2016), Endline 3</t>
  </si>
  <si>
    <t>Egger et al. (2019)</t>
  </si>
  <si>
    <t>Haushofer et al. (2019)</t>
  </si>
  <si>
    <t>Haushofer and Shapiro (2016)</t>
  </si>
  <si>
    <t>Haushofer and Shapiro (2018)</t>
  </si>
  <si>
    <t>Baird et al. (2013), Endline 1</t>
  </si>
  <si>
    <t>Hjelm et al. (2017), MCP</t>
  </si>
  <si>
    <t>Baird et al. (2013), Endline 2</t>
  </si>
  <si>
    <t>Hjelm et al. (2017), CGP</t>
  </si>
  <si>
    <t>Angeles et al. (2019)</t>
  </si>
  <si>
    <t>Indicator</t>
  </si>
  <si>
    <t>PWB</t>
  </si>
  <si>
    <t>APAI-R</t>
  </si>
  <si>
    <t>GHQ-12</t>
  </si>
  <si>
    <t>PSS</t>
  </si>
  <si>
    <t>CES-D</t>
  </si>
  <si>
    <t>Country</t>
  </si>
  <si>
    <t>Multiple</t>
  </si>
  <si>
    <t>Uganda</t>
  </si>
  <si>
    <t>Bangladesh</t>
  </si>
  <si>
    <t>Afghanistan</t>
  </si>
  <si>
    <t>India</t>
  </si>
  <si>
    <t>Kenya</t>
  </si>
  <si>
    <t>Malawi</t>
  </si>
  <si>
    <t>Zambia</t>
  </si>
  <si>
    <t>Period</t>
  </si>
  <si>
    <t>Endline 1</t>
  </si>
  <si>
    <t>Endline 2</t>
  </si>
  <si>
    <t/>
  </si>
  <si>
    <t>Endline 3</t>
  </si>
  <si>
    <t>MCP</t>
  </si>
  <si>
    <t>CGP</t>
  </si>
  <si>
    <t>duration_start</t>
  </si>
  <si>
    <t>duration_end</t>
  </si>
  <si>
    <t>te_transfers_index</t>
  </si>
  <si>
    <t>se_transfers_index</t>
  </si>
  <si>
    <t>Type</t>
  </si>
  <si>
    <t>Graduation Program</t>
  </si>
  <si>
    <t>Cash Transfer</t>
  </si>
  <si>
    <t>Blattman et al. (2019), Endline 2</t>
  </si>
  <si>
    <t>Blattman et al. (2017), Endline 1</t>
  </si>
  <si>
    <t>Blattman et al. (2017), Endline 2</t>
  </si>
  <si>
    <t>Blattman et al. (2019), Endline 1</t>
  </si>
  <si>
    <t>Liberia</t>
  </si>
  <si>
    <t>SWB</t>
  </si>
  <si>
    <t>Ethiopia</t>
  </si>
  <si>
    <t>cost_ppp</t>
  </si>
  <si>
    <t>cost_mer</t>
  </si>
  <si>
    <t>grant cost $216</t>
  </si>
  <si>
    <t>registration and administration for both grant + therapy cost $125</t>
  </si>
  <si>
    <t xml:space="preserve">for now I will assume all of registration and administration are fixed costs, and add both together. </t>
  </si>
  <si>
    <t>Currency</t>
  </si>
  <si>
    <t>Banerjee MER calculation</t>
  </si>
  <si>
    <t>Total costs yr 0</t>
  </si>
  <si>
    <t>Total costs inflated to yr 3</t>
  </si>
  <si>
    <t>Avg</t>
  </si>
  <si>
    <t>Total costs year 0 at MER</t>
  </si>
  <si>
    <t>Birr</t>
  </si>
  <si>
    <t>ugandan shilling</t>
  </si>
  <si>
    <t>taka</t>
  </si>
  <si>
    <t>-</t>
  </si>
  <si>
    <t>birr</t>
  </si>
  <si>
    <t>indian rupee</t>
  </si>
  <si>
    <t>afghani</t>
  </si>
  <si>
    <t>zambian kwacha</t>
  </si>
  <si>
    <t>malawian kwacha</t>
  </si>
  <si>
    <t>liberian dollar</t>
  </si>
  <si>
    <t>kenyan shilling</t>
  </si>
  <si>
    <t>2010 ish (literally all they say is just that the 'study period' was 2009-2012 which is shocking)</t>
  </si>
  <si>
    <t>Currency year exchange rate (or implementation midpoint if not available)</t>
  </si>
  <si>
    <t>PPP ER (LCU per int $)</t>
  </si>
  <si>
    <t>cost_lcu</t>
  </si>
  <si>
    <t>MER</t>
  </si>
  <si>
    <t>Study</t>
  </si>
  <si>
    <t>Cash transfers</t>
  </si>
  <si>
    <t>$ MER</t>
  </si>
  <si>
    <t>$ PPP</t>
  </si>
  <si>
    <t>Program Start</t>
  </si>
  <si>
    <t>Program End</t>
  </si>
  <si>
    <t xml:space="preserve">     Outcome     </t>
  </si>
  <si>
    <t xml:space="preserve">          Years elapsed</t>
  </si>
  <si>
    <t xml:space="preserve">since:          </t>
  </si>
  <si>
    <t xml:space="preserve">cost in:     </t>
  </si>
  <si>
    <t xml:space="preserve">     Intervention </t>
  </si>
  <si>
    <t xml:space="preserve">     Country     </t>
  </si>
  <si>
    <t>Multi-faceted anti-poverty programs</t>
  </si>
  <si>
    <t xml:space="preserve">Multi-faceted anti-poverty programs effect </t>
  </si>
  <si>
    <t>Banerjee et al. (2016)</t>
  </si>
  <si>
    <t>Blattman et al. (2019)</t>
  </si>
  <si>
    <t>Banerjee et al. (2015)</t>
  </si>
  <si>
    <t>Baird et al. (2013)</t>
  </si>
  <si>
    <t>Hjelm et al. (2017a)</t>
  </si>
  <si>
    <t>Hjelm et al. (2017b)</t>
  </si>
  <si>
    <t>FullName</t>
  </si>
  <si>
    <t>Blattman et al. (2017)</t>
  </si>
  <si>
    <t>Haushofer et al. (2020)</t>
  </si>
  <si>
    <t xml:space="preserve">                       </t>
  </si>
  <si>
    <t xml:space="preserve">(average: 0.151 SD) </t>
  </si>
  <si>
    <t>Cash transfers effect (average: 0.093 SD)</t>
  </si>
  <si>
    <t>Overall effect (average: 0.122 SD)</t>
  </si>
  <si>
    <t>Cash transfers effect (average: 0.203 SD)</t>
  </si>
  <si>
    <t xml:space="preserve">(average: 0.069 SD) </t>
  </si>
  <si>
    <t>Overall effect (average: 0.091 SD)</t>
  </si>
  <si>
    <t>Cash transfers effect (average: 0.306 SD)</t>
  </si>
  <si>
    <t xml:space="preserve">(average: 0.243 SD) </t>
  </si>
  <si>
    <t>Overall effect (average: 0.262 SD)</t>
  </si>
  <si>
    <t xml:space="preserve">(average: 0.184 SD) </t>
  </si>
  <si>
    <t>Cash transfers effect (average: 0.106 SD)</t>
  </si>
  <si>
    <t>Kilburn et al. (2016)</t>
  </si>
  <si>
    <t>MER/PPP (if given in paper; else from WB)</t>
  </si>
  <si>
    <t>Depression and distress index</t>
  </si>
  <si>
    <t>Blattman, Fiala and Martinez (2019)</t>
  </si>
  <si>
    <t>2013/14</t>
  </si>
  <si>
    <t>2011/12</t>
  </si>
  <si>
    <t>Ecuador</t>
  </si>
  <si>
    <t>Paxson and Schady (2010)</t>
  </si>
  <si>
    <t>Appendix  -before adding new studies</t>
  </si>
  <si>
    <t>Cash Transfers - before adding new studies</t>
  </si>
  <si>
    <t>cost of imp or value of transfer?</t>
  </si>
  <si>
    <t>value of transfer</t>
  </si>
  <si>
    <t>cost of implementation</t>
  </si>
  <si>
    <t>Overall effect (average: 0.131 SD)</t>
  </si>
  <si>
    <t>(average: 0.170 SD)</t>
  </si>
  <si>
    <t>Shapiro (2019)</t>
  </si>
  <si>
    <t>Janzen et al. (2018)</t>
  </si>
  <si>
    <t>Nepal</t>
  </si>
  <si>
    <t>Edmonds and Theoharides (2019)</t>
  </si>
  <si>
    <t>Philippines</t>
  </si>
  <si>
    <t>Heath et al. (2020)</t>
  </si>
  <si>
    <t>Mali</t>
  </si>
  <si>
    <t>Kilburn et al. (2019)</t>
  </si>
  <si>
    <t>South Africa</t>
  </si>
  <si>
    <t>Glass et al. (2017)</t>
  </si>
  <si>
    <t>HSCL</t>
  </si>
  <si>
    <t>Aguilar (2012)</t>
  </si>
  <si>
    <t>Mexico</t>
  </si>
  <si>
    <t>mexican pesos</t>
  </si>
  <si>
    <t>Macours and Vakis (2009)</t>
  </si>
  <si>
    <t>Nicaragua</t>
  </si>
  <si>
    <t>This is a credit intervention.</t>
  </si>
  <si>
    <t>Baird et al. (2019)</t>
  </si>
  <si>
    <t>Fernald and Hidrobo (2011)</t>
  </si>
  <si>
    <t>Kilburn et al. (2017)</t>
  </si>
  <si>
    <t>Program</t>
  </si>
  <si>
    <t>CT-OVC</t>
  </si>
  <si>
    <t>KASAMA</t>
  </si>
  <si>
    <t>HI</t>
  </si>
  <si>
    <t>HPTN 068</t>
  </si>
  <si>
    <t>nepali rupee</t>
  </si>
  <si>
    <t>south african rand</t>
  </si>
  <si>
    <t>2014/15</t>
  </si>
  <si>
    <t>CFA Franc</t>
  </si>
  <si>
    <t>SIHR</t>
  </si>
  <si>
    <t>BDH</t>
  </si>
  <si>
    <t>SCTP</t>
  </si>
  <si>
    <t>AAC</t>
  </si>
  <si>
    <t>DRC</t>
  </si>
  <si>
    <t>PFP</t>
  </si>
  <si>
    <t>PROGRESA</t>
  </si>
  <si>
    <t>YOP</t>
  </si>
  <si>
    <t>WINGS</t>
  </si>
  <si>
    <t>PFS</t>
  </si>
  <si>
    <t>Burkina Faso</t>
  </si>
  <si>
    <t>Ismayilova et al. (2018), Endline 2</t>
  </si>
  <si>
    <t>Ismayilova et al. (2018)</t>
  </si>
  <si>
    <t>Ismayilova et al. (2018), Endline 1</t>
  </si>
  <si>
    <t>Edmonds and Theoharides (2020)</t>
  </si>
  <si>
    <t>Blattman, Fiala and Martinez (2018)</t>
  </si>
  <si>
    <t>Haushofer, Mudida and Shapiro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</si>
</sst>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0" borderId="0" xfId="0" applyAlignmen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opLeftCell="A3" workbookViewId="0">
      <selection activeCell="H10" sqref="H10"/>
    </sheetView>
  </sheetViews>
  <sheetFormatPr defaultColWidth="8.796875" defaultRowHeight="14.25"/>
  <cols>
    <col min="1" max="1" width="39" customWidth="1"/>
  </cols>
  <sheetData>
    <row r="1" spans="1:20">
      <c r="A1" t="s">
        <v>0</v>
      </c>
      <c r="B1" t="s">
        <v>18</v>
      </c>
      <c r="C1" t="s">
        <v>24</v>
      </c>
      <c r="D1" t="s">
        <v>33</v>
      </c>
      <c r="E1" t="s">
        <v>40</v>
      </c>
      <c r="F1" t="s">
        <v>41</v>
      </c>
      <c r="G1" t="s">
        <v>42</v>
      </c>
      <c r="H1" t="s">
        <v>43</v>
      </c>
      <c r="I1" t="s">
        <v>55</v>
      </c>
      <c r="J1" t="s">
        <v>54</v>
      </c>
      <c r="K1" t="s">
        <v>79</v>
      </c>
      <c r="L1" t="s">
        <v>151</v>
      </c>
      <c r="M1" t="s">
        <v>44</v>
      </c>
      <c r="N1" t="s">
        <v>77</v>
      </c>
      <c r="O1" t="s">
        <v>59</v>
      </c>
      <c r="P1" t="s">
        <v>80</v>
      </c>
      <c r="Q1" t="s">
        <v>78</v>
      </c>
      <c r="R1" t="s">
        <v>117</v>
      </c>
      <c r="T1" t="s">
        <v>126</v>
      </c>
    </row>
    <row r="2" spans="1:20">
      <c r="A2" t="s">
        <v>6</v>
      </c>
      <c r="B2" t="s">
        <v>19</v>
      </c>
      <c r="C2" t="s">
        <v>29</v>
      </c>
      <c r="D2" t="s">
        <v>35</v>
      </c>
      <c r="E2">
        <v>4</v>
      </c>
      <c r="F2">
        <v>2.5</v>
      </c>
      <c r="G2">
        <v>1.3000000268220901E-2</v>
      </c>
      <c r="H2">
        <v>3.5999998450279236E-2</v>
      </c>
      <c r="I2" s="1">
        <f>Scratch!E7</f>
        <v>357.10227272727275</v>
      </c>
      <c r="J2">
        <v>1257</v>
      </c>
      <c r="M2" t="s">
        <v>45</v>
      </c>
      <c r="O2" t="s">
        <v>70</v>
      </c>
    </row>
    <row r="3" spans="1:20">
      <c r="A3" t="s">
        <v>47</v>
      </c>
      <c r="B3" t="s">
        <v>52</v>
      </c>
      <c r="C3" t="s">
        <v>53</v>
      </c>
      <c r="D3" t="s">
        <v>35</v>
      </c>
      <c r="E3">
        <v>5</v>
      </c>
      <c r="F3">
        <v>4</v>
      </c>
      <c r="G3">
        <v>2.8999999165534973E-2</v>
      </c>
      <c r="H3">
        <v>6.5999999642372131E-2</v>
      </c>
      <c r="I3">
        <v>450</v>
      </c>
      <c r="J3">
        <f>I3*(P3/Q3)</f>
        <v>1290.9395170929956</v>
      </c>
      <c r="M3" t="s">
        <v>45</v>
      </c>
      <c r="N3">
        <v>2010</v>
      </c>
      <c r="O3" t="s">
        <v>65</v>
      </c>
      <c r="P3">
        <v>12</v>
      </c>
      <c r="Q3">
        <v>4.1829999999999998</v>
      </c>
    </row>
    <row r="4" spans="1:20">
      <c r="A4" t="s">
        <v>134</v>
      </c>
      <c r="B4" t="s">
        <v>19</v>
      </c>
      <c r="C4" t="s">
        <v>135</v>
      </c>
      <c r="E4">
        <v>3</v>
      </c>
      <c r="F4">
        <v>0.75</v>
      </c>
      <c r="G4">
        <v>3.7999999999999999E-2</v>
      </c>
      <c r="H4">
        <v>1.4E-2</v>
      </c>
      <c r="I4">
        <v>184</v>
      </c>
      <c r="J4">
        <v>518</v>
      </c>
      <c r="L4" t="s">
        <v>153</v>
      </c>
      <c r="M4" t="s">
        <v>45</v>
      </c>
    </row>
    <row r="5" spans="1:20">
      <c r="A5" t="s">
        <v>3</v>
      </c>
      <c r="B5" t="s">
        <v>20</v>
      </c>
      <c r="C5" t="s">
        <v>26</v>
      </c>
      <c r="D5" t="s">
        <v>36</v>
      </c>
      <c r="E5">
        <v>1.2999999523162842</v>
      </c>
      <c r="G5">
        <v>5.9000000357627869E-2</v>
      </c>
      <c r="H5">
        <v>5.9000000357627869E-2</v>
      </c>
      <c r="I5">
        <f>J5*(Q5/P5)</f>
        <v>873.97499999999991</v>
      </c>
      <c r="J5">
        <v>2150</v>
      </c>
      <c r="L5" t="s">
        <v>168</v>
      </c>
      <c r="M5" t="s">
        <v>45</v>
      </c>
      <c r="N5">
        <v>2009</v>
      </c>
      <c r="O5" t="s">
        <v>66</v>
      </c>
      <c r="P5">
        <v>2000</v>
      </c>
      <c r="Q5">
        <v>813</v>
      </c>
    </row>
    <row r="6" spans="1:20">
      <c r="A6" t="s">
        <v>132</v>
      </c>
      <c r="B6" t="s">
        <v>19</v>
      </c>
      <c r="C6" t="s">
        <v>133</v>
      </c>
      <c r="E6">
        <v>1.5</v>
      </c>
      <c r="G6">
        <v>6.5000000000000002E-2</v>
      </c>
      <c r="H6">
        <v>0.08</v>
      </c>
      <c r="I6">
        <v>137.19999999999999</v>
      </c>
      <c r="J6" s="1">
        <f>I6/R7</f>
        <v>478.04878048780489</v>
      </c>
      <c r="L6" t="s">
        <v>154</v>
      </c>
      <c r="M6" t="s">
        <v>45</v>
      </c>
      <c r="N6">
        <v>2014</v>
      </c>
    </row>
    <row r="7" spans="1:20">
      <c r="A7" t="s">
        <v>2</v>
      </c>
      <c r="B7" t="s">
        <v>19</v>
      </c>
      <c r="C7" t="s">
        <v>25</v>
      </c>
      <c r="D7" t="s">
        <v>35</v>
      </c>
      <c r="E7">
        <v>3</v>
      </c>
      <c r="F7">
        <v>1</v>
      </c>
      <c r="G7">
        <v>7.1000002324581146E-2</v>
      </c>
      <c r="H7">
        <v>1.9999999552965164E-2</v>
      </c>
      <c r="I7">
        <v>1467.39</v>
      </c>
      <c r="J7">
        <v>3716.669921875</v>
      </c>
      <c r="M7" t="s">
        <v>45</v>
      </c>
      <c r="N7" t="s">
        <v>68</v>
      </c>
      <c r="O7" t="s">
        <v>156</v>
      </c>
      <c r="R7">
        <v>0.28699999999999998</v>
      </c>
    </row>
    <row r="8" spans="1:20">
      <c r="A8" t="s">
        <v>4</v>
      </c>
      <c r="B8" t="s">
        <v>19</v>
      </c>
      <c r="C8" t="s">
        <v>27</v>
      </c>
      <c r="D8" t="s">
        <v>36</v>
      </c>
      <c r="E8">
        <v>4</v>
      </c>
      <c r="F8">
        <v>2.5</v>
      </c>
      <c r="G8">
        <v>7.6999999582767487E-2</v>
      </c>
      <c r="H8">
        <v>4.3000001460313797E-2</v>
      </c>
      <c r="I8">
        <f>J8*(Q8/P8)</f>
        <v>301.66423357664229</v>
      </c>
      <c r="J8">
        <v>1120</v>
      </c>
      <c r="M8" t="s">
        <v>45</v>
      </c>
      <c r="N8">
        <v>2007</v>
      </c>
      <c r="O8" t="s">
        <v>67</v>
      </c>
      <c r="P8">
        <v>68.5</v>
      </c>
      <c r="Q8">
        <v>18.45</v>
      </c>
    </row>
    <row r="9" spans="1:20">
      <c r="A9" t="s">
        <v>1</v>
      </c>
      <c r="B9" t="s">
        <v>19</v>
      </c>
      <c r="C9" t="s">
        <v>25</v>
      </c>
      <c r="D9" t="s">
        <v>34</v>
      </c>
      <c r="E9">
        <v>2</v>
      </c>
      <c r="G9">
        <v>9.8999999463558197E-2</v>
      </c>
      <c r="H9">
        <v>2.199999988079071E-2</v>
      </c>
      <c r="I9">
        <v>1467.39</v>
      </c>
      <c r="J9">
        <v>3716.669921875</v>
      </c>
      <c r="M9" t="s">
        <v>45</v>
      </c>
      <c r="N9" t="s">
        <v>68</v>
      </c>
      <c r="O9" t="s">
        <v>68</v>
      </c>
    </row>
    <row r="10" spans="1:20">
      <c r="A10" t="s">
        <v>171</v>
      </c>
      <c r="B10" t="s">
        <v>23</v>
      </c>
      <c r="C10" t="s">
        <v>170</v>
      </c>
      <c r="D10" t="s">
        <v>35</v>
      </c>
      <c r="G10">
        <v>0.1</v>
      </c>
      <c r="H10">
        <v>0.161</v>
      </c>
      <c r="I10">
        <v>100</v>
      </c>
      <c r="J10">
        <f>I10/Q10</f>
        <v>278.55153203342621</v>
      </c>
      <c r="M10" t="s">
        <v>45</v>
      </c>
      <c r="N10">
        <v>2017</v>
      </c>
      <c r="Q10">
        <v>0.35899999999999999</v>
      </c>
    </row>
    <row r="11" spans="1:20">
      <c r="A11" t="s">
        <v>140</v>
      </c>
      <c r="B11" t="s">
        <v>141</v>
      </c>
      <c r="C11" t="s">
        <v>164</v>
      </c>
      <c r="E11">
        <v>1.5</v>
      </c>
      <c r="G11">
        <v>0.11</v>
      </c>
      <c r="H11">
        <v>0.01</v>
      </c>
      <c r="I11">
        <v>40</v>
      </c>
      <c r="J11" s="3">
        <f>I11/Q11</f>
        <v>65.897858319604609</v>
      </c>
      <c r="L11" t="s">
        <v>165</v>
      </c>
      <c r="M11" t="s">
        <v>45</v>
      </c>
      <c r="N11">
        <v>2013</v>
      </c>
      <c r="Q11">
        <v>0.60699999999999998</v>
      </c>
      <c r="S11" t="s">
        <v>147</v>
      </c>
    </row>
    <row r="12" spans="1:20">
      <c r="A12" t="s">
        <v>7</v>
      </c>
      <c r="B12" t="s">
        <v>19</v>
      </c>
      <c r="C12" t="s">
        <v>29</v>
      </c>
      <c r="D12" t="s">
        <v>34</v>
      </c>
      <c r="E12">
        <v>3</v>
      </c>
      <c r="F12">
        <v>1.5</v>
      </c>
      <c r="G12">
        <v>0.11999999731779099</v>
      </c>
      <c r="H12">
        <v>2.8999999165534973E-2</v>
      </c>
      <c r="I12" s="1">
        <f>Scratch!E7</f>
        <v>357.10227272727275</v>
      </c>
      <c r="J12">
        <v>1257</v>
      </c>
      <c r="M12" t="s">
        <v>45</v>
      </c>
      <c r="O12" t="s">
        <v>70</v>
      </c>
    </row>
    <row r="13" spans="1:20">
      <c r="A13" t="s">
        <v>173</v>
      </c>
      <c r="B13" t="s">
        <v>23</v>
      </c>
      <c r="C13" t="s">
        <v>170</v>
      </c>
      <c r="D13" t="s">
        <v>34</v>
      </c>
      <c r="G13">
        <v>0.14000000000000001</v>
      </c>
      <c r="H13">
        <v>0.114</v>
      </c>
      <c r="I13" s="1">
        <v>100</v>
      </c>
      <c r="J13">
        <f>I13/Q13</f>
        <v>278.55153203342621</v>
      </c>
      <c r="M13" t="s">
        <v>45</v>
      </c>
      <c r="N13">
        <v>2017</v>
      </c>
      <c r="Q13">
        <v>0.35899999999999999</v>
      </c>
    </row>
    <row r="14" spans="1:20">
      <c r="A14" t="s">
        <v>50</v>
      </c>
      <c r="B14" t="s">
        <v>52</v>
      </c>
      <c r="C14" t="s">
        <v>53</v>
      </c>
      <c r="D14" t="s">
        <v>34</v>
      </c>
      <c r="E14">
        <v>12</v>
      </c>
      <c r="G14">
        <v>0.23299999535083771</v>
      </c>
      <c r="H14">
        <v>6.4999997615814209E-2</v>
      </c>
      <c r="I14">
        <v>450</v>
      </c>
      <c r="J14">
        <f>(P14/Q14)*I14</f>
        <v>1290.9395170929956</v>
      </c>
      <c r="M14" t="s">
        <v>45</v>
      </c>
      <c r="N14">
        <v>2010</v>
      </c>
      <c r="O14" t="s">
        <v>69</v>
      </c>
      <c r="P14">
        <v>12</v>
      </c>
      <c r="Q14">
        <v>4.1829999999999998</v>
      </c>
    </row>
    <row r="15" spans="1:20">
      <c r="A15" t="s">
        <v>8</v>
      </c>
      <c r="B15" t="s">
        <v>19</v>
      </c>
      <c r="C15" t="s">
        <v>29</v>
      </c>
      <c r="D15" t="s">
        <v>37</v>
      </c>
      <c r="E15">
        <v>7</v>
      </c>
      <c r="F15">
        <v>5.5</v>
      </c>
      <c r="G15">
        <v>0.24400000274181366</v>
      </c>
      <c r="H15">
        <v>4.1000001132488251E-2</v>
      </c>
      <c r="I15" s="1">
        <f>Scratch!E7</f>
        <v>357.10227272727275</v>
      </c>
      <c r="J15">
        <v>1257</v>
      </c>
      <c r="M15" t="s">
        <v>45</v>
      </c>
      <c r="O15" t="s">
        <v>70</v>
      </c>
    </row>
    <row r="16" spans="1:20">
      <c r="A16" t="s">
        <v>5</v>
      </c>
      <c r="B16" t="s">
        <v>19</v>
      </c>
      <c r="C16" t="s">
        <v>28</v>
      </c>
      <c r="D16" t="s">
        <v>36</v>
      </c>
      <c r="E16">
        <v>2</v>
      </c>
      <c r="F16">
        <v>1</v>
      </c>
      <c r="G16">
        <v>0.57499998807907104</v>
      </c>
      <c r="H16">
        <v>5.9000000357627869E-2</v>
      </c>
      <c r="I16">
        <v>1688</v>
      </c>
      <c r="J16">
        <v>6198</v>
      </c>
      <c r="M16" t="s">
        <v>45</v>
      </c>
      <c r="N16" s="2">
        <v>42675</v>
      </c>
      <c r="O16" t="s">
        <v>71</v>
      </c>
    </row>
    <row r="17" spans="1:20">
      <c r="A17" t="s">
        <v>136</v>
      </c>
      <c r="B17" t="s">
        <v>22</v>
      </c>
      <c r="C17" t="s">
        <v>137</v>
      </c>
      <c r="E17">
        <v>3</v>
      </c>
      <c r="G17">
        <v>-0.193</v>
      </c>
      <c r="H17">
        <v>0.11799999999999999</v>
      </c>
      <c r="I17" s="3">
        <v>648.72</v>
      </c>
      <c r="J17" s="3">
        <f>I17/Q17</f>
        <v>1467.6923076923078</v>
      </c>
      <c r="L17" t="s">
        <v>169</v>
      </c>
      <c r="M17" t="s">
        <v>46</v>
      </c>
      <c r="N17" s="2" t="s">
        <v>158</v>
      </c>
      <c r="O17" t="s">
        <v>159</v>
      </c>
      <c r="Q17">
        <v>0.442</v>
      </c>
    </row>
    <row r="18" spans="1:20">
      <c r="A18" t="s">
        <v>149</v>
      </c>
      <c r="B18" t="s">
        <v>23</v>
      </c>
      <c r="C18" t="s">
        <v>122</v>
      </c>
      <c r="E18">
        <v>1.4</v>
      </c>
      <c r="G18">
        <v>-6.7000000000000004E-2</v>
      </c>
      <c r="H18">
        <v>7.3999999999999996E-2</v>
      </c>
      <c r="I18">
        <f>15*17</f>
        <v>255</v>
      </c>
      <c r="J18" s="3">
        <f>I18/R18</f>
        <v>676.39257294429706</v>
      </c>
      <c r="L18" t="s">
        <v>161</v>
      </c>
      <c r="M18" t="s">
        <v>46</v>
      </c>
      <c r="N18" s="2"/>
      <c r="R18">
        <v>0.377</v>
      </c>
    </row>
    <row r="19" spans="1:20">
      <c r="A19" t="s">
        <v>16</v>
      </c>
      <c r="B19" t="s">
        <v>22</v>
      </c>
      <c r="C19" t="s">
        <v>32</v>
      </c>
      <c r="D19" t="s">
        <v>39</v>
      </c>
      <c r="E19">
        <v>3</v>
      </c>
      <c r="G19">
        <v>-1.7000000000000001E-2</v>
      </c>
      <c r="H19">
        <v>7.9000000000000001E-2</v>
      </c>
      <c r="I19">
        <v>396</v>
      </c>
      <c r="J19">
        <f>I19/R19</f>
        <v>816.4948453608248</v>
      </c>
      <c r="L19" t="s">
        <v>39</v>
      </c>
      <c r="M19" t="s">
        <v>46</v>
      </c>
      <c r="N19" s="6" t="s">
        <v>121</v>
      </c>
      <c r="O19" t="s">
        <v>72</v>
      </c>
      <c r="R19">
        <v>0.48499999999999999</v>
      </c>
      <c r="S19" t="s">
        <v>57</v>
      </c>
      <c r="T19" t="s">
        <v>128</v>
      </c>
    </row>
    <row r="20" spans="1:20">
      <c r="A20" t="s">
        <v>145</v>
      </c>
      <c r="B20" t="s">
        <v>23</v>
      </c>
      <c r="C20" t="s">
        <v>146</v>
      </c>
      <c r="E20">
        <v>0.75</v>
      </c>
      <c r="G20">
        <v>-4.0000000000000001E-3</v>
      </c>
      <c r="H20">
        <v>0.128</v>
      </c>
      <c r="I20">
        <v>260</v>
      </c>
      <c r="J20">
        <f>I20/R20</f>
        <v>758.01749271137021</v>
      </c>
      <c r="L20" t="s">
        <v>163</v>
      </c>
      <c r="M20" t="s">
        <v>46</v>
      </c>
      <c r="N20" s="6">
        <v>2005</v>
      </c>
      <c r="R20">
        <v>0.34300000000000003</v>
      </c>
    </row>
    <row r="21" spans="1:20">
      <c r="A21" t="s">
        <v>138</v>
      </c>
      <c r="B21" t="s">
        <v>23</v>
      </c>
      <c r="C21" t="s">
        <v>139</v>
      </c>
      <c r="E21">
        <v>3</v>
      </c>
      <c r="G21">
        <v>-0.02</v>
      </c>
      <c r="H21">
        <v>0.03</v>
      </c>
      <c r="I21">
        <v>540</v>
      </c>
      <c r="J21">
        <f>I21/R21</f>
        <v>869.56521739130437</v>
      </c>
      <c r="L21" t="s">
        <v>155</v>
      </c>
      <c r="M21" t="s">
        <v>46</v>
      </c>
      <c r="N21" s="6">
        <v>2012</v>
      </c>
      <c r="O21" t="s">
        <v>157</v>
      </c>
      <c r="R21">
        <v>0.621</v>
      </c>
    </row>
    <row r="22" spans="1:20">
      <c r="A22" t="s">
        <v>148</v>
      </c>
      <c r="B22" t="s">
        <v>21</v>
      </c>
      <c r="C22" t="s">
        <v>31</v>
      </c>
      <c r="E22">
        <v>4.3</v>
      </c>
      <c r="F22">
        <v>2.2999999999999998</v>
      </c>
      <c r="G22">
        <v>4.0000000000000001E-3</v>
      </c>
      <c r="H22">
        <v>9.5000000000000001E-2</v>
      </c>
      <c r="I22" s="3">
        <v>180</v>
      </c>
      <c r="J22">
        <f>440.0978</f>
        <v>440.09780000000001</v>
      </c>
      <c r="L22" t="s">
        <v>160</v>
      </c>
      <c r="M22" t="s">
        <v>46</v>
      </c>
      <c r="N22" s="6"/>
    </row>
    <row r="23" spans="1:20">
      <c r="A23" t="s">
        <v>49</v>
      </c>
      <c r="B23" t="s">
        <v>20</v>
      </c>
      <c r="C23" t="s">
        <v>51</v>
      </c>
      <c r="D23" t="s">
        <v>36</v>
      </c>
      <c r="E23">
        <v>1</v>
      </c>
      <c r="F23">
        <v>0.82999998331069946</v>
      </c>
      <c r="G23">
        <v>2.0999999716877937E-2</v>
      </c>
      <c r="H23">
        <v>9.3999996781349182E-2</v>
      </c>
      <c r="I23">
        <v>341</v>
      </c>
      <c r="J23">
        <f>I23/R23</f>
        <v>716.38655462184875</v>
      </c>
      <c r="M23" t="s">
        <v>46</v>
      </c>
      <c r="O23" t="s">
        <v>74</v>
      </c>
      <c r="P23">
        <v>60</v>
      </c>
      <c r="R23">
        <v>0.47599999999999998</v>
      </c>
      <c r="S23" t="s">
        <v>58</v>
      </c>
    </row>
    <row r="24" spans="1:20">
      <c r="A24" t="s">
        <v>10</v>
      </c>
      <c r="B24" t="s">
        <v>19</v>
      </c>
      <c r="C24" t="s">
        <v>30</v>
      </c>
      <c r="D24" t="s">
        <v>36</v>
      </c>
      <c r="E24">
        <v>1</v>
      </c>
      <c r="F24">
        <v>1</v>
      </c>
      <c r="G24">
        <v>2.9999999329447746E-2</v>
      </c>
      <c r="H24">
        <v>0.10000000149011612</v>
      </c>
      <c r="I24">
        <f>J24/R24</f>
        <v>150.072</v>
      </c>
      <c r="J24">
        <v>338</v>
      </c>
      <c r="M24" t="s">
        <v>46</v>
      </c>
      <c r="O24" t="s">
        <v>75</v>
      </c>
      <c r="R24">
        <f>1/0.444</f>
        <v>2.2522522522522523</v>
      </c>
      <c r="T24" t="s">
        <v>127</v>
      </c>
    </row>
    <row r="25" spans="1:20">
      <c r="A25" t="s">
        <v>119</v>
      </c>
      <c r="B25" t="s">
        <v>118</v>
      </c>
      <c r="C25" t="s">
        <v>26</v>
      </c>
      <c r="E25">
        <v>9</v>
      </c>
      <c r="F25">
        <v>9</v>
      </c>
      <c r="G25">
        <v>3.4000000000000002E-2</v>
      </c>
      <c r="H25">
        <v>4.5999999999999999E-2</v>
      </c>
      <c r="I25">
        <v>382</v>
      </c>
      <c r="J25">
        <f>I25/0.325</f>
        <v>1175.3846153846152</v>
      </c>
      <c r="L25" t="s">
        <v>167</v>
      </c>
      <c r="M25" s="6" t="s">
        <v>46</v>
      </c>
      <c r="R25">
        <v>0.32500000000000001</v>
      </c>
      <c r="T25" t="s">
        <v>127</v>
      </c>
    </row>
    <row r="26" spans="1:20">
      <c r="A26" t="s">
        <v>131</v>
      </c>
      <c r="B26" t="s">
        <v>19</v>
      </c>
      <c r="C26" t="s">
        <v>30</v>
      </c>
      <c r="E26">
        <v>0.75</v>
      </c>
      <c r="F26">
        <v>0.5</v>
      </c>
      <c r="G26">
        <v>5.8999999999999997E-2</v>
      </c>
      <c r="H26">
        <v>3.5999999999999997E-2</v>
      </c>
      <c r="I26">
        <f>(14+35+75+120)/2</f>
        <v>122</v>
      </c>
      <c r="J26">
        <f>I26/R26</f>
        <v>314.43298969072163</v>
      </c>
      <c r="M26" s="6" t="s">
        <v>46</v>
      </c>
      <c r="N26">
        <v>2016</v>
      </c>
      <c r="R26">
        <v>0.38800000000000001</v>
      </c>
    </row>
    <row r="27" spans="1:20">
      <c r="A27" t="s">
        <v>48</v>
      </c>
      <c r="B27" t="s">
        <v>20</v>
      </c>
      <c r="C27" t="s">
        <v>51</v>
      </c>
      <c r="D27" t="s">
        <v>36</v>
      </c>
      <c r="E27">
        <v>0.20000000298023224</v>
      </c>
      <c r="G27">
        <v>6.3000001013279003E-2</v>
      </c>
      <c r="H27">
        <v>0.10400000214576721</v>
      </c>
      <c r="I27">
        <v>341</v>
      </c>
      <c r="J27">
        <f>I27/R27</f>
        <v>716.38655462184875</v>
      </c>
      <c r="M27" t="s">
        <v>46</v>
      </c>
      <c r="N27" t="s">
        <v>76</v>
      </c>
      <c r="O27" t="s">
        <v>74</v>
      </c>
      <c r="P27">
        <v>60</v>
      </c>
      <c r="R27">
        <v>0.47599999999999998</v>
      </c>
      <c r="S27" t="s">
        <v>56</v>
      </c>
      <c r="T27" t="s">
        <v>128</v>
      </c>
    </row>
    <row r="28" spans="1:20">
      <c r="A28" t="s">
        <v>14</v>
      </c>
      <c r="B28" t="s">
        <v>22</v>
      </c>
      <c r="C28" t="s">
        <v>32</v>
      </c>
      <c r="D28" t="s">
        <v>38</v>
      </c>
      <c r="E28">
        <v>3</v>
      </c>
      <c r="G28">
        <v>8.8999999999999996E-2</v>
      </c>
      <c r="H28">
        <v>7.5999999999999998E-2</v>
      </c>
      <c r="I28" s="3">
        <v>432</v>
      </c>
      <c r="J28">
        <f>I28/R28</f>
        <v>890.7216494845361</v>
      </c>
      <c r="L28" t="s">
        <v>38</v>
      </c>
      <c r="M28" t="s">
        <v>46</v>
      </c>
      <c r="N28" s="6" t="s">
        <v>121</v>
      </c>
      <c r="O28" t="s">
        <v>72</v>
      </c>
      <c r="R28">
        <v>0.48499999999999999</v>
      </c>
      <c r="T28" t="s">
        <v>127</v>
      </c>
    </row>
    <row r="29" spans="1:20">
      <c r="A29" t="s">
        <v>9</v>
      </c>
      <c r="B29" t="s">
        <v>19</v>
      </c>
      <c r="C29" t="s">
        <v>30</v>
      </c>
      <c r="D29" t="s">
        <v>36</v>
      </c>
      <c r="E29">
        <v>1.5</v>
      </c>
      <c r="F29">
        <v>1.5</v>
      </c>
      <c r="G29">
        <v>9.0000003576278687E-2</v>
      </c>
      <c r="H29">
        <v>2.9999999329447746E-2</v>
      </c>
      <c r="I29">
        <v>1000</v>
      </c>
      <c r="J29">
        <v>1871</v>
      </c>
      <c r="M29" t="s">
        <v>46</v>
      </c>
      <c r="O29" t="s">
        <v>75</v>
      </c>
      <c r="R29">
        <v>1.871</v>
      </c>
      <c r="T29" t="s">
        <v>127</v>
      </c>
    </row>
    <row r="30" spans="1:20">
      <c r="A30" s="6" t="s">
        <v>123</v>
      </c>
      <c r="B30" s="6" t="s">
        <v>23</v>
      </c>
      <c r="C30" s="6" t="s">
        <v>122</v>
      </c>
      <c r="E30">
        <f>17/12</f>
        <v>1.4166666666666667</v>
      </c>
      <c r="G30">
        <v>9.1999999999999998E-2</v>
      </c>
      <c r="H30">
        <v>0.13200000000000001</v>
      </c>
      <c r="I30">
        <f>17*10.51</f>
        <v>178.67</v>
      </c>
      <c r="J30">
        <f>I30/R30</f>
        <v>473.92572944297081</v>
      </c>
      <c r="L30" t="s">
        <v>161</v>
      </c>
      <c r="M30" s="6" t="s">
        <v>46</v>
      </c>
      <c r="N30">
        <v>2004</v>
      </c>
      <c r="R30">
        <v>0.377</v>
      </c>
      <c r="T30" t="s">
        <v>127</v>
      </c>
    </row>
    <row r="31" spans="1:20">
      <c r="A31" t="s">
        <v>15</v>
      </c>
      <c r="B31" t="s">
        <v>21</v>
      </c>
      <c r="C31" t="s">
        <v>31</v>
      </c>
      <c r="D31" t="s">
        <v>35</v>
      </c>
      <c r="E31">
        <v>2.2999999523162842</v>
      </c>
      <c r="F31">
        <v>0.30000001192092896</v>
      </c>
      <c r="G31" s="5">
        <v>9.3057245271812125E-2</v>
      </c>
      <c r="H31" s="5">
        <v>0.10387785518713913</v>
      </c>
      <c r="I31">
        <v>180</v>
      </c>
      <c r="J31">
        <f>I31/R31</f>
        <v>440.09779951100245</v>
      </c>
      <c r="L31" t="s">
        <v>160</v>
      </c>
      <c r="M31" t="s">
        <v>46</v>
      </c>
      <c r="N31">
        <v>2008</v>
      </c>
      <c r="O31" t="s">
        <v>73</v>
      </c>
      <c r="R31">
        <v>0.40899999999999997</v>
      </c>
      <c r="T31" t="s">
        <v>127</v>
      </c>
    </row>
    <row r="32" spans="1:20">
      <c r="A32" t="s">
        <v>116</v>
      </c>
      <c r="B32" t="s">
        <v>23</v>
      </c>
      <c r="C32" t="s">
        <v>30</v>
      </c>
      <c r="E32">
        <v>4</v>
      </c>
      <c r="G32" s="5">
        <f>0.05/(SQRT(0.37*0.63))</f>
        <v>0.10356162766686668</v>
      </c>
      <c r="H32" s="5">
        <f>SQRT(((0.32*0.68)/1408) + ((0.37*0.63)/598))/SQRT(0.37*0.63)</f>
        <v>4.8324336163844482E-2</v>
      </c>
      <c r="I32">
        <f>20*48</f>
        <v>960</v>
      </c>
      <c r="J32">
        <f>I32/R32</f>
        <v>2370.3703703703704</v>
      </c>
      <c r="L32" t="s">
        <v>152</v>
      </c>
      <c r="M32" s="6" t="s">
        <v>46</v>
      </c>
      <c r="N32">
        <v>2009</v>
      </c>
      <c r="R32">
        <v>0.40500000000000003</v>
      </c>
      <c r="T32" t="s">
        <v>127</v>
      </c>
    </row>
    <row r="33" spans="1:20">
      <c r="A33" t="s">
        <v>142</v>
      </c>
      <c r="B33" t="s">
        <v>52</v>
      </c>
      <c r="C33" t="s">
        <v>143</v>
      </c>
      <c r="E33">
        <v>5</v>
      </c>
      <c r="F33">
        <v>2</v>
      </c>
      <c r="G33" s="5">
        <v>0.13900000000000001</v>
      </c>
      <c r="H33" s="5">
        <v>0.122</v>
      </c>
      <c r="I33">
        <f>300*3</f>
        <v>900</v>
      </c>
      <c r="J33">
        <f>I33/R33</f>
        <v>1651.3761467889908</v>
      </c>
      <c r="L33" t="s">
        <v>166</v>
      </c>
      <c r="M33" s="6" t="s">
        <v>46</v>
      </c>
      <c r="N33">
        <v>1997</v>
      </c>
      <c r="O33" t="s">
        <v>144</v>
      </c>
      <c r="R33">
        <v>0.54500000000000004</v>
      </c>
    </row>
    <row r="34" spans="1:20">
      <c r="A34" t="s">
        <v>12</v>
      </c>
      <c r="B34" t="s">
        <v>19</v>
      </c>
      <c r="C34" t="s">
        <v>30</v>
      </c>
      <c r="D34" t="s">
        <v>36</v>
      </c>
      <c r="E34">
        <v>3.4000000953674316</v>
      </c>
      <c r="F34">
        <v>3</v>
      </c>
      <c r="G34">
        <v>0.15999999642372131</v>
      </c>
      <c r="H34">
        <v>5.000000074505806E-2</v>
      </c>
      <c r="I34">
        <f>J34*(Q34/P34)</f>
        <v>521.32352941176475</v>
      </c>
      <c r="J34">
        <v>709</v>
      </c>
      <c r="M34" t="s">
        <v>46</v>
      </c>
      <c r="N34">
        <v>2012</v>
      </c>
      <c r="O34" t="s">
        <v>75</v>
      </c>
      <c r="P34">
        <v>85</v>
      </c>
      <c r="Q34">
        <f>1/0.016</f>
        <v>62.5</v>
      </c>
      <c r="T34" t="s">
        <v>127</v>
      </c>
    </row>
    <row r="35" spans="1:20">
      <c r="A35" t="s">
        <v>103</v>
      </c>
      <c r="B35" t="s">
        <v>19</v>
      </c>
      <c r="C35" t="s">
        <v>30</v>
      </c>
      <c r="E35">
        <v>1</v>
      </c>
      <c r="F35">
        <v>1</v>
      </c>
      <c r="G35">
        <v>0.23</v>
      </c>
      <c r="H35">
        <v>0.06</v>
      </c>
      <c r="I35">
        <f>485*1.1</f>
        <v>533.5</v>
      </c>
      <c r="J35">
        <f>1076*1.1</f>
        <v>1183.6000000000001</v>
      </c>
      <c r="M35" t="s">
        <v>46</v>
      </c>
      <c r="T35" t="s">
        <v>127</v>
      </c>
    </row>
    <row r="36" spans="1:20">
      <c r="A36" t="s">
        <v>11</v>
      </c>
      <c r="B36" t="s">
        <v>19</v>
      </c>
      <c r="C36" t="s">
        <v>30</v>
      </c>
      <c r="D36" t="s">
        <v>36</v>
      </c>
      <c r="E36">
        <v>0.75</v>
      </c>
      <c r="F36">
        <v>0.30000001192092896</v>
      </c>
      <c r="G36">
        <v>0.25999999046325684</v>
      </c>
      <c r="H36">
        <v>5.000000074505806E-2</v>
      </c>
      <c r="I36">
        <f>J36*(Q36/P36)</f>
        <v>521.32352941176475</v>
      </c>
      <c r="J36">
        <v>709</v>
      </c>
      <c r="M36" t="s">
        <v>46</v>
      </c>
      <c r="N36">
        <v>2012</v>
      </c>
      <c r="O36" t="s">
        <v>75</v>
      </c>
      <c r="P36">
        <v>85</v>
      </c>
      <c r="Q36">
        <f>1/0.016</f>
        <v>62.5</v>
      </c>
      <c r="T36" t="s">
        <v>127</v>
      </c>
    </row>
    <row r="37" spans="1:20">
      <c r="A37" t="s">
        <v>13</v>
      </c>
      <c r="B37" t="s">
        <v>21</v>
      </c>
      <c r="C37" t="s">
        <v>31</v>
      </c>
      <c r="D37" t="s">
        <v>34</v>
      </c>
      <c r="E37">
        <v>1</v>
      </c>
      <c r="G37" s="5">
        <v>0.29537952987075228</v>
      </c>
      <c r="H37" s="5">
        <v>7.0230098011227829E-2</v>
      </c>
      <c r="I37" s="3">
        <v>180</v>
      </c>
      <c r="J37">
        <f>I37/R37</f>
        <v>440.09779951100245</v>
      </c>
      <c r="L37" t="s">
        <v>160</v>
      </c>
      <c r="M37" t="s">
        <v>46</v>
      </c>
      <c r="N37">
        <v>2008</v>
      </c>
      <c r="O37" t="s">
        <v>73</v>
      </c>
      <c r="R37">
        <v>0.40899999999999997</v>
      </c>
      <c r="T37" t="s">
        <v>127</v>
      </c>
    </row>
    <row r="38" spans="1:20">
      <c r="A38" t="s">
        <v>17</v>
      </c>
      <c r="B38" t="s">
        <v>23</v>
      </c>
      <c r="C38" t="s">
        <v>31</v>
      </c>
      <c r="D38" t="s">
        <v>36</v>
      </c>
      <c r="E38">
        <v>2</v>
      </c>
      <c r="G38">
        <v>0.30700001120567322</v>
      </c>
      <c r="H38">
        <v>7.8000001609325409E-2</v>
      </c>
      <c r="I38">
        <v>156</v>
      </c>
      <c r="J38">
        <f>I38/R38</f>
        <v>516.55629139072846</v>
      </c>
      <c r="L38" t="s">
        <v>162</v>
      </c>
      <c r="M38" t="s">
        <v>46</v>
      </c>
      <c r="N38" s="6" t="s">
        <v>120</v>
      </c>
      <c r="O38" t="s">
        <v>73</v>
      </c>
      <c r="R38">
        <v>0.30199999999999999</v>
      </c>
      <c r="T38" t="s">
        <v>127</v>
      </c>
    </row>
    <row r="39" spans="1:20">
      <c r="A39" t="s">
        <v>150</v>
      </c>
      <c r="B39" t="s">
        <v>22</v>
      </c>
      <c r="C39" t="s">
        <v>31</v>
      </c>
      <c r="E39">
        <v>1</v>
      </c>
      <c r="G39">
        <v>0.42899999999999999</v>
      </c>
      <c r="H39">
        <v>0.17399999999999999</v>
      </c>
      <c r="I39">
        <v>78</v>
      </c>
      <c r="J39">
        <f>I39/R39</f>
        <v>258.27814569536423</v>
      </c>
      <c r="L39" t="s">
        <v>162</v>
      </c>
      <c r="M39" t="s">
        <v>46</v>
      </c>
      <c r="O39" t="s">
        <v>73</v>
      </c>
      <c r="R39">
        <v>0.30199999999999999</v>
      </c>
    </row>
  </sheetData>
  <sortState ref="A2:T26">
    <sortCondition descending="1" ref="M2:M26"/>
    <sortCondition ref="G2:G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workbookViewId="0">
      <selection activeCell="F1" sqref="F1"/>
    </sheetView>
  </sheetViews>
  <sheetFormatPr defaultColWidth="8.796875" defaultRowHeight="14.25"/>
  <cols>
    <col min="1" max="1" width="24.33203125" customWidth="1"/>
  </cols>
  <sheetData>
    <row r="1" spans="1:9">
      <c r="A1" t="s">
        <v>60</v>
      </c>
    </row>
    <row r="2" spans="1:9">
      <c r="H2" t="s">
        <v>63</v>
      </c>
    </row>
    <row r="3" spans="1:9">
      <c r="A3" t="s">
        <v>61</v>
      </c>
      <c r="B3">
        <v>3591</v>
      </c>
      <c r="C3">
        <v>4672</v>
      </c>
      <c r="D3">
        <v>2670</v>
      </c>
      <c r="E3">
        <v>1257</v>
      </c>
      <c r="F3">
        <v>5150</v>
      </c>
      <c r="G3">
        <v>4960</v>
      </c>
      <c r="H3">
        <f>AVERAGE(B3:G3)</f>
        <v>3716.6666666666665</v>
      </c>
    </row>
    <row r="4" spans="1:9">
      <c r="A4" t="s">
        <v>62</v>
      </c>
      <c r="B4">
        <v>4157</v>
      </c>
      <c r="C4">
        <v>5408</v>
      </c>
      <c r="D4">
        <v>3090</v>
      </c>
      <c r="E4">
        <v>1455</v>
      </c>
      <c r="F4">
        <v>5962</v>
      </c>
      <c r="G4">
        <v>5742</v>
      </c>
      <c r="H4">
        <f>AVERAGE(B4:G4)</f>
        <v>4302.333333333333</v>
      </c>
    </row>
    <row r="5" spans="1:9">
      <c r="B5">
        <v>3.41</v>
      </c>
      <c r="C5">
        <v>2.19</v>
      </c>
      <c r="D5">
        <v>1.9</v>
      </c>
      <c r="E5">
        <v>3.52</v>
      </c>
      <c r="F5">
        <v>4.4400000000000004</v>
      </c>
      <c r="G5">
        <v>1.84</v>
      </c>
    </row>
    <row r="7" spans="1:9">
      <c r="A7" t="s">
        <v>64</v>
      </c>
      <c r="B7">
        <f>B3/B5</f>
        <v>1053.0791788856304</v>
      </c>
      <c r="C7">
        <f t="shared" ref="C7:G7" si="0">C3/C5</f>
        <v>2133.3333333333335</v>
      </c>
      <c r="D7">
        <f t="shared" si="0"/>
        <v>1405.2631578947369</v>
      </c>
      <c r="E7">
        <f t="shared" si="0"/>
        <v>357.10227272727275</v>
      </c>
      <c r="F7">
        <f t="shared" si="0"/>
        <v>1159.9099099099099</v>
      </c>
      <c r="G7">
        <f t="shared" si="0"/>
        <v>2695.6521739130435</v>
      </c>
      <c r="H7">
        <f t="shared" ref="H7" si="1">AVERAGE(B7:G7)</f>
        <v>1467.3900044439879</v>
      </c>
    </row>
    <row r="12" spans="1:9">
      <c r="A12" s="6" t="s">
        <v>125</v>
      </c>
    </row>
    <row r="14" spans="1:9">
      <c r="A14" t="s">
        <v>99</v>
      </c>
      <c r="B14" t="s">
        <v>99</v>
      </c>
      <c r="C14" t="s">
        <v>32</v>
      </c>
      <c r="D14" t="s">
        <v>22</v>
      </c>
      <c r="E14">
        <v>3</v>
      </c>
      <c r="F14" t="s">
        <v>68</v>
      </c>
      <c r="H14" s="3">
        <v>432</v>
      </c>
      <c r="I14" s="3" t="s">
        <v>68</v>
      </c>
    </row>
    <row r="15" spans="1:9">
      <c r="A15" t="s">
        <v>13</v>
      </c>
      <c r="B15" t="s">
        <v>98</v>
      </c>
      <c r="C15" t="s">
        <v>31</v>
      </c>
      <c r="D15" t="s">
        <v>21</v>
      </c>
      <c r="E15">
        <v>1</v>
      </c>
      <c r="F15" t="s">
        <v>68</v>
      </c>
      <c r="H15" s="3">
        <v>180</v>
      </c>
      <c r="I15" s="3" t="s">
        <v>68</v>
      </c>
    </row>
    <row r="16" spans="1:9">
      <c r="A16" t="s">
        <v>48</v>
      </c>
      <c r="B16" t="s">
        <v>102</v>
      </c>
      <c r="C16" t="s">
        <v>51</v>
      </c>
      <c r="D16" t="s">
        <v>20</v>
      </c>
      <c r="E16">
        <v>0.20000000298023224</v>
      </c>
      <c r="F16" t="s">
        <v>68</v>
      </c>
      <c r="H16" s="3">
        <v>341</v>
      </c>
      <c r="I16" s="3" t="s">
        <v>68</v>
      </c>
    </row>
    <row r="17" spans="1:9">
      <c r="A17" t="s">
        <v>15</v>
      </c>
      <c r="B17" t="s">
        <v>98</v>
      </c>
      <c r="C17" t="s">
        <v>31</v>
      </c>
      <c r="D17" t="s">
        <v>21</v>
      </c>
      <c r="E17" t="str">
        <f>"2.3"</f>
        <v>2.3</v>
      </c>
      <c r="F17">
        <v>0.3</v>
      </c>
      <c r="H17" s="3">
        <v>180</v>
      </c>
      <c r="I17" s="3" t="s">
        <v>68</v>
      </c>
    </row>
    <row r="18" spans="1:9">
      <c r="A18" t="s">
        <v>49</v>
      </c>
      <c r="B18" t="s">
        <v>102</v>
      </c>
      <c r="C18" t="s">
        <v>51</v>
      </c>
      <c r="D18" t="s">
        <v>20</v>
      </c>
      <c r="E18">
        <v>1</v>
      </c>
      <c r="F18">
        <v>0.83</v>
      </c>
      <c r="H18" s="3">
        <v>341</v>
      </c>
      <c r="I18" s="3" t="s">
        <v>68</v>
      </c>
    </row>
    <row r="19" spans="1:9">
      <c r="A19" t="s">
        <v>10</v>
      </c>
      <c r="B19" t="s">
        <v>10</v>
      </c>
      <c r="C19" t="s">
        <v>30</v>
      </c>
      <c r="D19" t="s">
        <v>19</v>
      </c>
      <c r="E19">
        <v>1</v>
      </c>
      <c r="F19">
        <v>1</v>
      </c>
      <c r="H19" s="3">
        <v>150</v>
      </c>
      <c r="I19" s="3">
        <v>338</v>
      </c>
    </row>
    <row r="20" spans="1:9">
      <c r="A20" t="s">
        <v>100</v>
      </c>
      <c r="B20" t="s">
        <v>100</v>
      </c>
      <c r="C20" t="s">
        <v>32</v>
      </c>
      <c r="D20" t="s">
        <v>22</v>
      </c>
      <c r="E20">
        <v>3</v>
      </c>
      <c r="F20" t="s">
        <v>68</v>
      </c>
      <c r="H20" s="3">
        <v>396</v>
      </c>
      <c r="I20" s="3" t="s">
        <v>68</v>
      </c>
    </row>
    <row r="21" spans="1:9">
      <c r="A21" t="s">
        <v>9</v>
      </c>
      <c r="B21" t="s">
        <v>9</v>
      </c>
      <c r="C21" t="s">
        <v>30</v>
      </c>
      <c r="D21" t="s">
        <v>19</v>
      </c>
      <c r="E21">
        <v>1.5</v>
      </c>
      <c r="F21">
        <v>1.5</v>
      </c>
      <c r="H21" s="3">
        <v>1000</v>
      </c>
      <c r="I21" s="3">
        <v>1871</v>
      </c>
    </row>
    <row r="22" spans="1:9">
      <c r="A22" t="s">
        <v>12</v>
      </c>
      <c r="B22" t="s">
        <v>12</v>
      </c>
      <c r="C22" t="s">
        <v>30</v>
      </c>
      <c r="D22" t="s">
        <v>19</v>
      </c>
      <c r="E22">
        <v>3.4</v>
      </c>
      <c r="F22">
        <v>3</v>
      </c>
      <c r="H22" s="3">
        <v>521</v>
      </c>
      <c r="I22" s="3">
        <v>709</v>
      </c>
    </row>
    <row r="23" spans="1:9">
      <c r="A23" t="s">
        <v>103</v>
      </c>
      <c r="B23" t="s">
        <v>103</v>
      </c>
      <c r="C23" t="s">
        <v>30</v>
      </c>
      <c r="D23" t="s">
        <v>19</v>
      </c>
      <c r="E23">
        <v>1</v>
      </c>
      <c r="F23">
        <v>1</v>
      </c>
      <c r="H23">
        <v>485</v>
      </c>
      <c r="I23">
        <v>1076</v>
      </c>
    </row>
    <row r="24" spans="1:9">
      <c r="A24" t="s">
        <v>11</v>
      </c>
      <c r="B24" t="s">
        <v>11</v>
      </c>
      <c r="C24" t="s">
        <v>30</v>
      </c>
      <c r="D24" t="s">
        <v>19</v>
      </c>
      <c r="E24">
        <v>0.75</v>
      </c>
      <c r="F24">
        <v>0.30000001192092896</v>
      </c>
      <c r="H24" s="3">
        <v>521</v>
      </c>
      <c r="I24" s="3">
        <v>709</v>
      </c>
    </row>
    <row r="25" spans="1:9">
      <c r="A25" t="s">
        <v>17</v>
      </c>
      <c r="B25" t="s">
        <v>17</v>
      </c>
      <c r="C25" t="s">
        <v>31</v>
      </c>
      <c r="D25" t="s">
        <v>23</v>
      </c>
      <c r="E25">
        <v>2</v>
      </c>
      <c r="F25" t="s">
        <v>68</v>
      </c>
      <c r="H25" s="3">
        <v>156</v>
      </c>
      <c r="I25" s="3" t="s">
        <v>68</v>
      </c>
    </row>
    <row r="26" spans="1:9">
      <c r="C26" t="s">
        <v>114</v>
      </c>
    </row>
    <row r="28" spans="1:9">
      <c r="A28" s="6" t="s">
        <v>124</v>
      </c>
    </row>
    <row r="29" spans="1:9">
      <c r="A29" t="s">
        <v>81</v>
      </c>
      <c r="B29" t="s">
        <v>92</v>
      </c>
      <c r="C29" t="s">
        <v>87</v>
      </c>
      <c r="D29" s="4" t="s">
        <v>88</v>
      </c>
      <c r="E29" s="4" t="s">
        <v>89</v>
      </c>
      <c r="F29" s="4"/>
      <c r="G29" s="4" t="s">
        <v>91</v>
      </c>
      <c r="H29" s="4" t="s">
        <v>90</v>
      </c>
    </row>
    <row r="30" spans="1:9">
      <c r="D30" t="s">
        <v>85</v>
      </c>
      <c r="E30" t="s">
        <v>86</v>
      </c>
      <c r="G30" t="s">
        <v>83</v>
      </c>
      <c r="H30" t="s">
        <v>84</v>
      </c>
    </row>
    <row r="31" spans="1:9">
      <c r="A31" t="s">
        <v>93</v>
      </c>
    </row>
    <row r="32" spans="1:9">
      <c r="A32" t="s">
        <v>6</v>
      </c>
      <c r="B32" t="s">
        <v>29</v>
      </c>
      <c r="C32" t="s">
        <v>19</v>
      </c>
      <c r="D32">
        <v>4</v>
      </c>
      <c r="E32">
        <v>2.5</v>
      </c>
      <c r="G32" s="3">
        <v>357</v>
      </c>
      <c r="H32" s="3">
        <v>1257</v>
      </c>
    </row>
    <row r="33" spans="1:8">
      <c r="A33" t="s">
        <v>47</v>
      </c>
      <c r="B33" t="s">
        <v>53</v>
      </c>
      <c r="C33" t="s">
        <v>52</v>
      </c>
      <c r="D33">
        <v>5</v>
      </c>
      <c r="E33">
        <v>4</v>
      </c>
      <c r="G33" s="3">
        <v>450</v>
      </c>
      <c r="H33" s="3">
        <v>1291</v>
      </c>
    </row>
    <row r="34" spans="1:8">
      <c r="A34" t="s">
        <v>3</v>
      </c>
      <c r="B34" t="s">
        <v>26</v>
      </c>
      <c r="C34" t="s">
        <v>20</v>
      </c>
      <c r="D34">
        <v>1.3</v>
      </c>
      <c r="E34" t="s">
        <v>68</v>
      </c>
      <c r="G34" s="3">
        <v>874</v>
      </c>
      <c r="H34" s="3">
        <v>2150</v>
      </c>
    </row>
    <row r="35" spans="1:8">
      <c r="A35" t="s">
        <v>2</v>
      </c>
      <c r="B35" t="s">
        <v>25</v>
      </c>
      <c r="C35" t="s">
        <v>19</v>
      </c>
      <c r="D35">
        <v>3</v>
      </c>
      <c r="E35">
        <v>1</v>
      </c>
      <c r="G35" s="3">
        <v>1467</v>
      </c>
      <c r="H35" s="3">
        <v>3717</v>
      </c>
    </row>
    <row r="36" spans="1:8">
      <c r="A36" t="s">
        <v>4</v>
      </c>
      <c r="B36" t="s">
        <v>27</v>
      </c>
      <c r="C36" t="s">
        <v>19</v>
      </c>
      <c r="D36">
        <v>4</v>
      </c>
      <c r="E36">
        <v>2.5</v>
      </c>
      <c r="G36" s="3">
        <v>302</v>
      </c>
      <c r="H36" s="3">
        <v>1120</v>
      </c>
    </row>
    <row r="37" spans="1:8">
      <c r="A37" t="s">
        <v>1</v>
      </c>
      <c r="B37" t="s">
        <v>25</v>
      </c>
      <c r="C37" t="s">
        <v>19</v>
      </c>
      <c r="D37">
        <v>2</v>
      </c>
      <c r="E37" t="s">
        <v>68</v>
      </c>
      <c r="G37" s="3">
        <v>1467</v>
      </c>
      <c r="H37" s="3">
        <v>3717</v>
      </c>
    </row>
    <row r="38" spans="1:8">
      <c r="A38" t="s">
        <v>7</v>
      </c>
      <c r="B38" t="s">
        <v>29</v>
      </c>
      <c r="C38" t="s">
        <v>19</v>
      </c>
      <c r="D38">
        <v>3</v>
      </c>
      <c r="E38">
        <v>1.5</v>
      </c>
      <c r="G38" s="3">
        <v>357</v>
      </c>
      <c r="H38" s="3">
        <v>1257</v>
      </c>
    </row>
    <row r="39" spans="1:8">
      <c r="A39" t="s">
        <v>50</v>
      </c>
      <c r="B39" t="s">
        <v>53</v>
      </c>
      <c r="C39" t="s">
        <v>52</v>
      </c>
      <c r="D39">
        <v>12</v>
      </c>
      <c r="E39" t="s">
        <v>68</v>
      </c>
      <c r="G39" s="3">
        <v>450</v>
      </c>
      <c r="H39" s="3">
        <v>1291</v>
      </c>
    </row>
    <row r="40" spans="1:8">
      <c r="A40" t="s">
        <v>8</v>
      </c>
      <c r="B40" t="s">
        <v>29</v>
      </c>
      <c r="C40" t="s">
        <v>19</v>
      </c>
      <c r="D40">
        <v>7</v>
      </c>
      <c r="E40">
        <v>5.5</v>
      </c>
      <c r="G40" s="3">
        <v>357</v>
      </c>
      <c r="H40" s="3">
        <v>1257</v>
      </c>
    </row>
    <row r="41" spans="1:8">
      <c r="A41" t="s">
        <v>5</v>
      </c>
      <c r="B41" t="s">
        <v>28</v>
      </c>
      <c r="C41" t="s">
        <v>19</v>
      </c>
      <c r="D41">
        <v>2</v>
      </c>
      <c r="E41">
        <v>1</v>
      </c>
      <c r="G41" s="3">
        <v>1688</v>
      </c>
      <c r="H41" s="3">
        <v>6198</v>
      </c>
    </row>
    <row r="42" spans="1:8">
      <c r="A42" t="s">
        <v>82</v>
      </c>
      <c r="G42" s="3"/>
      <c r="H42" s="3"/>
    </row>
    <row r="43" spans="1:8">
      <c r="A43" t="s">
        <v>13</v>
      </c>
      <c r="B43" t="s">
        <v>31</v>
      </c>
      <c r="C43" t="s">
        <v>21</v>
      </c>
      <c r="D43">
        <v>1</v>
      </c>
      <c r="E43" t="s">
        <v>68</v>
      </c>
      <c r="G43" s="3">
        <v>180</v>
      </c>
      <c r="H43" s="3" t="s">
        <v>68</v>
      </c>
    </row>
    <row r="44" spans="1:8">
      <c r="A44" t="s">
        <v>48</v>
      </c>
      <c r="B44" t="s">
        <v>51</v>
      </c>
      <c r="C44" t="s">
        <v>20</v>
      </c>
      <c r="D44">
        <v>0.2</v>
      </c>
      <c r="E44" t="s">
        <v>68</v>
      </c>
      <c r="G44" s="3">
        <v>341</v>
      </c>
      <c r="H44" s="3">
        <v>716</v>
      </c>
    </row>
    <row r="45" spans="1:8">
      <c r="A45" t="s">
        <v>14</v>
      </c>
      <c r="B45" t="s">
        <v>32</v>
      </c>
      <c r="C45" t="s">
        <v>22</v>
      </c>
      <c r="D45">
        <v>3</v>
      </c>
      <c r="E45" t="s">
        <v>68</v>
      </c>
      <c r="G45" s="3">
        <v>432</v>
      </c>
      <c r="H45" s="3" t="s">
        <v>68</v>
      </c>
    </row>
    <row r="46" spans="1:8">
      <c r="A46" t="s">
        <v>15</v>
      </c>
      <c r="B46" t="s">
        <v>31</v>
      </c>
      <c r="C46" t="s">
        <v>21</v>
      </c>
      <c r="D46" t="str">
        <f>"2.3"</f>
        <v>2.3</v>
      </c>
      <c r="E46">
        <v>0.3</v>
      </c>
      <c r="G46" s="3">
        <v>180</v>
      </c>
      <c r="H46" s="3" t="s">
        <v>68</v>
      </c>
    </row>
    <row r="47" spans="1:8">
      <c r="A47" t="s">
        <v>49</v>
      </c>
      <c r="B47" t="s">
        <v>51</v>
      </c>
      <c r="C47" t="s">
        <v>20</v>
      </c>
      <c r="D47">
        <v>1</v>
      </c>
      <c r="E47">
        <v>0.8</v>
      </c>
      <c r="G47" s="3">
        <v>341</v>
      </c>
      <c r="H47" s="3">
        <v>716</v>
      </c>
    </row>
    <row r="48" spans="1:8">
      <c r="A48" t="s">
        <v>10</v>
      </c>
      <c r="B48" t="s">
        <v>30</v>
      </c>
      <c r="C48" t="s">
        <v>19</v>
      </c>
      <c r="D48">
        <v>1</v>
      </c>
      <c r="E48">
        <v>1</v>
      </c>
      <c r="G48" s="3">
        <v>150</v>
      </c>
      <c r="H48" s="3">
        <v>338</v>
      </c>
    </row>
    <row r="49" spans="1:8">
      <c r="A49" t="s">
        <v>9</v>
      </c>
      <c r="B49" t="s">
        <v>30</v>
      </c>
      <c r="C49" t="s">
        <v>19</v>
      </c>
      <c r="D49">
        <v>1.5</v>
      </c>
      <c r="E49">
        <v>1.5</v>
      </c>
      <c r="G49" s="3">
        <v>1000</v>
      </c>
      <c r="H49" s="3">
        <v>1871</v>
      </c>
    </row>
    <row r="50" spans="1:8">
      <c r="A50" t="s">
        <v>16</v>
      </c>
      <c r="B50" t="s">
        <v>32</v>
      </c>
      <c r="C50" t="s">
        <v>22</v>
      </c>
      <c r="D50">
        <v>3</v>
      </c>
      <c r="E50" t="s">
        <v>68</v>
      </c>
      <c r="G50" s="3">
        <v>396</v>
      </c>
      <c r="H50" s="3" t="s">
        <v>68</v>
      </c>
    </row>
    <row r="51" spans="1:8">
      <c r="A51" t="s">
        <v>12</v>
      </c>
      <c r="B51" t="s">
        <v>30</v>
      </c>
      <c r="C51" t="s">
        <v>19</v>
      </c>
      <c r="D51">
        <v>3.4</v>
      </c>
      <c r="E51">
        <v>3</v>
      </c>
      <c r="G51" s="3">
        <v>521</v>
      </c>
      <c r="H51" s="3">
        <v>709</v>
      </c>
    </row>
    <row r="52" spans="1:8">
      <c r="A52" t="s">
        <v>103</v>
      </c>
      <c r="B52" t="s">
        <v>30</v>
      </c>
      <c r="C52" t="s">
        <v>19</v>
      </c>
      <c r="D52">
        <v>1</v>
      </c>
      <c r="E52">
        <v>1</v>
      </c>
      <c r="G52">
        <v>485</v>
      </c>
      <c r="H52">
        <v>1076</v>
      </c>
    </row>
    <row r="53" spans="1:8">
      <c r="A53" t="s">
        <v>11</v>
      </c>
      <c r="B53" t="s">
        <v>30</v>
      </c>
      <c r="C53" t="s">
        <v>19</v>
      </c>
      <c r="D53">
        <v>0.75</v>
      </c>
      <c r="E53">
        <v>0.3</v>
      </c>
      <c r="G53" s="3">
        <v>521</v>
      </c>
      <c r="H53" s="3">
        <v>709</v>
      </c>
    </row>
    <row r="54" spans="1:8">
      <c r="A54" t="s">
        <v>17</v>
      </c>
      <c r="B54" t="s">
        <v>31</v>
      </c>
      <c r="C54" t="s">
        <v>23</v>
      </c>
      <c r="D54">
        <v>2</v>
      </c>
      <c r="E54" t="s">
        <v>68</v>
      </c>
      <c r="G54" s="3">
        <v>156</v>
      </c>
      <c r="H54" s="3" t="s">
        <v>68</v>
      </c>
    </row>
    <row r="55" spans="1:8">
      <c r="A55" t="s">
        <v>94</v>
      </c>
      <c r="B55" t="s">
        <v>105</v>
      </c>
    </row>
    <row r="56" spans="1:8">
      <c r="A56" t="s">
        <v>106</v>
      </c>
    </row>
    <row r="57" spans="1:8">
      <c r="A57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5"/>
  <sheetViews>
    <sheetView tabSelected="1" topLeftCell="A24" workbookViewId="0">
      <selection activeCell="M31" sqref="M31"/>
    </sheetView>
  </sheetViews>
  <sheetFormatPr defaultColWidth="8.796875" defaultRowHeight="14.25"/>
  <cols>
    <col min="1" max="1" width="33.33203125" customWidth="1"/>
    <col min="2" max="2" width="34.46484375" customWidth="1"/>
  </cols>
  <sheetData>
    <row r="1" spans="1:9">
      <c r="A1" t="s">
        <v>101</v>
      </c>
      <c r="B1" t="s">
        <v>81</v>
      </c>
      <c r="C1" t="s">
        <v>92</v>
      </c>
      <c r="D1" t="s">
        <v>87</v>
      </c>
      <c r="E1" s="4" t="s">
        <v>88</v>
      </c>
      <c r="F1" s="4" t="s">
        <v>89</v>
      </c>
      <c r="G1" s="4" t="s">
        <v>104</v>
      </c>
      <c r="H1" s="4" t="s">
        <v>91</v>
      </c>
      <c r="I1" s="4" t="s">
        <v>90</v>
      </c>
    </row>
    <row r="2" spans="1:9">
      <c r="E2" t="s">
        <v>85</v>
      </c>
      <c r="F2" t="s">
        <v>86</v>
      </c>
      <c r="H2" t="s">
        <v>83</v>
      </c>
      <c r="I2" t="s">
        <v>84</v>
      </c>
    </row>
    <row r="3" spans="1:9">
      <c r="B3" t="s">
        <v>93</v>
      </c>
    </row>
    <row r="4" spans="1:9">
      <c r="A4" t="s">
        <v>6</v>
      </c>
      <c r="B4" t="s">
        <v>95</v>
      </c>
      <c r="C4" t="s">
        <v>29</v>
      </c>
      <c r="D4" t="s">
        <v>19</v>
      </c>
      <c r="E4">
        <v>4</v>
      </c>
      <c r="F4">
        <v>2.5</v>
      </c>
      <c r="H4" s="3">
        <v>357</v>
      </c>
      <c r="I4" s="3">
        <v>1257</v>
      </c>
    </row>
    <row r="5" spans="1:9">
      <c r="A5" t="s">
        <v>47</v>
      </c>
      <c r="B5" t="s">
        <v>96</v>
      </c>
      <c r="C5" t="s">
        <v>53</v>
      </c>
      <c r="D5" s="6" t="s">
        <v>19</v>
      </c>
      <c r="E5">
        <v>5</v>
      </c>
      <c r="F5">
        <v>4</v>
      </c>
      <c r="H5" s="3">
        <v>450</v>
      </c>
      <c r="I5" s="3">
        <v>1291</v>
      </c>
    </row>
    <row r="6" spans="1:9">
      <c r="A6" t="s">
        <v>174</v>
      </c>
      <c r="B6" t="s">
        <v>174</v>
      </c>
      <c r="C6" t="s">
        <v>135</v>
      </c>
      <c r="D6" t="s">
        <v>19</v>
      </c>
      <c r="E6">
        <v>3</v>
      </c>
      <c r="F6">
        <v>0.75</v>
      </c>
      <c r="H6">
        <v>184</v>
      </c>
      <c r="I6">
        <v>518</v>
      </c>
    </row>
    <row r="7" spans="1:9">
      <c r="A7" t="s">
        <v>3</v>
      </c>
      <c r="B7" t="s">
        <v>3</v>
      </c>
      <c r="C7" t="s">
        <v>26</v>
      </c>
      <c r="D7" t="s">
        <v>20</v>
      </c>
      <c r="E7">
        <v>1.3</v>
      </c>
      <c r="F7" t="s">
        <v>68</v>
      </c>
      <c r="H7" s="3">
        <v>874</v>
      </c>
      <c r="I7" s="3">
        <v>2150</v>
      </c>
    </row>
    <row r="8" spans="1:9">
      <c r="A8" t="s">
        <v>132</v>
      </c>
      <c r="B8" t="s">
        <v>132</v>
      </c>
      <c r="C8" t="s">
        <v>133</v>
      </c>
      <c r="D8" t="s">
        <v>19</v>
      </c>
      <c r="E8">
        <v>1.5</v>
      </c>
      <c r="F8" t="s">
        <v>68</v>
      </c>
      <c r="H8" s="3">
        <v>137</v>
      </c>
      <c r="I8" s="3">
        <v>478</v>
      </c>
    </row>
    <row r="9" spans="1:9">
      <c r="A9" t="s">
        <v>2</v>
      </c>
      <c r="B9" t="s">
        <v>97</v>
      </c>
      <c r="C9" t="s">
        <v>25</v>
      </c>
      <c r="D9" t="s">
        <v>19</v>
      </c>
      <c r="E9">
        <v>3</v>
      </c>
      <c r="F9">
        <v>1</v>
      </c>
      <c r="H9" s="3">
        <v>1467</v>
      </c>
      <c r="I9" s="3">
        <v>3717</v>
      </c>
    </row>
    <row r="10" spans="1:9">
      <c r="A10" t="s">
        <v>4</v>
      </c>
      <c r="B10" t="s">
        <v>4</v>
      </c>
      <c r="C10" t="s">
        <v>27</v>
      </c>
      <c r="D10" t="s">
        <v>19</v>
      </c>
      <c r="E10">
        <v>4</v>
      </c>
      <c r="F10">
        <v>2.5</v>
      </c>
      <c r="H10" s="3">
        <v>302</v>
      </c>
      <c r="I10" s="3">
        <v>1120</v>
      </c>
    </row>
    <row r="11" spans="1:9">
      <c r="A11" t="s">
        <v>1</v>
      </c>
      <c r="B11" t="s">
        <v>97</v>
      </c>
      <c r="C11" t="s">
        <v>25</v>
      </c>
      <c r="D11" t="s">
        <v>19</v>
      </c>
      <c r="E11">
        <v>2.2999999999999998</v>
      </c>
      <c r="F11" t="s">
        <v>68</v>
      </c>
      <c r="H11" s="3">
        <v>1467</v>
      </c>
      <c r="I11" s="3">
        <v>3717</v>
      </c>
    </row>
    <row r="12" spans="1:9">
      <c r="A12" t="s">
        <v>171</v>
      </c>
      <c r="B12" t="s">
        <v>172</v>
      </c>
      <c r="C12" t="s">
        <v>170</v>
      </c>
      <c r="D12" t="s">
        <v>23</v>
      </c>
      <c r="E12">
        <v>2</v>
      </c>
      <c r="F12">
        <v>1</v>
      </c>
      <c r="H12" s="3">
        <v>100</v>
      </c>
      <c r="I12" s="3">
        <v>279</v>
      </c>
    </row>
    <row r="13" spans="1:9">
      <c r="A13" t="s">
        <v>140</v>
      </c>
      <c r="B13" t="s">
        <v>140</v>
      </c>
      <c r="C13" t="s">
        <v>164</v>
      </c>
      <c r="D13" t="s">
        <v>141</v>
      </c>
      <c r="E13">
        <v>1.5</v>
      </c>
      <c r="F13" t="s">
        <v>68</v>
      </c>
      <c r="H13">
        <v>40</v>
      </c>
      <c r="I13" s="3">
        <v>66</v>
      </c>
    </row>
    <row r="14" spans="1:9">
      <c r="A14" t="s">
        <v>7</v>
      </c>
      <c r="B14" t="s">
        <v>95</v>
      </c>
      <c r="C14" t="s">
        <v>29</v>
      </c>
      <c r="D14" t="s">
        <v>19</v>
      </c>
      <c r="E14">
        <v>3</v>
      </c>
      <c r="F14">
        <v>1.5</v>
      </c>
      <c r="H14" s="3">
        <v>357</v>
      </c>
      <c r="I14" s="3">
        <v>1257</v>
      </c>
    </row>
    <row r="15" spans="1:9">
      <c r="A15" t="s">
        <v>173</v>
      </c>
      <c r="B15" t="s">
        <v>172</v>
      </c>
      <c r="C15" t="s">
        <v>170</v>
      </c>
      <c r="D15" t="s">
        <v>23</v>
      </c>
      <c r="E15">
        <v>1</v>
      </c>
      <c r="F15" t="s">
        <v>68</v>
      </c>
      <c r="H15" s="3">
        <v>100</v>
      </c>
      <c r="I15" s="3">
        <v>279</v>
      </c>
    </row>
    <row r="16" spans="1:9">
      <c r="A16" t="s">
        <v>50</v>
      </c>
      <c r="B16" t="s">
        <v>96</v>
      </c>
      <c r="C16" t="s">
        <v>53</v>
      </c>
      <c r="D16" s="6" t="s">
        <v>19</v>
      </c>
      <c r="E16">
        <v>12</v>
      </c>
      <c r="F16" t="s">
        <v>68</v>
      </c>
      <c r="H16" s="3">
        <v>450</v>
      </c>
      <c r="I16" s="3">
        <v>1291</v>
      </c>
    </row>
    <row r="17" spans="1:11">
      <c r="A17" t="s">
        <v>8</v>
      </c>
      <c r="B17" t="s">
        <v>95</v>
      </c>
      <c r="C17" t="s">
        <v>29</v>
      </c>
      <c r="D17" t="s">
        <v>19</v>
      </c>
      <c r="E17">
        <v>7</v>
      </c>
      <c r="F17">
        <v>5.5</v>
      </c>
      <c r="H17" s="3">
        <v>357</v>
      </c>
      <c r="I17" s="3">
        <v>1257</v>
      </c>
    </row>
    <row r="18" spans="1:11">
      <c r="A18" t="s">
        <v>5</v>
      </c>
      <c r="B18" t="s">
        <v>5</v>
      </c>
      <c r="C18" t="s">
        <v>28</v>
      </c>
      <c r="D18" t="s">
        <v>19</v>
      </c>
      <c r="E18">
        <v>2</v>
      </c>
      <c r="F18">
        <v>1</v>
      </c>
      <c r="H18" s="3">
        <v>1688</v>
      </c>
      <c r="I18" s="3">
        <v>6198</v>
      </c>
    </row>
    <row r="19" spans="1:11">
      <c r="A19" t="s">
        <v>82</v>
      </c>
      <c r="B19" t="s">
        <v>82</v>
      </c>
      <c r="H19" s="3"/>
      <c r="I19" s="3"/>
    </row>
    <row r="20" spans="1:11">
      <c r="A20" t="s">
        <v>136</v>
      </c>
      <c r="B20" t="s">
        <v>136</v>
      </c>
      <c r="C20" t="s">
        <v>137</v>
      </c>
      <c r="D20" t="s">
        <v>22</v>
      </c>
      <c r="E20">
        <v>3</v>
      </c>
      <c r="F20" t="s">
        <v>68</v>
      </c>
      <c r="H20" s="3">
        <v>649</v>
      </c>
      <c r="I20" s="3">
        <v>1468</v>
      </c>
    </row>
    <row r="21" spans="1:11">
      <c r="A21" t="s">
        <v>149</v>
      </c>
      <c r="B21" t="s">
        <v>149</v>
      </c>
      <c r="C21" t="s">
        <v>122</v>
      </c>
      <c r="D21" t="s">
        <v>23</v>
      </c>
      <c r="E21">
        <v>1.4</v>
      </c>
      <c r="F21" t="s">
        <v>68</v>
      </c>
      <c r="H21" s="3">
        <v>255</v>
      </c>
      <c r="I21" s="3">
        <v>676</v>
      </c>
    </row>
    <row r="22" spans="1:11">
      <c r="A22" s="3" t="s">
        <v>16</v>
      </c>
      <c r="B22" t="s">
        <v>99</v>
      </c>
      <c r="C22" t="s">
        <v>32</v>
      </c>
      <c r="D22" s="3" t="s">
        <v>22</v>
      </c>
      <c r="E22">
        <v>3</v>
      </c>
      <c r="F22" t="s">
        <v>68</v>
      </c>
      <c r="H22">
        <v>396</v>
      </c>
      <c r="I22">
        <v>816</v>
      </c>
      <c r="J22" s="3"/>
    </row>
    <row r="23" spans="1:11">
      <c r="A23" t="s">
        <v>145</v>
      </c>
      <c r="B23" t="s">
        <v>145</v>
      </c>
      <c r="C23" t="s">
        <v>146</v>
      </c>
      <c r="D23" t="s">
        <v>23</v>
      </c>
      <c r="E23">
        <v>0.75</v>
      </c>
      <c r="F23" t="s">
        <v>68</v>
      </c>
      <c r="H23" s="3">
        <v>260</v>
      </c>
      <c r="I23" s="3">
        <v>758</v>
      </c>
      <c r="J23" s="3"/>
    </row>
    <row r="24" spans="1:11">
      <c r="A24" t="s">
        <v>138</v>
      </c>
      <c r="B24" t="s">
        <v>138</v>
      </c>
      <c r="C24" t="s">
        <v>139</v>
      </c>
      <c r="D24" t="s">
        <v>23</v>
      </c>
      <c r="E24">
        <v>3</v>
      </c>
      <c r="F24" t="s">
        <v>68</v>
      </c>
      <c r="H24" s="3">
        <v>540</v>
      </c>
      <c r="I24" s="3">
        <v>870</v>
      </c>
      <c r="J24" s="3"/>
    </row>
    <row r="25" spans="1:11">
      <c r="A25" t="s">
        <v>148</v>
      </c>
      <c r="B25" t="s">
        <v>148</v>
      </c>
      <c r="C25" t="s">
        <v>31</v>
      </c>
      <c r="D25" t="s">
        <v>21</v>
      </c>
      <c r="E25">
        <v>4.3</v>
      </c>
      <c r="F25" t="str">
        <f>"2.3"</f>
        <v>2.3</v>
      </c>
      <c r="H25" s="3">
        <v>180</v>
      </c>
      <c r="I25" s="3">
        <v>440</v>
      </c>
      <c r="J25" s="3"/>
    </row>
    <row r="26" spans="1:11">
      <c r="A26" s="3" t="s">
        <v>49</v>
      </c>
      <c r="B26" s="6" t="s">
        <v>102</v>
      </c>
      <c r="C26" t="s">
        <v>51</v>
      </c>
      <c r="D26" s="3" t="s">
        <v>20</v>
      </c>
      <c r="E26">
        <v>1</v>
      </c>
      <c r="F26" t="str">
        <f>"0.8"</f>
        <v>0.8</v>
      </c>
      <c r="H26">
        <v>341</v>
      </c>
      <c r="I26">
        <v>716</v>
      </c>
      <c r="J26" s="3"/>
    </row>
    <row r="27" spans="1:11">
      <c r="A27" s="3" t="s">
        <v>103</v>
      </c>
      <c r="B27" s="3" t="s">
        <v>103</v>
      </c>
      <c r="C27" t="s">
        <v>30</v>
      </c>
      <c r="D27" s="3" t="s">
        <v>19</v>
      </c>
      <c r="E27">
        <v>1</v>
      </c>
      <c r="F27">
        <v>1</v>
      </c>
      <c r="H27">
        <v>150</v>
      </c>
      <c r="I27">
        <v>338</v>
      </c>
      <c r="J27" s="3"/>
    </row>
    <row r="28" spans="1:11">
      <c r="A28" s="3" t="s">
        <v>119</v>
      </c>
      <c r="B28" s="3" t="s">
        <v>119</v>
      </c>
      <c r="C28" t="s">
        <v>26</v>
      </c>
      <c r="D28" s="3" t="s">
        <v>19</v>
      </c>
      <c r="E28">
        <v>9</v>
      </c>
      <c r="F28">
        <v>9</v>
      </c>
      <c r="H28">
        <v>382</v>
      </c>
      <c r="I28">
        <v>1175</v>
      </c>
      <c r="J28" s="3"/>
      <c r="K28" s="3"/>
    </row>
    <row r="29" spans="1:11">
      <c r="A29" t="s">
        <v>131</v>
      </c>
      <c r="B29" t="s">
        <v>131</v>
      </c>
      <c r="C29" t="s">
        <v>30</v>
      </c>
      <c r="D29" s="3" t="s">
        <v>19</v>
      </c>
      <c r="E29">
        <v>0.75</v>
      </c>
      <c r="F29">
        <v>0.5</v>
      </c>
      <c r="H29">
        <v>122</v>
      </c>
      <c r="I29">
        <v>314</v>
      </c>
      <c r="J29" s="3"/>
      <c r="K29" s="3"/>
    </row>
    <row r="30" spans="1:11">
      <c r="A30" s="3" t="s">
        <v>48</v>
      </c>
      <c r="B30" t="s">
        <v>102</v>
      </c>
      <c r="C30" t="s">
        <v>51</v>
      </c>
      <c r="D30" s="3" t="s">
        <v>20</v>
      </c>
      <c r="E30">
        <v>0.20000000298023224</v>
      </c>
      <c r="F30" t="s">
        <v>68</v>
      </c>
      <c r="H30">
        <v>341</v>
      </c>
      <c r="I30">
        <v>716</v>
      </c>
      <c r="J30" s="3"/>
      <c r="K30" s="3"/>
    </row>
    <row r="31" spans="1:11">
      <c r="A31" s="3" t="s">
        <v>14</v>
      </c>
      <c r="B31" s="7" t="s">
        <v>100</v>
      </c>
      <c r="C31" t="s">
        <v>32</v>
      </c>
      <c r="D31" s="3" t="s">
        <v>22</v>
      </c>
      <c r="E31">
        <v>3</v>
      </c>
      <c r="F31" s="3" t="s">
        <v>68</v>
      </c>
      <c r="H31">
        <v>432</v>
      </c>
      <c r="I31">
        <v>891</v>
      </c>
      <c r="J31" s="3"/>
      <c r="K31" s="3"/>
    </row>
    <row r="32" spans="1:11">
      <c r="A32" s="3" t="s">
        <v>9</v>
      </c>
      <c r="B32" s="3" t="s">
        <v>9</v>
      </c>
      <c r="C32" t="s">
        <v>30</v>
      </c>
      <c r="D32" s="3" t="s">
        <v>19</v>
      </c>
      <c r="E32">
        <v>1.5</v>
      </c>
      <c r="F32">
        <v>1.5</v>
      </c>
      <c r="H32">
        <v>1000</v>
      </c>
      <c r="I32">
        <v>1871</v>
      </c>
      <c r="J32" s="3"/>
      <c r="K32" s="3"/>
    </row>
    <row r="33" spans="1:11">
      <c r="A33" s="3" t="s">
        <v>123</v>
      </c>
      <c r="B33" s="3" t="s">
        <v>123</v>
      </c>
      <c r="C33" t="s">
        <v>122</v>
      </c>
      <c r="D33" s="3" t="s">
        <v>23</v>
      </c>
      <c r="E33" t="str">
        <f>"1.4"</f>
        <v>1.4</v>
      </c>
      <c r="F33" s="3" t="s">
        <v>68</v>
      </c>
      <c r="H33">
        <v>179</v>
      </c>
      <c r="I33">
        <v>474</v>
      </c>
      <c r="J33" s="3"/>
      <c r="K33" s="3"/>
    </row>
    <row r="34" spans="1:11">
      <c r="A34" s="3" t="s">
        <v>15</v>
      </c>
      <c r="B34" s="7" t="s">
        <v>98</v>
      </c>
      <c r="C34" t="s">
        <v>31</v>
      </c>
      <c r="D34" s="3" t="s">
        <v>21</v>
      </c>
      <c r="E34" t="str">
        <f>"2.3"</f>
        <v>2.3</v>
      </c>
      <c r="F34" t="str">
        <f>"0.3"</f>
        <v>0.3</v>
      </c>
      <c r="H34">
        <v>180</v>
      </c>
      <c r="I34">
        <v>440</v>
      </c>
      <c r="J34" s="3"/>
      <c r="K34" s="3"/>
    </row>
    <row r="35" spans="1:11">
      <c r="A35" s="3" t="s">
        <v>116</v>
      </c>
      <c r="B35" s="3" t="s">
        <v>116</v>
      </c>
      <c r="C35" t="s">
        <v>30</v>
      </c>
      <c r="D35" t="s">
        <v>23</v>
      </c>
      <c r="E35">
        <v>4</v>
      </c>
      <c r="F35" s="3" t="s">
        <v>68</v>
      </c>
      <c r="H35">
        <v>960</v>
      </c>
      <c r="I35">
        <v>2370</v>
      </c>
      <c r="J35" s="3"/>
    </row>
    <row r="36" spans="1:11">
      <c r="A36" t="s">
        <v>142</v>
      </c>
      <c r="B36" t="s">
        <v>142</v>
      </c>
      <c r="C36" t="s">
        <v>143</v>
      </c>
      <c r="D36" s="3" t="s">
        <v>52</v>
      </c>
      <c r="E36">
        <v>5</v>
      </c>
      <c r="F36">
        <v>2</v>
      </c>
      <c r="H36">
        <v>900</v>
      </c>
      <c r="I36">
        <v>1651</v>
      </c>
      <c r="J36" s="3"/>
    </row>
    <row r="37" spans="1:11">
      <c r="A37" s="3" t="s">
        <v>12</v>
      </c>
      <c r="B37" t="s">
        <v>12</v>
      </c>
      <c r="C37" t="s">
        <v>30</v>
      </c>
      <c r="D37" s="3" t="s">
        <v>19</v>
      </c>
      <c r="E37" t="str">
        <f>"3.4"</f>
        <v>3.4</v>
      </c>
      <c r="F37">
        <v>3</v>
      </c>
      <c r="H37">
        <v>521</v>
      </c>
      <c r="I37">
        <v>709</v>
      </c>
      <c r="J37" s="3"/>
      <c r="K37" s="3"/>
    </row>
    <row r="38" spans="1:11">
      <c r="A38" s="3" t="s">
        <v>176</v>
      </c>
      <c r="B38" t="s">
        <v>176</v>
      </c>
      <c r="C38" t="s">
        <v>30</v>
      </c>
      <c r="D38" s="3" t="s">
        <v>19</v>
      </c>
      <c r="E38">
        <v>1</v>
      </c>
      <c r="F38">
        <v>1</v>
      </c>
      <c r="H38">
        <v>534</v>
      </c>
      <c r="I38">
        <v>1184</v>
      </c>
      <c r="J38" s="3"/>
      <c r="K38" s="3"/>
    </row>
    <row r="39" spans="1:11">
      <c r="A39" s="3" t="s">
        <v>11</v>
      </c>
      <c r="B39" s="3" t="s">
        <v>11</v>
      </c>
      <c r="C39" t="s">
        <v>30</v>
      </c>
      <c r="D39" s="3" t="s">
        <v>19</v>
      </c>
      <c r="E39">
        <v>0.75</v>
      </c>
      <c r="F39">
        <v>0.30000001192092896</v>
      </c>
      <c r="H39">
        <v>521</v>
      </c>
      <c r="I39">
        <v>709</v>
      </c>
      <c r="J39" s="3"/>
      <c r="K39" s="3"/>
    </row>
    <row r="40" spans="1:11">
      <c r="A40" s="3" t="s">
        <v>13</v>
      </c>
      <c r="B40" s="7" t="s">
        <v>98</v>
      </c>
      <c r="C40" t="s">
        <v>31</v>
      </c>
      <c r="D40" t="s">
        <v>21</v>
      </c>
      <c r="E40">
        <v>1</v>
      </c>
      <c r="F40" t="s">
        <v>68</v>
      </c>
      <c r="H40">
        <v>180</v>
      </c>
      <c r="I40">
        <v>440</v>
      </c>
      <c r="J40" s="3"/>
    </row>
    <row r="41" spans="1:11">
      <c r="A41" t="s">
        <v>17</v>
      </c>
      <c r="B41" t="s">
        <v>17</v>
      </c>
      <c r="C41" t="s">
        <v>31</v>
      </c>
      <c r="D41" t="s">
        <v>23</v>
      </c>
      <c r="E41">
        <v>2</v>
      </c>
      <c r="F41" t="s">
        <v>68</v>
      </c>
      <c r="H41">
        <v>156</v>
      </c>
      <c r="I41">
        <v>517</v>
      </c>
    </row>
    <row r="42" spans="1:11">
      <c r="A42" t="s">
        <v>150</v>
      </c>
      <c r="B42" t="s">
        <v>150</v>
      </c>
      <c r="C42" t="s">
        <v>31</v>
      </c>
      <c r="D42" s="3" t="s">
        <v>22</v>
      </c>
      <c r="E42">
        <v>1</v>
      </c>
      <c r="F42" t="s">
        <v>68</v>
      </c>
      <c r="H42">
        <v>78</v>
      </c>
      <c r="I42">
        <v>258</v>
      </c>
    </row>
    <row r="43" spans="1:11">
      <c r="B43" t="s">
        <v>94</v>
      </c>
      <c r="C43" s="6" t="s">
        <v>130</v>
      </c>
    </row>
    <row r="44" spans="1:11">
      <c r="B44" t="s">
        <v>115</v>
      </c>
    </row>
    <row r="45" spans="1:11">
      <c r="B4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workbookViewId="0">
      <selection activeCell="A28" sqref="A28"/>
    </sheetView>
  </sheetViews>
  <sheetFormatPr defaultColWidth="10.6640625" defaultRowHeight="14.25"/>
  <cols>
    <col min="1" max="1" width="32" customWidth="1"/>
  </cols>
  <sheetData>
    <row r="1" spans="1:8">
      <c r="A1" t="s">
        <v>81</v>
      </c>
      <c r="B1" t="s">
        <v>92</v>
      </c>
      <c r="C1" t="s">
        <v>87</v>
      </c>
      <c r="D1" s="4" t="s">
        <v>88</v>
      </c>
      <c r="E1" s="4" t="s">
        <v>89</v>
      </c>
      <c r="F1" s="4" t="s">
        <v>104</v>
      </c>
      <c r="G1" s="4" t="s">
        <v>91</v>
      </c>
      <c r="H1" s="4" t="s">
        <v>90</v>
      </c>
    </row>
    <row r="2" spans="1:8">
      <c r="D2" t="s">
        <v>85</v>
      </c>
      <c r="E2" t="s">
        <v>86</v>
      </c>
      <c r="G2" t="s">
        <v>83</v>
      </c>
      <c r="H2" t="s">
        <v>84</v>
      </c>
    </row>
    <row r="3" spans="1:8">
      <c r="A3" t="s">
        <v>93</v>
      </c>
    </row>
    <row r="4" spans="1:8">
      <c r="A4" t="s">
        <v>6</v>
      </c>
      <c r="B4" t="s">
        <v>29</v>
      </c>
      <c r="C4" t="s">
        <v>19</v>
      </c>
      <c r="D4">
        <v>4</v>
      </c>
      <c r="E4">
        <v>2.5</v>
      </c>
      <c r="G4" s="3">
        <v>357</v>
      </c>
      <c r="H4" s="3">
        <v>1257</v>
      </c>
    </row>
    <row r="5" spans="1:8">
      <c r="A5" t="s">
        <v>47</v>
      </c>
      <c r="B5" t="s">
        <v>53</v>
      </c>
      <c r="C5" s="6" t="s">
        <v>19</v>
      </c>
      <c r="D5">
        <v>5</v>
      </c>
      <c r="E5">
        <v>4</v>
      </c>
      <c r="G5" s="3">
        <v>450</v>
      </c>
      <c r="H5" s="3">
        <v>1291</v>
      </c>
    </row>
    <row r="6" spans="1:8">
      <c r="A6" t="s">
        <v>174</v>
      </c>
      <c r="B6" t="s">
        <v>135</v>
      </c>
      <c r="C6" t="s">
        <v>19</v>
      </c>
      <c r="D6">
        <v>3</v>
      </c>
      <c r="E6">
        <v>0.75</v>
      </c>
      <c r="G6">
        <v>184</v>
      </c>
      <c r="H6">
        <v>518</v>
      </c>
    </row>
    <row r="7" spans="1:8">
      <c r="A7" t="s">
        <v>3</v>
      </c>
      <c r="B7" t="s">
        <v>26</v>
      </c>
      <c r="C7" t="s">
        <v>20</v>
      </c>
      <c r="D7">
        <v>1.3</v>
      </c>
      <c r="E7" t="s">
        <v>68</v>
      </c>
      <c r="G7" s="3">
        <v>874</v>
      </c>
      <c r="H7" s="3">
        <v>2150</v>
      </c>
    </row>
    <row r="8" spans="1:8">
      <c r="A8" t="s">
        <v>132</v>
      </c>
      <c r="B8" t="s">
        <v>133</v>
      </c>
      <c r="C8" t="s">
        <v>19</v>
      </c>
      <c r="D8">
        <v>1.5</v>
      </c>
      <c r="E8" t="s">
        <v>68</v>
      </c>
      <c r="G8" s="3">
        <v>137</v>
      </c>
      <c r="H8" s="3">
        <v>478</v>
      </c>
    </row>
    <row r="9" spans="1:8">
      <c r="A9" t="s">
        <v>2</v>
      </c>
      <c r="B9" t="s">
        <v>25</v>
      </c>
      <c r="C9" t="s">
        <v>19</v>
      </c>
      <c r="D9">
        <v>3</v>
      </c>
      <c r="E9">
        <v>1</v>
      </c>
      <c r="G9" s="3">
        <v>1467</v>
      </c>
      <c r="H9" s="3">
        <v>3717</v>
      </c>
    </row>
    <row r="10" spans="1:8">
      <c r="A10" t="s">
        <v>4</v>
      </c>
      <c r="B10" t="s">
        <v>27</v>
      </c>
      <c r="C10" t="s">
        <v>19</v>
      </c>
      <c r="D10">
        <v>4</v>
      </c>
      <c r="E10">
        <v>2.5</v>
      </c>
      <c r="G10" s="3">
        <v>302</v>
      </c>
      <c r="H10" s="3">
        <v>1120</v>
      </c>
    </row>
    <row r="11" spans="1:8">
      <c r="A11" t="s">
        <v>1</v>
      </c>
      <c r="B11" t="s">
        <v>25</v>
      </c>
      <c r="C11" t="s">
        <v>19</v>
      </c>
      <c r="D11" t="str">
        <f>"2.3"</f>
        <v>2.3</v>
      </c>
      <c r="E11" t="s">
        <v>68</v>
      </c>
      <c r="G11" s="3">
        <v>1467</v>
      </c>
      <c r="H11" s="3">
        <v>3717</v>
      </c>
    </row>
    <row r="12" spans="1:8">
      <c r="A12" t="s">
        <v>171</v>
      </c>
      <c r="B12" t="s">
        <v>170</v>
      </c>
      <c r="C12" t="s">
        <v>23</v>
      </c>
      <c r="D12">
        <v>2</v>
      </c>
      <c r="E12">
        <v>1</v>
      </c>
      <c r="G12" s="3">
        <v>100</v>
      </c>
      <c r="H12" s="3">
        <v>279</v>
      </c>
    </row>
    <row r="13" spans="1:8">
      <c r="A13" t="s">
        <v>140</v>
      </c>
      <c r="B13" t="s">
        <v>164</v>
      </c>
      <c r="C13" t="s">
        <v>141</v>
      </c>
      <c r="D13">
        <v>1.5</v>
      </c>
      <c r="E13" t="s">
        <v>68</v>
      </c>
      <c r="G13">
        <v>40</v>
      </c>
      <c r="H13" s="3">
        <v>66</v>
      </c>
    </row>
    <row r="14" spans="1:8">
      <c r="A14" t="s">
        <v>7</v>
      </c>
      <c r="B14" t="s">
        <v>29</v>
      </c>
      <c r="C14" t="s">
        <v>19</v>
      </c>
      <c r="D14">
        <v>3</v>
      </c>
      <c r="E14">
        <v>1.5</v>
      </c>
      <c r="G14" s="3">
        <v>357</v>
      </c>
      <c r="H14" s="3">
        <v>1257</v>
      </c>
    </row>
    <row r="15" spans="1:8">
      <c r="A15" t="s">
        <v>173</v>
      </c>
      <c r="B15" t="s">
        <v>170</v>
      </c>
      <c r="C15" t="s">
        <v>23</v>
      </c>
      <c r="D15">
        <v>1</v>
      </c>
      <c r="E15" t="s">
        <v>68</v>
      </c>
      <c r="G15" s="3">
        <v>100</v>
      </c>
      <c r="H15" s="3">
        <v>279</v>
      </c>
    </row>
    <row r="16" spans="1:8">
      <c r="A16" t="s">
        <v>50</v>
      </c>
      <c r="B16" t="s">
        <v>53</v>
      </c>
      <c r="C16" s="6" t="s">
        <v>19</v>
      </c>
      <c r="D16">
        <v>12</v>
      </c>
      <c r="E16" t="s">
        <v>68</v>
      </c>
      <c r="G16" s="3">
        <v>450</v>
      </c>
      <c r="H16" s="3">
        <v>1291</v>
      </c>
    </row>
    <row r="17" spans="1:8">
      <c r="A17" t="s">
        <v>8</v>
      </c>
      <c r="B17" t="s">
        <v>29</v>
      </c>
      <c r="C17" t="s">
        <v>19</v>
      </c>
      <c r="D17">
        <v>7</v>
      </c>
      <c r="E17">
        <v>5.5</v>
      </c>
      <c r="G17" s="3">
        <v>357</v>
      </c>
      <c r="H17" s="3">
        <v>1257</v>
      </c>
    </row>
    <row r="18" spans="1:8">
      <c r="A18" t="s">
        <v>5</v>
      </c>
      <c r="B18" t="s">
        <v>28</v>
      </c>
      <c r="C18" t="s">
        <v>19</v>
      </c>
      <c r="D18">
        <v>2</v>
      </c>
      <c r="E18">
        <v>1</v>
      </c>
      <c r="G18" s="3">
        <v>1688</v>
      </c>
      <c r="H18" s="3">
        <v>6198</v>
      </c>
    </row>
    <row r="19" spans="1:8">
      <c r="A19" t="s">
        <v>82</v>
      </c>
      <c r="G19" s="3"/>
      <c r="H19" s="3"/>
    </row>
    <row r="20" spans="1:8">
      <c r="A20" t="s">
        <v>136</v>
      </c>
      <c r="B20" t="s">
        <v>137</v>
      </c>
      <c r="C20" t="s">
        <v>22</v>
      </c>
      <c r="D20">
        <v>3</v>
      </c>
      <c r="E20" t="s">
        <v>68</v>
      </c>
      <c r="G20" s="3">
        <v>649</v>
      </c>
      <c r="H20" s="3">
        <v>1468</v>
      </c>
    </row>
    <row r="21" spans="1:8">
      <c r="A21" t="s">
        <v>149</v>
      </c>
      <c r="B21" t="s">
        <v>122</v>
      </c>
      <c r="C21" t="s">
        <v>23</v>
      </c>
      <c r="D21">
        <v>1.4</v>
      </c>
      <c r="E21" t="s">
        <v>68</v>
      </c>
      <c r="G21" s="3">
        <v>255</v>
      </c>
      <c r="H21" s="3">
        <v>676</v>
      </c>
    </row>
    <row r="22" spans="1:8">
      <c r="A22" s="3" t="s">
        <v>16</v>
      </c>
      <c r="B22" t="s">
        <v>32</v>
      </c>
      <c r="C22" s="3" t="s">
        <v>22</v>
      </c>
      <c r="D22">
        <v>3</v>
      </c>
      <c r="E22" t="s">
        <v>68</v>
      </c>
      <c r="G22">
        <v>396</v>
      </c>
      <c r="H22">
        <v>816</v>
      </c>
    </row>
    <row r="23" spans="1:8">
      <c r="A23" t="s">
        <v>145</v>
      </c>
      <c r="B23" t="s">
        <v>146</v>
      </c>
      <c r="C23" t="s">
        <v>23</v>
      </c>
      <c r="D23">
        <v>0.75</v>
      </c>
      <c r="E23" t="s">
        <v>68</v>
      </c>
      <c r="G23" s="3">
        <v>260</v>
      </c>
      <c r="H23" s="3">
        <v>758</v>
      </c>
    </row>
    <row r="24" spans="1:8">
      <c r="A24" t="s">
        <v>138</v>
      </c>
      <c r="B24" t="s">
        <v>139</v>
      </c>
      <c r="C24" t="s">
        <v>23</v>
      </c>
      <c r="D24">
        <v>3</v>
      </c>
      <c r="E24" t="s">
        <v>68</v>
      </c>
      <c r="G24" s="3">
        <v>540</v>
      </c>
      <c r="H24" s="3">
        <v>870</v>
      </c>
    </row>
    <row r="25" spans="1:8">
      <c r="A25" t="s">
        <v>148</v>
      </c>
      <c r="B25" t="s">
        <v>31</v>
      </c>
      <c r="C25" t="s">
        <v>21</v>
      </c>
      <c r="D25">
        <v>4.3</v>
      </c>
      <c r="E25" t="str">
        <f>"2.3"</f>
        <v>2.3</v>
      </c>
      <c r="G25" s="3">
        <v>180</v>
      </c>
      <c r="H25" s="3">
        <v>440</v>
      </c>
    </row>
    <row r="26" spans="1:8">
      <c r="A26" s="3" t="s">
        <v>49</v>
      </c>
      <c r="B26" t="s">
        <v>51</v>
      </c>
      <c r="C26" s="3" t="s">
        <v>20</v>
      </c>
      <c r="D26">
        <v>1</v>
      </c>
      <c r="E26" t="str">
        <f>"0.8"</f>
        <v>0.8</v>
      </c>
      <c r="G26">
        <v>341</v>
      </c>
      <c r="H26">
        <v>716</v>
      </c>
    </row>
    <row r="27" spans="1:8">
      <c r="A27" s="3" t="s">
        <v>103</v>
      </c>
      <c r="B27" t="s">
        <v>30</v>
      </c>
      <c r="C27" s="3" t="s">
        <v>19</v>
      </c>
      <c r="D27">
        <v>1</v>
      </c>
      <c r="E27">
        <v>1</v>
      </c>
      <c r="G27">
        <v>150</v>
      </c>
      <c r="H27">
        <v>338</v>
      </c>
    </row>
    <row r="28" spans="1:8">
      <c r="A28" s="3" t="s">
        <v>175</v>
      </c>
      <c r="B28" t="s">
        <v>26</v>
      </c>
      <c r="C28" s="3" t="s">
        <v>19</v>
      </c>
      <c r="D28">
        <v>9</v>
      </c>
      <c r="E28">
        <v>9</v>
      </c>
      <c r="G28">
        <v>382</v>
      </c>
      <c r="H28">
        <v>1175</v>
      </c>
    </row>
    <row r="29" spans="1:8">
      <c r="A29" t="s">
        <v>131</v>
      </c>
      <c r="B29" t="s">
        <v>30</v>
      </c>
      <c r="C29" s="3" t="s">
        <v>19</v>
      </c>
      <c r="D29">
        <v>0.75</v>
      </c>
      <c r="E29">
        <v>0.5</v>
      </c>
      <c r="G29">
        <v>122</v>
      </c>
      <c r="H29">
        <v>314</v>
      </c>
    </row>
    <row r="30" spans="1:8">
      <c r="A30" s="3" t="s">
        <v>48</v>
      </c>
      <c r="B30" t="s">
        <v>51</v>
      </c>
      <c r="C30" s="3" t="s">
        <v>20</v>
      </c>
      <c r="D30" t="str">
        <f>"0.2"</f>
        <v>0.2</v>
      </c>
      <c r="E30" t="s">
        <v>68</v>
      </c>
      <c r="G30">
        <v>341</v>
      </c>
      <c r="H30">
        <v>716</v>
      </c>
    </row>
    <row r="31" spans="1:8">
      <c r="A31" s="3" t="s">
        <v>14</v>
      </c>
      <c r="B31" t="s">
        <v>32</v>
      </c>
      <c r="C31" s="3" t="s">
        <v>22</v>
      </c>
      <c r="D31">
        <v>3</v>
      </c>
      <c r="E31" s="3" t="s">
        <v>68</v>
      </c>
      <c r="G31">
        <v>432</v>
      </c>
      <c r="H31">
        <v>891</v>
      </c>
    </row>
    <row r="32" spans="1:8">
      <c r="A32" s="3" t="s">
        <v>9</v>
      </c>
      <c r="B32" t="s">
        <v>30</v>
      </c>
      <c r="C32" s="3" t="s">
        <v>19</v>
      </c>
      <c r="D32">
        <v>1.5</v>
      </c>
      <c r="E32">
        <v>1.5</v>
      </c>
      <c r="G32">
        <v>1000</v>
      </c>
      <c r="H32">
        <v>1871</v>
      </c>
    </row>
    <row r="33" spans="1:8">
      <c r="A33" s="3" t="s">
        <v>123</v>
      </c>
      <c r="B33" t="s">
        <v>122</v>
      </c>
      <c r="C33" s="3" t="s">
        <v>23</v>
      </c>
      <c r="D33" t="str">
        <f>"1.4"</f>
        <v>1.4</v>
      </c>
      <c r="E33" s="3" t="s">
        <v>68</v>
      </c>
      <c r="G33">
        <v>179</v>
      </c>
      <c r="H33">
        <v>474</v>
      </c>
    </row>
    <row r="34" spans="1:8">
      <c r="A34" s="3" t="s">
        <v>15</v>
      </c>
      <c r="B34" t="s">
        <v>31</v>
      </c>
      <c r="C34" s="3" t="s">
        <v>21</v>
      </c>
      <c r="D34" t="str">
        <f>"2.3"</f>
        <v>2.3</v>
      </c>
      <c r="E34" t="str">
        <f>"0.3"</f>
        <v>0.3</v>
      </c>
      <c r="G34">
        <v>180</v>
      </c>
      <c r="H34">
        <v>440</v>
      </c>
    </row>
    <row r="35" spans="1:8">
      <c r="A35" s="3" t="s">
        <v>116</v>
      </c>
      <c r="B35" t="s">
        <v>30</v>
      </c>
      <c r="C35" t="s">
        <v>23</v>
      </c>
      <c r="D35">
        <v>4</v>
      </c>
      <c r="E35" s="3" t="s">
        <v>68</v>
      </c>
      <c r="G35">
        <v>960</v>
      </c>
      <c r="H35">
        <v>2370</v>
      </c>
    </row>
    <row r="36" spans="1:8">
      <c r="A36" t="s">
        <v>142</v>
      </c>
      <c r="B36" t="s">
        <v>143</v>
      </c>
      <c r="C36" s="3" t="s">
        <v>52</v>
      </c>
      <c r="D36">
        <v>5</v>
      </c>
      <c r="E36">
        <v>2</v>
      </c>
      <c r="G36">
        <v>900</v>
      </c>
      <c r="H36">
        <v>1651</v>
      </c>
    </row>
    <row r="37" spans="1:8">
      <c r="A37" s="3" t="s">
        <v>12</v>
      </c>
      <c r="B37" t="s">
        <v>30</v>
      </c>
      <c r="C37" s="3" t="s">
        <v>19</v>
      </c>
      <c r="D37" t="str">
        <f>"3.4"</f>
        <v>3.4</v>
      </c>
      <c r="E37">
        <v>3</v>
      </c>
      <c r="G37">
        <v>521</v>
      </c>
      <c r="H37">
        <v>709</v>
      </c>
    </row>
    <row r="38" spans="1:8">
      <c r="A38" s="3" t="s">
        <v>176</v>
      </c>
      <c r="B38" t="s">
        <v>30</v>
      </c>
      <c r="C38" s="3" t="s">
        <v>19</v>
      </c>
      <c r="D38">
        <v>1</v>
      </c>
      <c r="E38">
        <v>1</v>
      </c>
      <c r="G38">
        <v>534</v>
      </c>
      <c r="H38">
        <v>1184</v>
      </c>
    </row>
    <row r="39" spans="1:8">
      <c r="A39" s="3" t="s">
        <v>11</v>
      </c>
      <c r="B39" t="s">
        <v>30</v>
      </c>
      <c r="C39" s="3" t="s">
        <v>19</v>
      </c>
      <c r="D39">
        <v>0.75</v>
      </c>
      <c r="E39" t="str">
        <f>"0.3"</f>
        <v>0.3</v>
      </c>
      <c r="G39">
        <v>521</v>
      </c>
      <c r="H39">
        <v>709</v>
      </c>
    </row>
    <row r="40" spans="1:8">
      <c r="A40" s="3" t="s">
        <v>13</v>
      </c>
      <c r="B40" t="s">
        <v>31</v>
      </c>
      <c r="C40" t="s">
        <v>21</v>
      </c>
      <c r="D40">
        <v>1</v>
      </c>
      <c r="E40" t="s">
        <v>68</v>
      </c>
      <c r="G40">
        <v>180</v>
      </c>
      <c r="H40">
        <v>440</v>
      </c>
    </row>
    <row r="41" spans="1:8">
      <c r="A41" t="s">
        <v>17</v>
      </c>
      <c r="B41" t="s">
        <v>31</v>
      </c>
      <c r="C41" t="s">
        <v>23</v>
      </c>
      <c r="D41">
        <v>2</v>
      </c>
      <c r="E41" t="s">
        <v>68</v>
      </c>
      <c r="G41">
        <v>156</v>
      </c>
      <c r="H41">
        <v>517</v>
      </c>
    </row>
    <row r="42" spans="1:8">
      <c r="A42" t="s">
        <v>150</v>
      </c>
      <c r="B42" t="s">
        <v>31</v>
      </c>
      <c r="C42" s="3" t="s">
        <v>22</v>
      </c>
      <c r="D42">
        <v>1</v>
      </c>
      <c r="E42" t="s">
        <v>68</v>
      </c>
      <c r="G42">
        <v>78</v>
      </c>
      <c r="H42">
        <v>258</v>
      </c>
    </row>
    <row r="43" spans="1:8">
      <c r="A43" t="s">
        <v>94</v>
      </c>
      <c r="B43" s="6" t="s">
        <v>130</v>
      </c>
    </row>
    <row r="44" spans="1:8">
      <c r="A44" t="s">
        <v>115</v>
      </c>
    </row>
    <row r="45" spans="1:8">
      <c r="A45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A10" sqref="A10"/>
    </sheetView>
  </sheetViews>
  <sheetFormatPr defaultColWidth="10.6640625" defaultRowHeight="14.25"/>
  <sheetData>
    <row r="1" spans="1:9">
      <c r="A1" t="s">
        <v>81</v>
      </c>
      <c r="B1" t="s">
        <v>92</v>
      </c>
      <c r="C1" t="s">
        <v>87</v>
      </c>
      <c r="D1" s="4" t="s">
        <v>88</v>
      </c>
      <c r="E1" s="4" t="s">
        <v>89</v>
      </c>
      <c r="F1" s="4" t="s">
        <v>104</v>
      </c>
      <c r="G1" s="4" t="s">
        <v>91</v>
      </c>
      <c r="H1" s="4" t="s">
        <v>90</v>
      </c>
    </row>
    <row r="2" spans="1:9">
      <c r="D2" t="s">
        <v>85</v>
      </c>
      <c r="E2" t="s">
        <v>86</v>
      </c>
      <c r="G2" t="s">
        <v>83</v>
      </c>
      <c r="H2" t="s">
        <v>84</v>
      </c>
    </row>
    <row r="3" spans="1:9">
      <c r="A3" t="s">
        <v>93</v>
      </c>
    </row>
    <row r="4" spans="1:9">
      <c r="A4" t="s">
        <v>96</v>
      </c>
      <c r="B4" t="s">
        <v>53</v>
      </c>
      <c r="C4" t="s">
        <v>52</v>
      </c>
      <c r="D4">
        <v>5</v>
      </c>
      <c r="E4">
        <v>4</v>
      </c>
      <c r="G4" s="3">
        <v>450</v>
      </c>
      <c r="H4" s="3">
        <v>1291</v>
      </c>
    </row>
    <row r="5" spans="1:9">
      <c r="A5" t="s">
        <v>3</v>
      </c>
      <c r="B5" t="s">
        <v>26</v>
      </c>
      <c r="C5" t="s">
        <v>20</v>
      </c>
      <c r="D5">
        <v>1.3</v>
      </c>
      <c r="E5" t="s">
        <v>68</v>
      </c>
      <c r="G5" s="3">
        <v>874</v>
      </c>
      <c r="H5" s="3">
        <v>2150</v>
      </c>
    </row>
    <row r="6" spans="1:9">
      <c r="A6" t="s">
        <v>97</v>
      </c>
      <c r="B6" t="s">
        <v>25</v>
      </c>
      <c r="C6" t="s">
        <v>19</v>
      </c>
      <c r="D6">
        <v>3</v>
      </c>
      <c r="E6">
        <v>1</v>
      </c>
      <c r="G6" s="3">
        <v>1467</v>
      </c>
      <c r="H6" s="3">
        <v>3717</v>
      </c>
    </row>
    <row r="7" spans="1:9">
      <c r="A7" t="s">
        <v>4</v>
      </c>
      <c r="B7" t="s">
        <v>27</v>
      </c>
      <c r="C7" t="s">
        <v>19</v>
      </c>
      <c r="D7">
        <v>4</v>
      </c>
      <c r="E7">
        <v>2.5</v>
      </c>
      <c r="G7" s="3">
        <v>302</v>
      </c>
      <c r="H7" s="3">
        <v>1120</v>
      </c>
    </row>
    <row r="8" spans="1:9">
      <c r="A8" t="s">
        <v>95</v>
      </c>
      <c r="B8" t="s">
        <v>29</v>
      </c>
      <c r="C8" t="s">
        <v>19</v>
      </c>
      <c r="D8">
        <v>7</v>
      </c>
      <c r="E8">
        <v>5.5</v>
      </c>
      <c r="G8" s="3">
        <v>357</v>
      </c>
      <c r="H8" s="3">
        <v>1257</v>
      </c>
    </row>
    <row r="9" spans="1:9">
      <c r="A9" t="s">
        <v>5</v>
      </c>
      <c r="B9" t="s">
        <v>28</v>
      </c>
      <c r="C9" t="s">
        <v>19</v>
      </c>
      <c r="D9">
        <v>2</v>
      </c>
      <c r="E9">
        <v>1</v>
      </c>
      <c r="G9" s="3">
        <v>1688</v>
      </c>
      <c r="H9" s="3">
        <v>6198</v>
      </c>
    </row>
    <row r="10" spans="1:9">
      <c r="A10" t="s">
        <v>82</v>
      </c>
      <c r="H10" s="3"/>
      <c r="I10" s="3"/>
    </row>
    <row r="11" spans="1:9">
      <c r="A11" t="s">
        <v>10</v>
      </c>
      <c r="B11" t="s">
        <v>30</v>
      </c>
      <c r="C11" t="s">
        <v>19</v>
      </c>
      <c r="D11">
        <v>1</v>
      </c>
      <c r="E11">
        <v>1</v>
      </c>
      <c r="G11" s="3">
        <v>150</v>
      </c>
      <c r="H11" s="3">
        <v>338</v>
      </c>
    </row>
    <row r="12" spans="1:9">
      <c r="A12" t="s">
        <v>9</v>
      </c>
      <c r="B12" t="s">
        <v>30</v>
      </c>
      <c r="C12" t="s">
        <v>19</v>
      </c>
      <c r="D12">
        <v>1.5</v>
      </c>
      <c r="E12">
        <v>1.5</v>
      </c>
      <c r="G12" s="3">
        <v>1000</v>
      </c>
      <c r="H12" s="3">
        <v>1871</v>
      </c>
    </row>
    <row r="13" spans="1:9">
      <c r="A13" t="s">
        <v>12</v>
      </c>
      <c r="B13" t="s">
        <v>30</v>
      </c>
      <c r="C13" t="s">
        <v>19</v>
      </c>
      <c r="D13">
        <v>3.4</v>
      </c>
      <c r="E13">
        <v>3</v>
      </c>
      <c r="G13" s="3">
        <v>521</v>
      </c>
      <c r="H13" s="3">
        <v>709</v>
      </c>
    </row>
    <row r="14" spans="1:9">
      <c r="A14" t="s">
        <v>103</v>
      </c>
      <c r="B14" t="s">
        <v>30</v>
      </c>
      <c r="C14" t="s">
        <v>19</v>
      </c>
      <c r="D14">
        <v>1</v>
      </c>
      <c r="E14">
        <v>1</v>
      </c>
      <c r="G14">
        <v>485</v>
      </c>
      <c r="H14">
        <v>1076</v>
      </c>
    </row>
    <row r="15" spans="1:9">
      <c r="A15" t="s">
        <v>94</v>
      </c>
      <c r="B15" t="s">
        <v>109</v>
      </c>
    </row>
    <row r="16" spans="1:9">
      <c r="A16" t="s">
        <v>108</v>
      </c>
    </row>
    <row r="17" spans="1:1">
      <c r="A1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F14" sqref="F14"/>
    </sheetView>
  </sheetViews>
  <sheetFormatPr defaultColWidth="10.6640625" defaultRowHeight="14.25"/>
  <sheetData>
    <row r="1" spans="1:8">
      <c r="A1" t="s">
        <v>81</v>
      </c>
      <c r="B1" t="s">
        <v>92</v>
      </c>
      <c r="C1" t="s">
        <v>87</v>
      </c>
      <c r="D1" s="4" t="s">
        <v>88</v>
      </c>
      <c r="E1" s="4" t="s">
        <v>89</v>
      </c>
      <c r="F1" s="4" t="s">
        <v>104</v>
      </c>
      <c r="G1" s="4" t="s">
        <v>91</v>
      </c>
      <c r="H1" s="4" t="s">
        <v>90</v>
      </c>
    </row>
    <row r="2" spans="1:8">
      <c r="D2" t="s">
        <v>85</v>
      </c>
      <c r="E2" t="s">
        <v>86</v>
      </c>
      <c r="G2" t="s">
        <v>83</v>
      </c>
      <c r="H2" t="s">
        <v>84</v>
      </c>
    </row>
    <row r="3" spans="1:8">
      <c r="A3" t="s">
        <v>93</v>
      </c>
    </row>
    <row r="4" spans="1:8">
      <c r="A4" t="s">
        <v>96</v>
      </c>
      <c r="B4" t="s">
        <v>53</v>
      </c>
      <c r="C4" t="s">
        <v>52</v>
      </c>
      <c r="D4">
        <v>5</v>
      </c>
      <c r="E4">
        <v>4</v>
      </c>
      <c r="G4" s="3">
        <v>450</v>
      </c>
      <c r="H4" s="3">
        <v>1291</v>
      </c>
    </row>
    <row r="5" spans="1:8">
      <c r="A5" t="s">
        <v>3</v>
      </c>
      <c r="B5" t="s">
        <v>26</v>
      </c>
      <c r="C5" t="s">
        <v>20</v>
      </c>
      <c r="D5">
        <v>1.3</v>
      </c>
      <c r="E5" t="s">
        <v>68</v>
      </c>
      <c r="G5" s="3">
        <v>874</v>
      </c>
      <c r="H5" s="3">
        <v>2150</v>
      </c>
    </row>
    <row r="6" spans="1:8">
      <c r="A6" t="s">
        <v>97</v>
      </c>
      <c r="B6" t="s">
        <v>25</v>
      </c>
      <c r="C6" t="s">
        <v>19</v>
      </c>
      <c r="D6">
        <v>3</v>
      </c>
      <c r="E6">
        <v>1</v>
      </c>
      <c r="G6" s="3">
        <v>1467</v>
      </c>
      <c r="H6" s="3">
        <v>3717</v>
      </c>
    </row>
    <row r="7" spans="1:8">
      <c r="A7" t="s">
        <v>4</v>
      </c>
      <c r="B7" t="s">
        <v>27</v>
      </c>
      <c r="C7" t="s">
        <v>19</v>
      </c>
      <c r="D7">
        <v>4</v>
      </c>
      <c r="E7">
        <v>2.5</v>
      </c>
      <c r="G7" s="3">
        <v>302</v>
      </c>
      <c r="H7" s="3">
        <v>1120</v>
      </c>
    </row>
    <row r="8" spans="1:8">
      <c r="A8" t="s">
        <v>95</v>
      </c>
      <c r="B8" t="s">
        <v>29</v>
      </c>
      <c r="C8" t="s">
        <v>19</v>
      </c>
      <c r="D8">
        <v>7</v>
      </c>
      <c r="E8">
        <v>5.5</v>
      </c>
      <c r="G8" s="3">
        <v>357</v>
      </c>
      <c r="H8" s="3">
        <v>1257</v>
      </c>
    </row>
    <row r="9" spans="1:8">
      <c r="A9" t="s">
        <v>5</v>
      </c>
      <c r="B9" t="s">
        <v>28</v>
      </c>
      <c r="C9" t="s">
        <v>19</v>
      </c>
      <c r="D9">
        <v>2</v>
      </c>
      <c r="E9">
        <v>1</v>
      </c>
      <c r="G9" s="3">
        <v>1688</v>
      </c>
      <c r="H9" s="3">
        <v>6198</v>
      </c>
    </row>
    <row r="10" spans="1:8">
      <c r="A10" t="s">
        <v>82</v>
      </c>
    </row>
    <row r="11" spans="1:8">
      <c r="A11" t="s">
        <v>99</v>
      </c>
      <c r="B11" t="s">
        <v>32</v>
      </c>
      <c r="C11" t="s">
        <v>22</v>
      </c>
      <c r="D11">
        <v>3</v>
      </c>
      <c r="E11" t="s">
        <v>68</v>
      </c>
      <c r="G11" s="3">
        <v>432</v>
      </c>
      <c r="H11" s="3" t="s">
        <v>68</v>
      </c>
    </row>
    <row r="12" spans="1:8">
      <c r="A12" t="s">
        <v>98</v>
      </c>
      <c r="B12" t="s">
        <v>31</v>
      </c>
      <c r="C12" t="s">
        <v>21</v>
      </c>
      <c r="D12" t="str">
        <f>"2.3"</f>
        <v>2.3</v>
      </c>
      <c r="E12">
        <v>0.3</v>
      </c>
      <c r="G12" s="3">
        <v>180</v>
      </c>
      <c r="H12" s="3" t="s">
        <v>68</v>
      </c>
    </row>
    <row r="13" spans="1:8">
      <c r="A13" t="s">
        <v>102</v>
      </c>
      <c r="B13" t="s">
        <v>51</v>
      </c>
      <c r="C13" t="s">
        <v>20</v>
      </c>
      <c r="D13">
        <v>1</v>
      </c>
      <c r="E13">
        <v>0.83</v>
      </c>
      <c r="G13" s="3">
        <v>341</v>
      </c>
      <c r="H13" s="3" t="s">
        <v>68</v>
      </c>
    </row>
    <row r="14" spans="1:8">
      <c r="A14" t="s">
        <v>10</v>
      </c>
      <c r="B14" t="s">
        <v>30</v>
      </c>
      <c r="C14" t="s">
        <v>19</v>
      </c>
      <c r="D14">
        <v>1</v>
      </c>
      <c r="E14">
        <v>1</v>
      </c>
      <c r="G14" s="3">
        <v>150</v>
      </c>
      <c r="H14" s="3">
        <v>338</v>
      </c>
    </row>
    <row r="15" spans="1:8">
      <c r="A15" t="s">
        <v>100</v>
      </c>
      <c r="B15" t="s">
        <v>32</v>
      </c>
      <c r="C15" t="s">
        <v>22</v>
      </c>
      <c r="D15">
        <v>3</v>
      </c>
      <c r="E15" t="s">
        <v>68</v>
      </c>
      <c r="G15" s="3">
        <v>396</v>
      </c>
      <c r="H15" s="3" t="s">
        <v>68</v>
      </c>
    </row>
    <row r="16" spans="1:8">
      <c r="A16" t="s">
        <v>9</v>
      </c>
      <c r="B16" t="s">
        <v>30</v>
      </c>
      <c r="C16" t="s">
        <v>19</v>
      </c>
      <c r="D16">
        <v>1.5</v>
      </c>
      <c r="E16">
        <v>1.5</v>
      </c>
      <c r="G16" s="3">
        <v>1000</v>
      </c>
      <c r="H16" s="3">
        <v>1871</v>
      </c>
    </row>
    <row r="17" spans="1:8">
      <c r="A17" t="s">
        <v>12</v>
      </c>
      <c r="B17" t="s">
        <v>30</v>
      </c>
      <c r="C17" t="s">
        <v>19</v>
      </c>
      <c r="D17">
        <v>3.4</v>
      </c>
      <c r="E17">
        <v>3</v>
      </c>
      <c r="G17" s="3">
        <v>521</v>
      </c>
      <c r="H17" s="3">
        <v>709</v>
      </c>
    </row>
    <row r="18" spans="1:8">
      <c r="A18" t="s">
        <v>103</v>
      </c>
      <c r="B18" t="s">
        <v>30</v>
      </c>
      <c r="C18" t="s">
        <v>19</v>
      </c>
      <c r="D18">
        <v>1</v>
      </c>
      <c r="E18">
        <v>1</v>
      </c>
      <c r="G18">
        <v>485</v>
      </c>
      <c r="H18">
        <v>1076</v>
      </c>
    </row>
    <row r="19" spans="1:8">
      <c r="A19" t="s">
        <v>17</v>
      </c>
      <c r="B19" t="s">
        <v>31</v>
      </c>
      <c r="C19" t="s">
        <v>23</v>
      </c>
      <c r="D19">
        <v>2</v>
      </c>
      <c r="E19" t="s">
        <v>68</v>
      </c>
      <c r="G19" s="3">
        <v>156</v>
      </c>
      <c r="H19" s="3" t="s">
        <v>68</v>
      </c>
    </row>
    <row r="20" spans="1:8">
      <c r="A20" t="s">
        <v>94</v>
      </c>
      <c r="B20" t="s">
        <v>112</v>
      </c>
    </row>
    <row r="21" spans="1:8">
      <c r="A21" t="s">
        <v>111</v>
      </c>
    </row>
    <row r="22" spans="1:8">
      <c r="A2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Scratch</vt:lpstr>
      <vt:lpstr>labels_main</vt:lpstr>
      <vt:lpstr>labels_all</vt:lpstr>
      <vt:lpstr>labels_cost_ppp</vt:lpstr>
      <vt:lpstr>labels_cost_mer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Ridley</dc:creator>
  <cp:lastModifiedBy>Matthew Ridley</cp:lastModifiedBy>
  <dcterms:created xsi:type="dcterms:W3CDTF">2020-05-03T16:01:55Z</dcterms:created>
  <dcterms:modified xsi:type="dcterms:W3CDTF">2020-08-16T08:31:30Z</dcterms:modified>
</cp:coreProperties>
</file>