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61" i="1" l="1"/>
  <c r="Q60" i="1"/>
  <c r="R60" i="1" s="1"/>
  <c r="Q59" i="1"/>
  <c r="R59" i="1" s="1"/>
  <c r="Q58" i="1"/>
  <c r="Q57" i="1"/>
  <c r="R57" i="1" s="1"/>
  <c r="Q56" i="1"/>
  <c r="R56" i="1" s="1"/>
  <c r="Q55" i="1"/>
  <c r="R55" i="1" s="1"/>
  <c r="Q54" i="1"/>
  <c r="R54" i="1" s="1"/>
  <c r="Q53" i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Q45" i="1"/>
  <c r="Q44" i="1"/>
  <c r="Q43" i="1"/>
  <c r="Q42" i="1"/>
  <c r="Q41" i="1"/>
  <c r="Q40" i="1"/>
  <c r="Q39" i="1"/>
  <c r="R39" i="1" s="1"/>
  <c r="Q38" i="1"/>
  <c r="R38" i="1" s="1"/>
  <c r="Q37" i="1"/>
  <c r="Q36" i="1"/>
  <c r="Q35" i="1"/>
  <c r="Q34" i="1"/>
  <c r="R34" i="1" s="1"/>
  <c r="Q32" i="1"/>
  <c r="R32" i="1" s="1"/>
  <c r="Q33" i="1"/>
  <c r="R33" i="1" s="1"/>
  <c r="R35" i="1"/>
  <c r="R36" i="1"/>
  <c r="R37" i="1"/>
  <c r="R40" i="1"/>
  <c r="R41" i="1"/>
  <c r="R42" i="1"/>
  <c r="R43" i="1"/>
  <c r="R44" i="1"/>
  <c r="R45" i="1"/>
  <c r="R46" i="1"/>
  <c r="R53" i="1"/>
  <c r="R58" i="1"/>
  <c r="R61" i="1"/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<sst xmlns="http://schemas.openxmlformats.org/spreadsheetml/2006/main" count="549" uniqueCount="277">
  <si>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</si>
  <si>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</si>
  <si>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</si>
  <si>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</si>
  <si>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</si>
  <si>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</si>
  <si>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</si>
  <si>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</si>
  <si>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</si>
  <si>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</si>
  <si>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</si>
  <si>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</si>
  <si>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</si>
  <si>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</si>
  <si>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</si>
  <si>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</si>
  <si>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</si>
  <si>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</si>
  <si>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</si>
  <si>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</si>
  <si>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</si>
  <si>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</si>
  <si>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</si>
  <si>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</si>
  <si>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</si>
  <si>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</si>
  <si>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Joko Adiyanto</t>
  </si>
  <si>
    <t>Semarang,28 April 1988</t>
  </si>
  <si>
    <t>Alim Fatimah</t>
  </si>
  <si>
    <t>Sukoharjo, 3 Mei 1992</t>
  </si>
  <si>
    <t>Muhammad Kresno Hardhito</t>
  </si>
  <si>
    <t>Serang, 13 Oktober 1993</t>
  </si>
  <si>
    <t>Anis Suryaningsih</t>
  </si>
  <si>
    <t>Sukoharjo, 5 Agustus 1990</t>
  </si>
  <si>
    <t>Muhammad Taufiq Akbar</t>
  </si>
  <si>
    <t>Surakarta, 24 Januari 1987</t>
  </si>
  <si>
    <t>Fitrianti</t>
  </si>
  <si>
    <t>Batam, 17 april 1992</t>
  </si>
  <si>
    <t>Ekayana Putra Negara</t>
  </si>
  <si>
    <t>Sragen, 30 November 1992</t>
  </si>
  <si>
    <t>Fadhilah Novitasari</t>
  </si>
  <si>
    <t>Ngawi, 20 November 1992</t>
  </si>
  <si>
    <t>Astri Dahlia Sari</t>
  </si>
  <si>
    <t>Sukoharjo, 13 Agustus 1991</t>
  </si>
  <si>
    <t>Apriliani Endang Lestariningsih</t>
  </si>
  <si>
    <t>Boyolali, 15 April 1993</t>
  </si>
  <si>
    <t>Ahmad Fauzi Abdurrohman</t>
  </si>
  <si>
    <t>Sukoharjo, 3 Desember 1992</t>
  </si>
  <si>
    <t>An Marissa Akhadiah</t>
  </si>
  <si>
    <t>Surakarta, 12 Januari 1992</t>
  </si>
  <si>
    <t>Ratih Ika Kusumawati</t>
  </si>
  <si>
    <t>Sukoharjo, 30 Maret 1991</t>
  </si>
  <si>
    <t>Dody Ikhsan Gunawan</t>
  </si>
  <si>
    <t>Sragen, 3 november 1988</t>
  </si>
  <si>
    <t>Ferisa Prasetyaning Utami</t>
  </si>
  <si>
    <t>karanganyar, 21 Februari 1992</t>
  </si>
  <si>
    <t>Agustiani</t>
  </si>
  <si>
    <t>Karanganyar, 16 Agustus 1991</t>
  </si>
  <si>
    <t>Siti Nurkhayati</t>
  </si>
  <si>
    <t>Boyolali, 12 Juni 1989</t>
  </si>
  <si>
    <t>Syarif Hidayat</t>
  </si>
  <si>
    <t>Kebumen, 4 Juli 1986</t>
  </si>
  <si>
    <t xml:space="preserve">Wendy Kusuma Wardhana </t>
  </si>
  <si>
    <t>Pelaihari, 25 Desember 1991</t>
  </si>
  <si>
    <t>Akhmad Fauzi</t>
  </si>
  <si>
    <t>Padang, 24 Juli 1992</t>
  </si>
  <si>
    <t>Abdul Wahab</t>
  </si>
  <si>
    <t>Karanganyar, 9 Maret 1988</t>
  </si>
  <si>
    <t>Parahita Arum N</t>
  </si>
  <si>
    <t>Magelang, 4 Oktober 1991</t>
  </si>
  <si>
    <t>Wachid Noor Hidayat</t>
  </si>
  <si>
    <t>Klaten, 2 Januari 1990</t>
  </si>
  <si>
    <t>Saifuddin Labib DZ</t>
  </si>
  <si>
    <t>Banyumas, 10 Januari 1989</t>
  </si>
  <si>
    <t>Muji Sriyani</t>
  </si>
  <si>
    <t>Solo, 21 Desember 1970</t>
  </si>
  <si>
    <t>Yuni Diarsih</t>
  </si>
  <si>
    <t>Surakarta, 3 Januari 1974</t>
  </si>
  <si>
    <t>Dwi Nurjanati</t>
  </si>
  <si>
    <t>Klaten, 29 Desember 1987</t>
  </si>
  <si>
    <t>Abdul Latief</t>
  </si>
  <si>
    <t>Kebumen, 12 April 1990</t>
  </si>
  <si>
    <t>Gunawan</t>
  </si>
  <si>
    <t>cirebon, 9 Oktober 1987</t>
  </si>
  <si>
    <t>Siti Affifatul Issaroh</t>
  </si>
  <si>
    <t>Boyolali, 31 Oktober 1991</t>
  </si>
  <si>
    <t>S1</t>
  </si>
  <si>
    <t>Universitas Sebelas Maret</t>
  </si>
  <si>
    <t>Jl. Wahyu Asri XI/D-45, Ngaliyab, Semarang</t>
  </si>
  <si>
    <t>SLTA</t>
  </si>
  <si>
    <t>Dukuh Rt. 02/X Gayam, Sukoharjo</t>
  </si>
  <si>
    <t>Kenokorejo Rt. 05/04 Polokarto, Sukoharjo</t>
  </si>
  <si>
    <t>Puntuk Toriyo 2/x, Bendosari, Sukoharjo</t>
  </si>
  <si>
    <t>Jl. Mulwo Selatan No. 6 Rt. 01/IX, Karangasem, Solo</t>
  </si>
  <si>
    <t>Jl. Mendung IV Kentingan, Jebres, Solo</t>
  </si>
  <si>
    <t>Prampeian Rt. 10/05, Newung Sukodono, Sragen</t>
  </si>
  <si>
    <t>IAIN SURAKARTA</t>
  </si>
  <si>
    <t>Manisharjo Rt. 02/03 Ngrambe, Ngawi</t>
  </si>
  <si>
    <t>Kenokorejo Rt. 03/06 Polokarto, Sukoharjo</t>
  </si>
  <si>
    <t>BarakrejoRandusari, Teras Boyolali</t>
  </si>
  <si>
    <t>Badan Rt. 02/01 Sanggrahan, Grogol, Sukoharjo</t>
  </si>
  <si>
    <t>Jl. Raya Grogol No. 88 Rt. /1, Sukoharjo</t>
  </si>
  <si>
    <t>Sanggrahan Rt. 01/03, Pucangan Kartosura</t>
  </si>
  <si>
    <t>Gentan banaran Rt. 03/I, Plupuh, Sragen</t>
  </si>
  <si>
    <t>Badranasri Rt. 01/12 Cangakan, Karanganyar</t>
  </si>
  <si>
    <t>Bangsri Rt. 01/01 Karangpandan, Karanganyar</t>
  </si>
  <si>
    <t>Talakbroto Rt. 09/03, Simo, Boyolali</t>
  </si>
  <si>
    <t>Kartosuro, Sukoharjo</t>
  </si>
  <si>
    <t>Jenggrik Rt. 06B, Jenggrik, Kedawung, Sragen</t>
  </si>
  <si>
    <t>Jl. Anggada 18 Rt. 01/20 Perum Ayodya Grobogan</t>
  </si>
  <si>
    <t>Even Orgenaiser</t>
  </si>
  <si>
    <t>Sugihwaras Wonorejo, Gondengrejo, Karanganyar</t>
  </si>
  <si>
    <t>Jl. Mayor Unus Kalinegoro, Magelang</t>
  </si>
  <si>
    <t>Gebang Katekan, Gantiwarno, Klaten</t>
  </si>
  <si>
    <t>Tipar Kidul Rt. 03/03 Kec. Ajibarang, Kab. Banyumas</t>
  </si>
  <si>
    <t>Karangasem Rt. 01/V, Laweyan</t>
  </si>
  <si>
    <t>Karangasem Rt. 02/IV, Laweyan</t>
  </si>
  <si>
    <t>Banjarjo, Kragilan, Gantiwarno, Klaten</t>
  </si>
  <si>
    <t>HIPMI KAMPUS</t>
  </si>
  <si>
    <t>Dusun 1 Rt. 004/003, Kaliwedikidul, Cirebon</t>
  </si>
  <si>
    <t>Jaten 09/03 Mojo Andong, Boyolali</t>
  </si>
  <si>
    <t>0856 4749 3952</t>
  </si>
  <si>
    <t>Kuliner</t>
  </si>
  <si>
    <t>0857 2501 2507</t>
  </si>
  <si>
    <t>Flanel, Kuliner</t>
  </si>
  <si>
    <t>0819 1112 2660</t>
  </si>
  <si>
    <t>0818 0440 6320</t>
  </si>
  <si>
    <t>Bimbingan Belajar</t>
  </si>
  <si>
    <t>0856 4735 3244</t>
  </si>
  <si>
    <t>Daur ulang limbah plastik, (Modified Casava Flour)</t>
  </si>
  <si>
    <t>0856 47012332</t>
  </si>
  <si>
    <t>0857 2513 2237</t>
  </si>
  <si>
    <t>0857 2741 5424</t>
  </si>
  <si>
    <t>0819 0451 7686</t>
  </si>
  <si>
    <t>0878 3673 0090</t>
  </si>
  <si>
    <t>0856 4243 0456</t>
  </si>
  <si>
    <t>0857 2800 2428</t>
  </si>
  <si>
    <t>0878 3064 3754</t>
  </si>
  <si>
    <t>0857 2505 0272</t>
  </si>
  <si>
    <t>0856 4210 5448</t>
  </si>
  <si>
    <t>0857 2853 0724</t>
  </si>
  <si>
    <t>0878 3691 0016</t>
  </si>
  <si>
    <t>0856 4720 6080</t>
  </si>
  <si>
    <t>Keliner, Jasa</t>
  </si>
  <si>
    <t>0838 86667 3948</t>
  </si>
  <si>
    <t>Pulsa, Makanan, Pakaian</t>
  </si>
  <si>
    <t>0857 2778 9500</t>
  </si>
  <si>
    <t>Trainer, Aksesoris, Desain Percetakan</t>
  </si>
  <si>
    <t>0857 2538 5822</t>
  </si>
  <si>
    <t>0819 0398 8827</t>
  </si>
  <si>
    <t>Souvenir</t>
  </si>
  <si>
    <t>0856 4380 5972</t>
  </si>
  <si>
    <t>0857 433 43404</t>
  </si>
  <si>
    <t>0271 7582807</t>
  </si>
  <si>
    <t>Jahit</t>
  </si>
  <si>
    <t>0821 3780 7858</t>
  </si>
  <si>
    <t>Konveksi</t>
  </si>
  <si>
    <t>0856 4384 2829</t>
  </si>
  <si>
    <t>Pemesanan Kaos, Jaket</t>
  </si>
  <si>
    <t>08561790877</t>
  </si>
  <si>
    <t>0857 2400 7019</t>
  </si>
  <si>
    <t>0878 3698 6404</t>
  </si>
  <si>
    <t>L</t>
  </si>
  <si>
    <t>P</t>
  </si>
  <si>
    <t>Surono</t>
  </si>
  <si>
    <t>14 november 1977</t>
  </si>
  <si>
    <t>M. Ari Wibowo SP</t>
  </si>
  <si>
    <t>03 MARET 1987</t>
  </si>
  <si>
    <t>Muhammad</t>
  </si>
  <si>
    <t>Agus Setyanto</t>
  </si>
  <si>
    <t>Wahyono</t>
  </si>
  <si>
    <t>Tommy Anggriawan. S, SH</t>
  </si>
  <si>
    <t>Harsoyo Susanto, SE</t>
  </si>
  <si>
    <t>Sudadi</t>
  </si>
  <si>
    <t>Sulaiman, SE</t>
  </si>
  <si>
    <t>Edy Luthfil Fikri</t>
  </si>
  <si>
    <t>Agus Rohmat, S.Pd.I</t>
  </si>
  <si>
    <t>Suyoto, SE</t>
  </si>
  <si>
    <t>Dion Henry Wibowo</t>
  </si>
  <si>
    <t>Aryanta, SHI</t>
  </si>
  <si>
    <t>Ngadenan</t>
  </si>
  <si>
    <t>Hermawan Budiyanto, SE</t>
  </si>
  <si>
    <t>29 NOVEMBER 1978</t>
  </si>
  <si>
    <t>Yuli Anwar Sanusi, ST</t>
  </si>
  <si>
    <t>Muji Ahmad Waluyo, SE</t>
  </si>
  <si>
    <t>Ilham Setyawan</t>
  </si>
  <si>
    <t>Yuniarso Dwi Susanto</t>
  </si>
  <si>
    <t>Koko Subandiyanto</t>
  </si>
  <si>
    <t>Muchamad Ali Basyah</t>
  </si>
  <si>
    <t>Drajat Trihardono, S.Sos</t>
  </si>
  <si>
    <t>Muh. Anwar</t>
  </si>
  <si>
    <t>Wahyudi, BSc</t>
  </si>
  <si>
    <t>Andi Hartanto</t>
  </si>
  <si>
    <t>Sri Widayati</t>
  </si>
  <si>
    <t>Nirwan Arif, SE</t>
  </si>
  <si>
    <t>Purwanto</t>
  </si>
  <si>
    <t>Doni Setiawan</t>
  </si>
  <si>
    <t>Pendem Jenalas Rt. 10/02, Gemalang, Sragen</t>
  </si>
  <si>
    <t>081393095595</t>
  </si>
  <si>
    <t>UNIVERSITAS SEBELAS MARET</t>
  </si>
  <si>
    <t>Mojomulyi Rt. 2/8, Sragen Kulon, Sragen</t>
  </si>
  <si>
    <t>08562531858</t>
  </si>
  <si>
    <t>PERTANIAN</t>
  </si>
  <si>
    <t>Ngasinan, Ngargotirto, Sragen</t>
  </si>
  <si>
    <t>081329488942</t>
  </si>
  <si>
    <t>DIII</t>
  </si>
  <si>
    <t>STIE</t>
  </si>
  <si>
    <t>Musuk Rt. 13, Sambirejo, Sragen</t>
  </si>
  <si>
    <t>085227376666</t>
  </si>
  <si>
    <t>SMK KIMIA INDUSTRI SURAKARTA</t>
  </si>
  <si>
    <t>Mojomulyo Rt. 3/XI, Sragen Kulon, Sragen</t>
  </si>
  <si>
    <t>081329369513</t>
  </si>
  <si>
    <t>UNSA</t>
  </si>
  <si>
    <t>Krapyar Rt. 28/09, Sragen</t>
  </si>
  <si>
    <t>085728133500</t>
  </si>
  <si>
    <t>STIE CKU SEMARANG</t>
  </si>
  <si>
    <t>Jl. Veteran No. 36, Sragen</t>
  </si>
  <si>
    <t>081393006259</t>
  </si>
  <si>
    <t>SMAN GEMOLONG</t>
  </si>
  <si>
    <t>Mranggen Rt. 21, Sambirejo, Plupuh, Sragen</t>
  </si>
  <si>
    <t>081225800777</t>
  </si>
  <si>
    <t>UMS</t>
  </si>
  <si>
    <t>Tegal Asri Masaran, Sragen</t>
  </si>
  <si>
    <t>08122612340</t>
  </si>
  <si>
    <t>IAIN</t>
  </si>
  <si>
    <t>Bentak Rt. 23, Sidoharjo, Sragen</t>
  </si>
  <si>
    <t>08122636814</t>
  </si>
  <si>
    <t>UNIVERSITAS SATYA GAMA JAKARTA</t>
  </si>
  <si>
    <t>Pojok Rt. 03, Pandak, Sidoharjo, Sragen</t>
  </si>
  <si>
    <t>081548436613</t>
  </si>
  <si>
    <t>UTP SURAKARTA</t>
  </si>
  <si>
    <t>Klinge Rt. 26 Desa Grenggreng , Sragen</t>
  </si>
  <si>
    <t>08122502994</t>
  </si>
  <si>
    <t>Purwoasri Kroyo, Karang Malang, Sragen</t>
  </si>
  <si>
    <t>087835279952</t>
  </si>
  <si>
    <t>Kembangan Rt. 26/07 Sidodadi, Masaran, Sragen</t>
  </si>
  <si>
    <t>08121549574</t>
  </si>
  <si>
    <t>IAIN SALATIGA</t>
  </si>
  <si>
    <t>Dusun Sumber, Sragen</t>
  </si>
  <si>
    <t>087747813532</t>
  </si>
  <si>
    <t>Jl. Sukowati 82, Sumber Asri, Sragen</t>
  </si>
  <si>
    <t>081393588788</t>
  </si>
  <si>
    <t>Jl. Flamboyan 29, Sragen</t>
  </si>
  <si>
    <t>081329515678</t>
  </si>
  <si>
    <t>Sidoharjo Kec. Sidoharjo, Sragen</t>
  </si>
  <si>
    <t>081229890776</t>
  </si>
  <si>
    <t>Jl. Urip Sumoharjo No. 4, Ketorejo, Sragen</t>
  </si>
  <si>
    <t>081567979777</t>
  </si>
  <si>
    <t>KSU HARUM UTAMA</t>
  </si>
  <si>
    <t>Karangmalang Rt. 19/05 Puro, Sragen</t>
  </si>
  <si>
    <t>08156720017</t>
  </si>
  <si>
    <t>Pandak Rt. 06 Rw. 11 Krikilan Masaran Sragen</t>
  </si>
  <si>
    <t>08122978498</t>
  </si>
  <si>
    <t>Jl. Demak Bintoro 2 No.15 Rt.04/Rw X, Solo</t>
  </si>
  <si>
    <t>085747096177</t>
  </si>
  <si>
    <t>JAMUR BROTHER &amp; EO</t>
  </si>
  <si>
    <t>UNSRI</t>
  </si>
  <si>
    <t>Jl. Aipda KS. Tubun 5 Tegalsari Rt. 02/15, Sragen</t>
  </si>
  <si>
    <t>081329327715</t>
  </si>
  <si>
    <t>SMAN 2 SKA</t>
  </si>
  <si>
    <t>KSU Jati Diri, Sragen</t>
  </si>
  <si>
    <t>08882977168</t>
  </si>
  <si>
    <t>KSU YAMAI SEJAHTERA</t>
  </si>
  <si>
    <t>Plumbungan Indah No. 360 Rt. 31, K. Malang, Sragen</t>
  </si>
  <si>
    <t>081567996426</t>
  </si>
  <si>
    <t>Munggur Rt. 13/03 Jenalas, Gemolong, Sragen</t>
  </si>
  <si>
    <t>085293466644</t>
  </si>
  <si>
    <t>INFORMATIKA YAPENAS</t>
  </si>
  <si>
    <t>Jl. Patimura No. 45 A, Sragen</t>
  </si>
  <si>
    <t>085293284152</t>
  </si>
  <si>
    <t>STIE KN GANESA MALANG</t>
  </si>
  <si>
    <t>Jl. Raya Gemolong Krg Gede Km. 2, T. Sari Rt. 1, Sragen</t>
  </si>
  <si>
    <t>08112636717</t>
  </si>
  <si>
    <t>085377844921</t>
  </si>
  <si>
    <t>IAIN KUDUS</t>
  </si>
  <si>
    <t>082156789132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</si>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</sst>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7" formatCode="[$-409]d\-mmm\-yyyy;@"/>
  </numFmts>
  <fonts count="6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4" fillId="0" borderId="2" xfId="2" applyFont="1" applyBorder="1" applyAlignment="1">
      <alignment horizontal="left" vertical="center" indent="1"/>
    </xf>
    <xf numFmtId="49" fontId="4" fillId="0" borderId="2" xfId="3" applyNumberFormat="1" applyFont="1" applyBorder="1" applyAlignment="1">
      <alignment horizontal="left" vertical="center" wrapText="1"/>
    </xf>
    <xf numFmtId="0" fontId="4" fillId="0" borderId="2" xfId="3" applyFont="1" applyBorder="1" applyAlignment="1">
      <alignment horizontal="left" vertical="center" wrapText="1"/>
    </xf>
    <xf numFmtId="15" fontId="4" fillId="0" borderId="2" xfId="3" applyNumberFormat="1" applyFont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indent="1"/>
    </xf>
    <xf numFmtId="0" fontId="4" fillId="0" borderId="3" xfId="2" applyFont="1" applyBorder="1" applyAlignment="1">
      <alignment horizontal="left" vertical="center" indent="1"/>
    </xf>
    <xf numFmtId="15" fontId="4" fillId="0" borderId="3" xfId="3" applyNumberFormat="1" applyFont="1" applyBorder="1" applyAlignment="1">
      <alignment horizontal="left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4" fillId="0" borderId="2" xfId="3" applyFont="1" applyFill="1" applyBorder="1" applyAlignment="1">
      <alignment horizontal="left" vertical="center" wrapText="1"/>
    </xf>
    <xf numFmtId="0" fontId="4" fillId="0" borderId="3" xfId="3" applyFont="1" applyBorder="1" applyAlignment="1">
      <alignment horizontal="left" vertical="center" wrapText="1"/>
    </xf>
    <xf numFmtId="49" fontId="4" fillId="0" borderId="3" xfId="3" applyNumberFormat="1" applyFont="1" applyBorder="1" applyAlignment="1">
      <alignment horizontal="left" vertical="center" wrapText="1"/>
    </xf>
    <xf numFmtId="49" fontId="4" fillId="0" borderId="2" xfId="3" applyNumberFormat="1" applyFont="1" applyBorder="1" applyAlignment="1">
      <alignment horizontal="center" vertical="center" wrapText="1"/>
    </xf>
    <xf numFmtId="0" fontId="4" fillId="0" borderId="4" xfId="3" applyFont="1" applyBorder="1" applyAlignment="1">
      <alignment horizontal="left" vertical="center" wrapText="1"/>
    </xf>
    <xf numFmtId="49" fontId="4" fillId="0" borderId="3" xfId="3" applyNumberFormat="1" applyFont="1" applyBorder="1" applyAlignment="1">
      <alignment horizontal="center" vertical="center" wrapText="1"/>
    </xf>
    <xf numFmtId="0" fontId="4" fillId="0" borderId="5" xfId="3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7" fontId="4" fillId="0" borderId="2" xfId="3" applyNumberFormat="1" applyFont="1" applyBorder="1" applyAlignment="1">
      <alignment horizontal="left" vertical="center" wrapText="1"/>
    </xf>
    <xf numFmtId="167" fontId="4" fillId="0" borderId="3" xfId="3" applyNumberFormat="1" applyFont="1" applyBorder="1" applyAlignment="1">
      <alignment horizontal="left" vertical="center" wrapText="1"/>
    </xf>
    <xf numFmtId="167" fontId="0" fillId="0" borderId="0" xfId="0" applyNumberFormat="1" applyAlignment="1"/>
    <xf numFmtId="0" fontId="4" fillId="0" borderId="8" xfId="3" applyFont="1" applyBorder="1" applyAlignment="1">
      <alignment horizontal="center" vertical="center" wrapText="1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7"/>
  <sheetViews>
    <sheetView tabSelected="1" topLeftCell="A71" zoomScale="75" zoomScaleNormal="75" workbookViewId="0">
      <selection activeCell="P62" sqref="A62:P10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2.140625" style="1" customWidth="1"/>
    <col min="14" max="14" width="6.85546875" style="1"/>
    <col min="15" max="15" width="24.28515625" style="1"/>
    <col min="16" max="16" width="12" style="1"/>
    <col min="17" max="17" width="6" style="1" customWidth="1"/>
    <col min="18" max="18" width="11.5703125" style="1"/>
    <col min="19" max="19" width="14.42578125" style="1"/>
    <col min="20" max="20" width="10.85546875" style="1" customWidth="1"/>
    <col min="21" max="21" width="11" style="1"/>
    <col min="22" max="22" width="61.42578125" style="1"/>
    <col min="23" max="23" width="9" style="1" customWidth="1"/>
    <col min="24" max="24" width="14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3.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9" t="s">
        <v>26</v>
      </c>
      <c r="O2" s="10" t="s">
        <v>27</v>
      </c>
      <c r="P2" s="25" t="s">
        <v>162</v>
      </c>
      <c r="Q2" s="6">
        <f>2012-VALUE(RIGHT(O2,4))</f>
        <v>24</v>
      </c>
      <c r="R2" s="7" t="str">
        <f>IF(Q2&lt;21,"&lt; 21",IF(Q2&lt;=30,"21 - 30",IF(Q2&lt;=40,"31 - 40",IF(Q2&lt;=50,"41 - 50","&gt; 50" ))))</f>
        <v>21 - 30</v>
      </c>
      <c r="S2" s="16" t="s">
        <v>86</v>
      </c>
      <c r="U2" s="11" t="s">
        <v>87</v>
      </c>
      <c r="V2" s="10" t="s">
        <v>88</v>
      </c>
      <c r="W2" s="21" t="s">
        <v>121</v>
      </c>
      <c r="Y2" s="22" t="s">
        <v>122</v>
      </c>
    </row>
    <row r="3" spans="1:25" ht="43.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9" t="s">
        <v>28</v>
      </c>
      <c r="O3" s="11" t="s">
        <v>29</v>
      </c>
      <c r="P3" s="26" t="s">
        <v>163</v>
      </c>
      <c r="Q3" s="6">
        <f t="shared" ref="Q3:Q31" si="0">2012-VALUE(RIGHT(O3,4))</f>
        <v>20</v>
      </c>
      <c r="R3" s="7" t="str">
        <f t="shared" ref="R3:R31" si="1">IF(Q3&lt;21,"&lt; 21",IF(Q3&lt;=30,"21 - 30",IF(Q3&lt;=40,"31 - 40",IF(Q3&lt;=50,"41 - 50","&gt; 50" ))))</f>
        <v>&lt; 21</v>
      </c>
      <c r="S3" s="17" t="s">
        <v>89</v>
      </c>
      <c r="U3" s="11" t="s">
        <v>87</v>
      </c>
      <c r="V3" s="10" t="s">
        <v>90</v>
      </c>
      <c r="W3" s="21" t="s">
        <v>123</v>
      </c>
      <c r="Y3" s="22" t="s">
        <v>124</v>
      </c>
    </row>
    <row r="4" spans="1:25" ht="43.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9" t="s">
        <v>30</v>
      </c>
      <c r="O4" s="12" t="s">
        <v>31</v>
      </c>
      <c r="P4" s="26" t="s">
        <v>162</v>
      </c>
      <c r="Q4" s="6">
        <f t="shared" si="0"/>
        <v>19</v>
      </c>
      <c r="R4" s="7" t="str">
        <f t="shared" si="1"/>
        <v>&lt; 21</v>
      </c>
      <c r="S4" s="17" t="s">
        <v>89</v>
      </c>
      <c r="U4" s="11" t="s">
        <v>87</v>
      </c>
      <c r="V4" s="10" t="s">
        <v>91</v>
      </c>
      <c r="W4" s="21" t="s">
        <v>125</v>
      </c>
      <c r="Y4" s="22"/>
    </row>
    <row r="5" spans="1:25" ht="43.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9" t="s">
        <v>32</v>
      </c>
      <c r="O5" s="12" t="s">
        <v>33</v>
      </c>
      <c r="P5" s="26" t="s">
        <v>163</v>
      </c>
      <c r="Q5" s="6">
        <f t="shared" si="0"/>
        <v>22</v>
      </c>
      <c r="R5" s="7" t="str">
        <f t="shared" si="1"/>
        <v>21 - 30</v>
      </c>
      <c r="S5" s="17" t="s">
        <v>89</v>
      </c>
      <c r="U5" s="11" t="s">
        <v>87</v>
      </c>
      <c r="V5" s="10" t="s">
        <v>92</v>
      </c>
      <c r="W5" s="21" t="s">
        <v>126</v>
      </c>
      <c r="Y5" s="22" t="s">
        <v>127</v>
      </c>
    </row>
    <row r="6" spans="1:25" ht="43.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3" t="s">
        <v>34</v>
      </c>
      <c r="O6" s="12" t="s">
        <v>35</v>
      </c>
      <c r="P6" s="26" t="s">
        <v>162</v>
      </c>
      <c r="Q6" s="6">
        <f t="shared" si="0"/>
        <v>25</v>
      </c>
      <c r="R6" s="7" t="str">
        <f t="shared" si="1"/>
        <v>21 - 30</v>
      </c>
      <c r="S6" s="17" t="s">
        <v>89</v>
      </c>
      <c r="U6" s="11" t="s">
        <v>87</v>
      </c>
      <c r="V6" s="10" t="s">
        <v>93</v>
      </c>
      <c r="W6" s="21" t="s">
        <v>128</v>
      </c>
      <c r="Y6" s="22" t="s">
        <v>129</v>
      </c>
    </row>
    <row r="7" spans="1:25" ht="43.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9" t="s">
        <v>36</v>
      </c>
      <c r="O7" s="12" t="s">
        <v>37</v>
      </c>
      <c r="P7" s="26" t="s">
        <v>163</v>
      </c>
      <c r="Q7" s="6">
        <f t="shared" si="0"/>
        <v>20</v>
      </c>
      <c r="R7" s="7" t="str">
        <f t="shared" si="1"/>
        <v>&lt; 21</v>
      </c>
      <c r="S7" s="17" t="s">
        <v>89</v>
      </c>
      <c r="U7" s="11" t="s">
        <v>87</v>
      </c>
      <c r="V7" s="10" t="s">
        <v>94</v>
      </c>
      <c r="W7" s="21" t="s">
        <v>130</v>
      </c>
      <c r="Y7" s="22"/>
    </row>
    <row r="8" spans="1:25" ht="43.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9" t="s">
        <v>38</v>
      </c>
      <c r="O8" s="12" t="s">
        <v>39</v>
      </c>
      <c r="P8" s="26" t="s">
        <v>163</v>
      </c>
      <c r="Q8" s="6">
        <f t="shared" si="0"/>
        <v>20</v>
      </c>
      <c r="R8" s="7" t="str">
        <f t="shared" si="1"/>
        <v>&lt; 21</v>
      </c>
      <c r="S8" s="17" t="s">
        <v>89</v>
      </c>
      <c r="U8" s="11" t="s">
        <v>87</v>
      </c>
      <c r="V8" s="10" t="s">
        <v>95</v>
      </c>
      <c r="W8" s="21" t="s">
        <v>131</v>
      </c>
      <c r="Y8" s="22"/>
    </row>
    <row r="9" spans="1:25" ht="43.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9" t="s">
        <v>40</v>
      </c>
      <c r="O9" s="11" t="s">
        <v>41</v>
      </c>
      <c r="P9" s="26" t="s">
        <v>163</v>
      </c>
      <c r="Q9" s="6">
        <f t="shared" si="0"/>
        <v>20</v>
      </c>
      <c r="R9" s="7" t="str">
        <f t="shared" si="1"/>
        <v>&lt; 21</v>
      </c>
      <c r="S9" s="17" t="s">
        <v>89</v>
      </c>
      <c r="U9" s="11" t="s">
        <v>96</v>
      </c>
      <c r="V9" s="10" t="s">
        <v>97</v>
      </c>
      <c r="W9" s="21" t="s">
        <v>132</v>
      </c>
      <c r="Y9" s="22"/>
    </row>
    <row r="10" spans="1:25" ht="43.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9" t="s">
        <v>42</v>
      </c>
      <c r="O10" s="12" t="s">
        <v>43</v>
      </c>
      <c r="P10" s="26" t="s">
        <v>163</v>
      </c>
      <c r="Q10" s="6">
        <f t="shared" si="0"/>
        <v>21</v>
      </c>
      <c r="R10" s="7" t="str">
        <f t="shared" si="1"/>
        <v>21 - 30</v>
      </c>
      <c r="S10" s="16" t="s">
        <v>89</v>
      </c>
      <c r="U10" s="11" t="s">
        <v>96</v>
      </c>
      <c r="V10" s="10" t="s">
        <v>98</v>
      </c>
      <c r="W10" s="21" t="s">
        <v>133</v>
      </c>
      <c r="Y10" s="22"/>
    </row>
    <row r="11" spans="1:25" ht="43.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9" t="s">
        <v>44</v>
      </c>
      <c r="O11" s="12" t="s">
        <v>45</v>
      </c>
      <c r="P11" s="26" t="s">
        <v>163</v>
      </c>
      <c r="Q11" s="6">
        <f t="shared" si="0"/>
        <v>19</v>
      </c>
      <c r="R11" s="7" t="str">
        <f t="shared" si="1"/>
        <v>&lt; 21</v>
      </c>
      <c r="S11" s="16" t="s">
        <v>89</v>
      </c>
      <c r="U11" s="11" t="s">
        <v>96</v>
      </c>
      <c r="V11" s="11" t="s">
        <v>99</v>
      </c>
      <c r="W11" s="21" t="s">
        <v>134</v>
      </c>
      <c r="Y11" s="22"/>
    </row>
    <row r="12" spans="1:25" ht="43.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9" t="s">
        <v>46</v>
      </c>
      <c r="O12" s="12" t="s">
        <v>47</v>
      </c>
      <c r="P12" s="26" t="s">
        <v>162</v>
      </c>
      <c r="Q12" s="6">
        <f t="shared" si="0"/>
        <v>20</v>
      </c>
      <c r="R12" s="7" t="str">
        <f t="shared" si="1"/>
        <v>&lt; 21</v>
      </c>
      <c r="S12" s="16" t="s">
        <v>89</v>
      </c>
      <c r="U12" s="11" t="s">
        <v>96</v>
      </c>
      <c r="V12" s="11" t="s">
        <v>100</v>
      </c>
      <c r="W12" s="21" t="s">
        <v>135</v>
      </c>
      <c r="Y12" s="22"/>
    </row>
    <row r="13" spans="1:25" ht="43.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9" t="s">
        <v>48</v>
      </c>
      <c r="O13" s="12" t="s">
        <v>49</v>
      </c>
      <c r="P13" s="26" t="s">
        <v>163</v>
      </c>
      <c r="Q13" s="6">
        <f t="shared" si="0"/>
        <v>20</v>
      </c>
      <c r="R13" s="7" t="str">
        <f t="shared" si="1"/>
        <v>&lt; 21</v>
      </c>
      <c r="S13" s="16" t="s">
        <v>89</v>
      </c>
      <c r="U13" s="11" t="s">
        <v>96</v>
      </c>
      <c r="V13" s="11" t="s">
        <v>101</v>
      </c>
      <c r="W13" s="21" t="s">
        <v>136</v>
      </c>
      <c r="Y13" s="22"/>
    </row>
    <row r="14" spans="1:25" ht="43.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9" t="s">
        <v>50</v>
      </c>
      <c r="O14" s="12" t="s">
        <v>51</v>
      </c>
      <c r="P14" s="26" t="s">
        <v>163</v>
      </c>
      <c r="Q14" s="6">
        <f t="shared" si="0"/>
        <v>21</v>
      </c>
      <c r="R14" s="7" t="str">
        <f t="shared" si="1"/>
        <v>21 - 30</v>
      </c>
      <c r="S14" s="16" t="s">
        <v>89</v>
      </c>
      <c r="U14" s="11" t="s">
        <v>96</v>
      </c>
      <c r="V14" s="11" t="s">
        <v>102</v>
      </c>
      <c r="W14" s="21" t="s">
        <v>137</v>
      </c>
      <c r="Y14" s="22"/>
    </row>
    <row r="15" spans="1:25" ht="43.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9" t="s">
        <v>52</v>
      </c>
      <c r="O15" s="12" t="s">
        <v>53</v>
      </c>
      <c r="P15" s="26" t="s">
        <v>162</v>
      </c>
      <c r="Q15" s="6">
        <f t="shared" si="0"/>
        <v>24</v>
      </c>
      <c r="R15" s="7" t="str">
        <f t="shared" si="1"/>
        <v>21 - 30</v>
      </c>
      <c r="S15" s="16" t="s">
        <v>89</v>
      </c>
      <c r="U15" s="11" t="s">
        <v>87</v>
      </c>
      <c r="V15" s="11" t="s">
        <v>103</v>
      </c>
      <c r="W15" s="21" t="s">
        <v>138</v>
      </c>
      <c r="Y15" s="22" t="s">
        <v>122</v>
      </c>
    </row>
    <row r="16" spans="1:25" ht="43.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9" t="s">
        <v>54</v>
      </c>
      <c r="O16" s="12" t="s">
        <v>55</v>
      </c>
      <c r="P16" s="26" t="s">
        <v>163</v>
      </c>
      <c r="Q16" s="6">
        <f t="shared" si="0"/>
        <v>20</v>
      </c>
      <c r="R16" s="7" t="str">
        <f t="shared" si="1"/>
        <v>&lt; 21</v>
      </c>
      <c r="S16" s="16" t="s">
        <v>89</v>
      </c>
      <c r="U16" s="11" t="s">
        <v>87</v>
      </c>
      <c r="V16" s="11" t="s">
        <v>104</v>
      </c>
      <c r="W16" s="21" t="s">
        <v>139</v>
      </c>
      <c r="Y16" s="22" t="s">
        <v>122</v>
      </c>
    </row>
    <row r="17" spans="1:25" ht="43.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9" t="s">
        <v>56</v>
      </c>
      <c r="O17" s="12" t="s">
        <v>57</v>
      </c>
      <c r="P17" s="26" t="s">
        <v>163</v>
      </c>
      <c r="Q17" s="6">
        <f t="shared" si="0"/>
        <v>21</v>
      </c>
      <c r="R17" s="7" t="str">
        <f t="shared" si="1"/>
        <v>21 - 30</v>
      </c>
      <c r="S17" s="16" t="s">
        <v>89</v>
      </c>
      <c r="U17" s="11" t="s">
        <v>87</v>
      </c>
      <c r="V17" s="10" t="s">
        <v>105</v>
      </c>
      <c r="W17" s="21" t="s">
        <v>140</v>
      </c>
      <c r="Y17" s="22" t="s">
        <v>122</v>
      </c>
    </row>
    <row r="18" spans="1:25" ht="43.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9" t="s">
        <v>58</v>
      </c>
      <c r="O18" s="12" t="s">
        <v>59</v>
      </c>
      <c r="P18" s="26" t="s">
        <v>163</v>
      </c>
      <c r="Q18" s="6">
        <f t="shared" si="0"/>
        <v>23</v>
      </c>
      <c r="R18" s="7" t="str">
        <f t="shared" si="1"/>
        <v>21 - 30</v>
      </c>
      <c r="S18" s="16" t="s">
        <v>89</v>
      </c>
      <c r="U18" s="11" t="s">
        <v>96</v>
      </c>
      <c r="V18" s="10" t="s">
        <v>106</v>
      </c>
      <c r="W18" s="21" t="s">
        <v>141</v>
      </c>
      <c r="Y18" s="22"/>
    </row>
    <row r="19" spans="1:25" ht="43.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9" t="s">
        <v>60</v>
      </c>
      <c r="O19" s="12" t="s">
        <v>61</v>
      </c>
      <c r="P19" s="26" t="s">
        <v>162</v>
      </c>
      <c r="Q19" s="6">
        <f t="shared" si="0"/>
        <v>26</v>
      </c>
      <c r="R19" s="7" t="str">
        <f t="shared" si="1"/>
        <v>21 - 30</v>
      </c>
      <c r="S19" s="16" t="s">
        <v>89</v>
      </c>
      <c r="U19" s="11" t="s">
        <v>96</v>
      </c>
      <c r="V19" s="10" t="s">
        <v>107</v>
      </c>
      <c r="W19" s="21" t="s">
        <v>142</v>
      </c>
      <c r="Y19" s="22" t="s">
        <v>143</v>
      </c>
    </row>
    <row r="20" spans="1:25" ht="43.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9" t="s">
        <v>62</v>
      </c>
      <c r="O20" s="12" t="s">
        <v>63</v>
      </c>
      <c r="P20" s="26" t="s">
        <v>162</v>
      </c>
      <c r="Q20" s="6">
        <f t="shared" si="0"/>
        <v>21</v>
      </c>
      <c r="R20" s="7" t="str">
        <f t="shared" si="1"/>
        <v>21 - 30</v>
      </c>
      <c r="S20" s="16" t="s">
        <v>89</v>
      </c>
      <c r="U20" s="11" t="s">
        <v>96</v>
      </c>
      <c r="V20" s="10" t="s">
        <v>108</v>
      </c>
      <c r="W20" s="21" t="s">
        <v>144</v>
      </c>
      <c r="Y20" s="22" t="s">
        <v>145</v>
      </c>
    </row>
    <row r="21" spans="1:25" ht="43.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9" t="s">
        <v>64</v>
      </c>
      <c r="O21" s="12" t="s">
        <v>65</v>
      </c>
      <c r="P21" s="26" t="s">
        <v>162</v>
      </c>
      <c r="Q21" s="6">
        <f t="shared" si="0"/>
        <v>20</v>
      </c>
      <c r="R21" s="7" t="str">
        <f t="shared" si="1"/>
        <v>&lt; 21</v>
      </c>
      <c r="S21" s="16" t="s">
        <v>89</v>
      </c>
      <c r="U21" s="11" t="s">
        <v>96</v>
      </c>
      <c r="V21" s="10" t="s">
        <v>109</v>
      </c>
      <c r="W21" s="21" t="s">
        <v>146</v>
      </c>
      <c r="Y21" s="22" t="s">
        <v>147</v>
      </c>
    </row>
    <row r="22" spans="1:25" ht="43.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9" t="s">
        <v>66</v>
      </c>
      <c r="O22" s="12" t="s">
        <v>67</v>
      </c>
      <c r="P22" s="26" t="s">
        <v>162</v>
      </c>
      <c r="Q22" s="6">
        <f t="shared" si="0"/>
        <v>24</v>
      </c>
      <c r="R22" s="7" t="str">
        <f t="shared" si="1"/>
        <v>21 - 30</v>
      </c>
      <c r="S22" s="16" t="s">
        <v>89</v>
      </c>
      <c r="U22" s="11" t="s">
        <v>110</v>
      </c>
      <c r="V22" s="10" t="s">
        <v>111</v>
      </c>
      <c r="W22" s="21" t="s">
        <v>148</v>
      </c>
      <c r="Y22" s="22"/>
    </row>
    <row r="23" spans="1:25" ht="43.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9" t="s">
        <v>68</v>
      </c>
      <c r="O23" s="11" t="s">
        <v>69</v>
      </c>
      <c r="P23" s="26" t="s">
        <v>163</v>
      </c>
      <c r="Q23" s="6">
        <f t="shared" si="0"/>
        <v>21</v>
      </c>
      <c r="R23" s="7" t="str">
        <f t="shared" si="1"/>
        <v>21 - 30</v>
      </c>
      <c r="S23" s="16" t="s">
        <v>89</v>
      </c>
      <c r="U23" s="11" t="s">
        <v>87</v>
      </c>
      <c r="V23" s="10" t="s">
        <v>112</v>
      </c>
      <c r="W23" s="21" t="s">
        <v>149</v>
      </c>
      <c r="Y23" s="22" t="s">
        <v>150</v>
      </c>
    </row>
    <row r="24" spans="1:25" ht="43.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9" t="s">
        <v>70</v>
      </c>
      <c r="O24" s="11" t="s">
        <v>71</v>
      </c>
      <c r="P24" s="26" t="s">
        <v>162</v>
      </c>
      <c r="Q24" s="6">
        <f t="shared" si="0"/>
        <v>22</v>
      </c>
      <c r="R24" s="7" t="str">
        <f t="shared" si="1"/>
        <v>21 - 30</v>
      </c>
      <c r="S24" s="16" t="s">
        <v>89</v>
      </c>
      <c r="U24" s="11" t="s">
        <v>87</v>
      </c>
      <c r="V24" s="10" t="s">
        <v>113</v>
      </c>
      <c r="W24" s="21" t="s">
        <v>151</v>
      </c>
      <c r="Y24" s="22" t="s">
        <v>122</v>
      </c>
    </row>
    <row r="25" spans="1:25" ht="43.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3" t="s">
        <v>72</v>
      </c>
      <c r="O25" s="12" t="s">
        <v>73</v>
      </c>
      <c r="P25" s="26" t="s">
        <v>162</v>
      </c>
      <c r="Q25" s="6">
        <f t="shared" si="0"/>
        <v>23</v>
      </c>
      <c r="R25" s="7" t="str">
        <f t="shared" si="1"/>
        <v>21 - 30</v>
      </c>
      <c r="S25" s="16" t="s">
        <v>89</v>
      </c>
      <c r="U25" s="18" t="s">
        <v>87</v>
      </c>
      <c r="V25" s="10" t="s">
        <v>114</v>
      </c>
      <c r="W25" s="21" t="s">
        <v>152</v>
      </c>
      <c r="Y25" s="22" t="s">
        <v>122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9" t="s">
        <v>74</v>
      </c>
      <c r="O26" s="12" t="s">
        <v>75</v>
      </c>
      <c r="P26" s="26" t="s">
        <v>163</v>
      </c>
      <c r="Q26" s="6">
        <f t="shared" si="0"/>
        <v>42</v>
      </c>
      <c r="R26" s="7" t="str">
        <f t="shared" si="1"/>
        <v>41 - 50</v>
      </c>
      <c r="S26" s="16" t="s">
        <v>89</v>
      </c>
      <c r="U26" s="11"/>
      <c r="V26" s="10" t="s">
        <v>115</v>
      </c>
      <c r="W26" s="21" t="s">
        <v>153</v>
      </c>
      <c r="Y26" s="22" t="s">
        <v>154</v>
      </c>
    </row>
    <row r="27" spans="1:25" ht="43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9" t="s">
        <v>76</v>
      </c>
      <c r="O27" s="12" t="s">
        <v>77</v>
      </c>
      <c r="P27" s="26" t="s">
        <v>163</v>
      </c>
      <c r="Q27" s="6">
        <f t="shared" si="0"/>
        <v>38</v>
      </c>
      <c r="R27" s="7" t="str">
        <f t="shared" si="1"/>
        <v>31 - 40</v>
      </c>
      <c r="S27" s="16" t="s">
        <v>89</v>
      </c>
      <c r="U27" s="11"/>
      <c r="V27" s="10" t="s">
        <v>116</v>
      </c>
      <c r="W27" s="21" t="s">
        <v>155</v>
      </c>
      <c r="Y27" s="22" t="s">
        <v>156</v>
      </c>
    </row>
    <row r="28" spans="1:25" ht="43.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9" t="s">
        <v>78</v>
      </c>
      <c r="O28" s="12" t="s">
        <v>79</v>
      </c>
      <c r="P28" s="26" t="s">
        <v>163</v>
      </c>
      <c r="Q28" s="6">
        <f t="shared" si="0"/>
        <v>25</v>
      </c>
      <c r="R28" s="7" t="str">
        <f t="shared" si="1"/>
        <v>21 - 30</v>
      </c>
      <c r="S28" s="16" t="s">
        <v>86</v>
      </c>
      <c r="U28" s="11" t="s">
        <v>87</v>
      </c>
      <c r="V28" s="10" t="s">
        <v>117</v>
      </c>
      <c r="W28" s="21" t="s">
        <v>157</v>
      </c>
      <c r="Y28" s="22" t="s">
        <v>158</v>
      </c>
    </row>
    <row r="29" spans="1:25" ht="43.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9" t="s">
        <v>80</v>
      </c>
      <c r="O29" s="12" t="s">
        <v>81</v>
      </c>
      <c r="P29" s="26" t="s">
        <v>162</v>
      </c>
      <c r="Q29" s="6">
        <f t="shared" si="0"/>
        <v>22</v>
      </c>
      <c r="R29" s="7" t="str">
        <f t="shared" si="1"/>
        <v>21 - 30</v>
      </c>
      <c r="S29" s="16" t="s">
        <v>89</v>
      </c>
      <c r="U29" s="11" t="s">
        <v>87</v>
      </c>
      <c r="V29" s="10" t="s">
        <v>94</v>
      </c>
      <c r="W29" s="21" t="s">
        <v>159</v>
      </c>
      <c r="Y29" s="22" t="s">
        <v>156</v>
      </c>
    </row>
    <row r="30" spans="1:25" ht="43.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9" t="s">
        <v>82</v>
      </c>
      <c r="O30" s="12" t="s">
        <v>83</v>
      </c>
      <c r="P30" s="26" t="s">
        <v>162</v>
      </c>
      <c r="Q30" s="6">
        <f t="shared" si="0"/>
        <v>25</v>
      </c>
      <c r="R30" s="7" t="str">
        <f t="shared" si="1"/>
        <v>21 - 30</v>
      </c>
      <c r="S30" s="16" t="s">
        <v>89</v>
      </c>
      <c r="U30" s="11" t="s">
        <v>118</v>
      </c>
      <c r="V30" s="10" t="s">
        <v>119</v>
      </c>
      <c r="W30" s="21" t="s">
        <v>160</v>
      </c>
      <c r="Y30" s="22" t="s">
        <v>156</v>
      </c>
    </row>
    <row r="31" spans="1:25" ht="43.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4" t="s">
        <v>84</v>
      </c>
      <c r="O31" s="15" t="s">
        <v>85</v>
      </c>
      <c r="P31" s="26" t="s">
        <v>163</v>
      </c>
      <c r="Q31" s="6">
        <f t="shared" si="0"/>
        <v>21</v>
      </c>
      <c r="R31" s="7" t="str">
        <f t="shared" si="1"/>
        <v>21 - 30</v>
      </c>
      <c r="S31" s="16" t="s">
        <v>89</v>
      </c>
      <c r="U31" s="19" t="s">
        <v>96</v>
      </c>
      <c r="V31" s="20" t="s">
        <v>120</v>
      </c>
      <c r="W31" s="23" t="s">
        <v>161</v>
      </c>
      <c r="Y31" s="24"/>
    </row>
    <row r="32" spans="1:25" ht="28.5" x14ac:dyDescent="0.25">
      <c r="A32" s="8"/>
      <c r="B32" s="8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8"/>
      <c r="K32" s="8"/>
      <c r="L32" s="8"/>
      <c r="M32" s="9" t="s">
        <v>164</v>
      </c>
      <c r="O32" s="27" t="s">
        <v>165</v>
      </c>
      <c r="P32" s="30" t="s">
        <v>162</v>
      </c>
      <c r="Q32" s="6">
        <f t="shared" ref="Q32:Q61" si="2">2012-VALUE(RIGHT(O32,4))</f>
        <v>35</v>
      </c>
      <c r="R32" s="7" t="str">
        <f t="shared" ref="R32:R61" si="3">IF(Q32&lt;21,"&lt; 21",IF(Q32&lt;=30,"21 - 30",IF(Q32&lt;=40,"31 - 40",IF(Q32&lt;=50,"41 - 50","&gt; 50" ))))</f>
        <v>31 - 40</v>
      </c>
      <c r="S32" s="16" t="s">
        <v>89</v>
      </c>
      <c r="U32" s="11" t="s">
        <v>89</v>
      </c>
      <c r="V32" s="10" t="s">
        <v>197</v>
      </c>
      <c r="W32" s="21" t="s">
        <v>198</v>
      </c>
      <c r="Y32" s="22"/>
    </row>
    <row r="33" spans="1:25" ht="57" x14ac:dyDescent="0.25">
      <c r="A33" s="8"/>
      <c r="B33" s="8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8"/>
      <c r="K33" s="8"/>
      <c r="L33" s="8"/>
      <c r="M33" s="9" t="s">
        <v>166</v>
      </c>
      <c r="O33" s="27" t="s">
        <v>167</v>
      </c>
      <c r="P33" s="30" t="s">
        <v>162</v>
      </c>
      <c r="Q33" s="6">
        <f t="shared" si="2"/>
        <v>25</v>
      </c>
      <c r="R33" s="7" t="str">
        <f t="shared" si="3"/>
        <v>21 - 30</v>
      </c>
      <c r="S33" s="17" t="s">
        <v>86</v>
      </c>
      <c r="U33" s="11" t="s">
        <v>199</v>
      </c>
      <c r="V33" s="10" t="s">
        <v>200</v>
      </c>
      <c r="W33" s="21" t="s">
        <v>201</v>
      </c>
      <c r="Y33" s="22" t="s">
        <v>202</v>
      </c>
    </row>
    <row r="34" spans="1:25" ht="28.5" x14ac:dyDescent="0.25">
      <c r="A34" s="8"/>
      <c r="B34" s="8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8"/>
      <c r="K34" s="8"/>
      <c r="L34" s="8"/>
      <c r="M34" s="9" t="s">
        <v>168</v>
      </c>
      <c r="O34" s="27">
        <v>24742</v>
      </c>
      <c r="P34" s="30" t="s">
        <v>162</v>
      </c>
      <c r="Q34" s="6">
        <f>2012-1967</f>
        <v>45</v>
      </c>
      <c r="R34" s="7" t="str">
        <f t="shared" si="3"/>
        <v>41 - 50</v>
      </c>
      <c r="S34" s="17" t="s">
        <v>86</v>
      </c>
      <c r="U34" s="11"/>
      <c r="V34" s="10" t="s">
        <v>203</v>
      </c>
      <c r="W34" s="21" t="s">
        <v>204</v>
      </c>
      <c r="Y34" s="22"/>
    </row>
    <row r="35" spans="1:25" ht="28.5" x14ac:dyDescent="0.25">
      <c r="A35" s="8"/>
      <c r="B35" s="8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8"/>
      <c r="K35" s="8"/>
      <c r="L35" s="8"/>
      <c r="M35" s="9" t="s">
        <v>169</v>
      </c>
      <c r="O35" s="27">
        <v>28351</v>
      </c>
      <c r="P35" s="30" t="s">
        <v>162</v>
      </c>
      <c r="Q35" s="6">
        <f>2012-1977</f>
        <v>35</v>
      </c>
      <c r="R35" s="7" t="str">
        <f t="shared" si="3"/>
        <v>31 - 40</v>
      </c>
      <c r="S35" s="17" t="s">
        <v>205</v>
      </c>
      <c r="U35" s="11" t="s">
        <v>206</v>
      </c>
      <c r="V35" s="10" t="s">
        <v>207</v>
      </c>
      <c r="W35" s="21" t="s">
        <v>208</v>
      </c>
      <c r="Y35" s="22"/>
    </row>
    <row r="36" spans="1:25" ht="71.25" x14ac:dyDescent="0.25">
      <c r="A36" s="8"/>
      <c r="B36" s="8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8"/>
      <c r="K36" s="8"/>
      <c r="L36" s="8"/>
      <c r="M36" s="13" t="s">
        <v>170</v>
      </c>
      <c r="O36" s="27">
        <v>29042</v>
      </c>
      <c r="P36" s="30" t="s">
        <v>162</v>
      </c>
      <c r="Q36" s="6">
        <f>2012-1979</f>
        <v>33</v>
      </c>
      <c r="R36" s="7" t="str">
        <f t="shared" si="3"/>
        <v>31 - 40</v>
      </c>
      <c r="S36" s="17" t="s">
        <v>89</v>
      </c>
      <c r="U36" s="11" t="s">
        <v>209</v>
      </c>
      <c r="V36" s="10" t="s">
        <v>210</v>
      </c>
      <c r="W36" s="21" t="s">
        <v>211</v>
      </c>
      <c r="Y36" s="22"/>
    </row>
    <row r="37" spans="1:25" ht="28.5" x14ac:dyDescent="0.25">
      <c r="A37" s="8"/>
      <c r="B37" s="8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8"/>
      <c r="K37" s="8"/>
      <c r="L37" s="8"/>
      <c r="M37" s="9" t="s">
        <v>171</v>
      </c>
      <c r="O37" s="27">
        <v>32909</v>
      </c>
      <c r="P37" s="30" t="s">
        <v>162</v>
      </c>
      <c r="Q37" s="6">
        <f>2012-1990</f>
        <v>22</v>
      </c>
      <c r="R37" s="7" t="str">
        <f t="shared" si="3"/>
        <v>21 - 30</v>
      </c>
      <c r="S37" s="17" t="s">
        <v>86</v>
      </c>
      <c r="U37" s="11" t="s">
        <v>212</v>
      </c>
      <c r="V37" s="10" t="s">
        <v>213</v>
      </c>
      <c r="W37" s="21" t="s">
        <v>214</v>
      </c>
      <c r="Y37" s="22"/>
    </row>
    <row r="38" spans="1:25" ht="42.75" x14ac:dyDescent="0.25">
      <c r="A38" s="8"/>
      <c r="B38" s="8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8"/>
      <c r="K38" s="8"/>
      <c r="L38" s="8"/>
      <c r="M38" s="9" t="s">
        <v>172</v>
      </c>
      <c r="O38" s="27">
        <v>24812</v>
      </c>
      <c r="P38" s="30" t="s">
        <v>162</v>
      </c>
      <c r="Q38" s="6">
        <f>2012-1967</f>
        <v>45</v>
      </c>
      <c r="R38" s="7" t="str">
        <f t="shared" si="3"/>
        <v>41 - 50</v>
      </c>
      <c r="S38" s="17" t="s">
        <v>86</v>
      </c>
      <c r="U38" s="11" t="s">
        <v>215</v>
      </c>
      <c r="V38" s="10" t="s">
        <v>216</v>
      </c>
      <c r="W38" s="21" t="s">
        <v>217</v>
      </c>
      <c r="Y38" s="22"/>
    </row>
    <row r="39" spans="1:25" ht="42.75" x14ac:dyDescent="0.25">
      <c r="A39" s="8"/>
      <c r="B39" s="8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8"/>
      <c r="K39" s="8"/>
      <c r="L39" s="8"/>
      <c r="M39" s="9" t="s">
        <v>173</v>
      </c>
      <c r="O39" s="27">
        <v>24595</v>
      </c>
      <c r="P39" s="30" t="s">
        <v>162</v>
      </c>
      <c r="Q39" s="6">
        <f>2012-1967</f>
        <v>45</v>
      </c>
      <c r="R39" s="7" t="str">
        <f t="shared" si="3"/>
        <v>41 - 50</v>
      </c>
      <c r="S39" s="17" t="s">
        <v>89</v>
      </c>
      <c r="U39" s="11" t="s">
        <v>218</v>
      </c>
      <c r="V39" s="10" t="s">
        <v>219</v>
      </c>
      <c r="W39" s="21" t="s">
        <v>220</v>
      </c>
      <c r="Y39" s="22"/>
    </row>
    <row r="40" spans="1:25" ht="28.5" x14ac:dyDescent="0.25">
      <c r="A40" s="8"/>
      <c r="B40" s="8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8"/>
      <c r="K40" s="8"/>
      <c r="L40" s="8"/>
      <c r="M40" s="9" t="s">
        <v>174</v>
      </c>
      <c r="O40" s="27">
        <v>23965</v>
      </c>
      <c r="P40" s="30" t="s">
        <v>162</v>
      </c>
      <c r="Q40" s="6">
        <f>2012-1965</f>
        <v>47</v>
      </c>
      <c r="R40" s="7" t="str">
        <f t="shared" si="3"/>
        <v>41 - 50</v>
      </c>
      <c r="S40" s="16" t="s">
        <v>86</v>
      </c>
      <c r="U40" s="11" t="s">
        <v>221</v>
      </c>
      <c r="V40" s="10" t="s">
        <v>222</v>
      </c>
      <c r="W40" s="21" t="s">
        <v>223</v>
      </c>
      <c r="Y40" s="22"/>
    </row>
    <row r="41" spans="1:25" ht="28.5" x14ac:dyDescent="0.25">
      <c r="A41" s="8"/>
      <c r="B41" s="8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8"/>
      <c r="K41" s="8"/>
      <c r="L41" s="8"/>
      <c r="M41" s="9" t="s">
        <v>175</v>
      </c>
      <c r="O41" s="27">
        <v>24680</v>
      </c>
      <c r="P41" s="30" t="s">
        <v>162</v>
      </c>
      <c r="Q41" s="6">
        <f>2012-1967</f>
        <v>45</v>
      </c>
      <c r="R41" s="7" t="str">
        <f t="shared" si="3"/>
        <v>41 - 50</v>
      </c>
      <c r="S41" s="16" t="s">
        <v>86</v>
      </c>
      <c r="U41" s="11" t="s">
        <v>224</v>
      </c>
      <c r="V41" s="11" t="s">
        <v>225</v>
      </c>
      <c r="W41" s="21" t="s">
        <v>226</v>
      </c>
      <c r="Y41" s="22"/>
    </row>
    <row r="42" spans="1:25" ht="71.25" x14ac:dyDescent="0.25">
      <c r="A42" s="8"/>
      <c r="B42" s="8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8"/>
      <c r="K42" s="8"/>
      <c r="L42" s="8"/>
      <c r="M42" s="9" t="s">
        <v>176</v>
      </c>
      <c r="O42" s="27">
        <v>31047</v>
      </c>
      <c r="P42" s="30" t="s">
        <v>162</v>
      </c>
      <c r="Q42" s="6">
        <f>2012-1984</f>
        <v>28</v>
      </c>
      <c r="R42" s="7" t="str">
        <f t="shared" si="3"/>
        <v>21 - 30</v>
      </c>
      <c r="S42" s="16" t="s">
        <v>86</v>
      </c>
      <c r="U42" s="11" t="s">
        <v>227</v>
      </c>
      <c r="V42" s="11" t="s">
        <v>228</v>
      </c>
      <c r="W42" s="21" t="s">
        <v>229</v>
      </c>
      <c r="Y42" s="22"/>
    </row>
    <row r="43" spans="1:25" ht="42.75" x14ac:dyDescent="0.25">
      <c r="A43" s="8"/>
      <c r="B43" s="8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8"/>
      <c r="K43" s="8"/>
      <c r="L43" s="8"/>
      <c r="M43" s="9" t="s">
        <v>177</v>
      </c>
      <c r="O43" s="27">
        <v>22288</v>
      </c>
      <c r="P43" s="30" t="s">
        <v>162</v>
      </c>
      <c r="Q43" s="6">
        <f>2012-1961</f>
        <v>51</v>
      </c>
      <c r="R43" s="7" t="str">
        <f t="shared" si="3"/>
        <v>&gt; 50</v>
      </c>
      <c r="S43" s="16" t="s">
        <v>86</v>
      </c>
      <c r="U43" s="11" t="s">
        <v>230</v>
      </c>
      <c r="V43" s="11" t="s">
        <v>231</v>
      </c>
      <c r="W43" s="21" t="s">
        <v>232</v>
      </c>
      <c r="Y43" s="22"/>
    </row>
    <row r="44" spans="1:25" ht="57" x14ac:dyDescent="0.25">
      <c r="A44" s="8"/>
      <c r="B44" s="8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8"/>
      <c r="K44" s="8"/>
      <c r="L44" s="8"/>
      <c r="M44" s="9" t="s">
        <v>178</v>
      </c>
      <c r="O44" s="27">
        <v>29731</v>
      </c>
      <c r="P44" s="30" t="s">
        <v>162</v>
      </c>
      <c r="Q44" s="6">
        <f>2012-1981</f>
        <v>31</v>
      </c>
      <c r="R44" s="7" t="str">
        <f t="shared" si="3"/>
        <v>31 - 40</v>
      </c>
      <c r="S44" s="16" t="s">
        <v>86</v>
      </c>
      <c r="U44" s="11" t="s">
        <v>199</v>
      </c>
      <c r="V44" s="11" t="s">
        <v>233</v>
      </c>
      <c r="W44" s="21" t="s">
        <v>234</v>
      </c>
      <c r="Y44" s="22"/>
    </row>
    <row r="45" spans="1:25" ht="28.5" x14ac:dyDescent="0.25">
      <c r="A45" s="8"/>
      <c r="B45" s="8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8"/>
      <c r="K45" s="8"/>
      <c r="L45" s="8"/>
      <c r="M45" s="9" t="s">
        <v>179</v>
      </c>
      <c r="O45" s="27">
        <v>29284</v>
      </c>
      <c r="P45" s="30" t="s">
        <v>162</v>
      </c>
      <c r="Q45" s="6">
        <f>2012-1980</f>
        <v>32</v>
      </c>
      <c r="R45" s="7" t="str">
        <f t="shared" si="3"/>
        <v>31 - 40</v>
      </c>
      <c r="S45" s="16" t="s">
        <v>86</v>
      </c>
      <c r="U45" s="11"/>
      <c r="V45" s="11" t="s">
        <v>235</v>
      </c>
      <c r="W45" s="21" t="s">
        <v>236</v>
      </c>
      <c r="Y45" s="22"/>
    </row>
    <row r="46" spans="1:25" ht="28.5" x14ac:dyDescent="0.25">
      <c r="A46" s="8"/>
      <c r="B46" s="8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8"/>
      <c r="K46" s="8"/>
      <c r="L46" s="8"/>
      <c r="M46" s="9" t="s">
        <v>180</v>
      </c>
      <c r="O46" s="27">
        <v>23024</v>
      </c>
      <c r="P46" s="30" t="s">
        <v>162</v>
      </c>
      <c r="Q46" s="6">
        <f>2012-1963</f>
        <v>49</v>
      </c>
      <c r="R46" s="7" t="str">
        <f t="shared" si="3"/>
        <v>41 - 50</v>
      </c>
      <c r="S46" s="16" t="s">
        <v>276</v>
      </c>
      <c r="U46" s="11" t="s">
        <v>237</v>
      </c>
      <c r="V46" s="11" t="s">
        <v>238</v>
      </c>
      <c r="W46" s="21" t="s">
        <v>239</v>
      </c>
      <c r="Y46" s="22"/>
    </row>
    <row r="47" spans="1:25" ht="28.5" x14ac:dyDescent="0.25">
      <c r="A47" s="8"/>
      <c r="B47" s="8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8"/>
      <c r="K47" s="8"/>
      <c r="L47" s="8"/>
      <c r="M47" s="9" t="s">
        <v>181</v>
      </c>
      <c r="O47" s="27" t="s">
        <v>182</v>
      </c>
      <c r="P47" s="30" t="s">
        <v>162</v>
      </c>
      <c r="Q47" s="6">
        <f>2012-1978</f>
        <v>34</v>
      </c>
      <c r="R47" s="7" t="str">
        <f t="shared" si="3"/>
        <v>31 - 40</v>
      </c>
      <c r="S47" s="16" t="s">
        <v>86</v>
      </c>
      <c r="U47" s="11"/>
      <c r="V47" s="10" t="s">
        <v>240</v>
      </c>
      <c r="W47" s="21" t="s">
        <v>241</v>
      </c>
      <c r="Y47" s="22"/>
    </row>
    <row r="48" spans="1:25" ht="28.5" x14ac:dyDescent="0.25">
      <c r="A48" s="8"/>
      <c r="B48" s="8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8"/>
      <c r="K48" s="8"/>
      <c r="L48" s="8"/>
      <c r="M48" s="9" t="s">
        <v>183</v>
      </c>
      <c r="O48" s="27">
        <v>30525</v>
      </c>
      <c r="P48" s="30" t="s">
        <v>162</v>
      </c>
      <c r="Q48" s="6">
        <f>2012-1983</f>
        <v>29</v>
      </c>
      <c r="R48" s="7" t="str">
        <f t="shared" si="3"/>
        <v>21 - 30</v>
      </c>
      <c r="S48" s="16" t="s">
        <v>86</v>
      </c>
      <c r="U48" s="11"/>
      <c r="V48" s="10" t="s">
        <v>242</v>
      </c>
      <c r="W48" s="21" t="s">
        <v>243</v>
      </c>
      <c r="Y48" s="22"/>
    </row>
    <row r="49" spans="1:25" ht="28.5" x14ac:dyDescent="0.25">
      <c r="A49" s="8"/>
      <c r="B49" s="8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8"/>
      <c r="K49" s="8"/>
      <c r="L49" s="8"/>
      <c r="M49" s="9" t="s">
        <v>184</v>
      </c>
      <c r="O49" s="27">
        <v>25025</v>
      </c>
      <c r="P49" s="30" t="s">
        <v>162</v>
      </c>
      <c r="Q49" s="6">
        <f>2012-1968</f>
        <v>44</v>
      </c>
      <c r="R49" s="7" t="str">
        <f t="shared" si="3"/>
        <v>41 - 50</v>
      </c>
      <c r="S49" s="16" t="s">
        <v>86</v>
      </c>
      <c r="U49" s="11"/>
      <c r="V49" s="10" t="s">
        <v>244</v>
      </c>
      <c r="W49" s="21" t="s">
        <v>245</v>
      </c>
      <c r="Y49" s="22"/>
    </row>
    <row r="50" spans="1:25" ht="28.5" x14ac:dyDescent="0.25">
      <c r="A50" s="8"/>
      <c r="B50" s="8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8"/>
      <c r="K50" s="8"/>
      <c r="L50" s="8"/>
      <c r="M50" s="9" t="s">
        <v>185</v>
      </c>
      <c r="O50" s="27">
        <v>29718</v>
      </c>
      <c r="P50" s="30" t="s">
        <v>162</v>
      </c>
      <c r="Q50" s="6">
        <f>2012-1981</f>
        <v>31</v>
      </c>
      <c r="R50" s="7" t="str">
        <f t="shared" si="3"/>
        <v>31 - 40</v>
      </c>
      <c r="S50" s="16" t="s">
        <v>86</v>
      </c>
      <c r="U50" s="11"/>
      <c r="V50" s="10" t="s">
        <v>246</v>
      </c>
      <c r="W50" s="21" t="s">
        <v>247</v>
      </c>
      <c r="Y50" s="22"/>
    </row>
    <row r="51" spans="1:25" ht="42.75" x14ac:dyDescent="0.25">
      <c r="A51" s="8"/>
      <c r="B51" s="8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8"/>
      <c r="K51" s="8"/>
      <c r="L51" s="8"/>
      <c r="M51" s="9" t="s">
        <v>186</v>
      </c>
      <c r="O51" s="27">
        <v>25737</v>
      </c>
      <c r="P51" s="30" t="s">
        <v>162</v>
      </c>
      <c r="Q51" s="6">
        <f>2012-1970</f>
        <v>42</v>
      </c>
      <c r="R51" s="7" t="str">
        <f t="shared" si="3"/>
        <v>41 - 50</v>
      </c>
      <c r="S51" s="16" t="s">
        <v>86</v>
      </c>
      <c r="U51" s="11" t="s">
        <v>248</v>
      </c>
      <c r="V51" s="10" t="s">
        <v>249</v>
      </c>
      <c r="W51" s="21" t="s">
        <v>250</v>
      </c>
      <c r="Y51" s="22"/>
    </row>
    <row r="52" spans="1:25" ht="28.5" x14ac:dyDescent="0.25">
      <c r="A52" s="8"/>
      <c r="B52" s="8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8"/>
      <c r="K52" s="8"/>
      <c r="L52" s="8"/>
      <c r="M52" s="9" t="s">
        <v>187</v>
      </c>
      <c r="O52" s="27">
        <v>27832</v>
      </c>
      <c r="P52" s="30" t="s">
        <v>162</v>
      </c>
      <c r="Q52" s="6">
        <f>2012-1976</f>
        <v>36</v>
      </c>
      <c r="R52" s="7" t="str">
        <f t="shared" si="3"/>
        <v>31 - 40</v>
      </c>
      <c r="S52" s="16" t="s">
        <v>89</v>
      </c>
      <c r="U52" s="11"/>
      <c r="V52" s="10" t="s">
        <v>251</v>
      </c>
      <c r="W52" s="21" t="s">
        <v>252</v>
      </c>
      <c r="Y52" s="22"/>
    </row>
    <row r="53" spans="1:25" ht="42.75" x14ac:dyDescent="0.25">
      <c r="A53" s="8"/>
      <c r="B53" s="8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8"/>
      <c r="K53" s="8"/>
      <c r="L53" s="8"/>
      <c r="M53" s="9" t="s">
        <v>188</v>
      </c>
      <c r="O53" s="27">
        <v>32913</v>
      </c>
      <c r="P53" s="30" t="s">
        <v>162</v>
      </c>
      <c r="Q53" s="6">
        <f>2012-1990</f>
        <v>22</v>
      </c>
      <c r="R53" s="7" t="str">
        <f t="shared" si="3"/>
        <v>21 - 30</v>
      </c>
      <c r="S53" s="16" t="s">
        <v>89</v>
      </c>
      <c r="U53" s="11" t="s">
        <v>96</v>
      </c>
      <c r="V53" s="10" t="s">
        <v>253</v>
      </c>
      <c r="W53" s="21" t="s">
        <v>254</v>
      </c>
      <c r="Y53" s="22" t="s">
        <v>255</v>
      </c>
    </row>
    <row r="54" spans="1:25" ht="28.5" x14ac:dyDescent="0.25">
      <c r="A54" s="8"/>
      <c r="B54" s="8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8"/>
      <c r="K54" s="8"/>
      <c r="L54" s="8"/>
      <c r="M54" s="9" t="s">
        <v>189</v>
      </c>
      <c r="O54" s="27">
        <v>27893</v>
      </c>
      <c r="P54" s="30" t="s">
        <v>162</v>
      </c>
      <c r="Q54" s="6">
        <f>2012-1976</f>
        <v>36</v>
      </c>
      <c r="R54" s="7" t="str">
        <f t="shared" si="3"/>
        <v>31 - 40</v>
      </c>
      <c r="S54" s="16" t="s">
        <v>86</v>
      </c>
      <c r="U54" s="11" t="s">
        <v>256</v>
      </c>
      <c r="V54" s="10" t="s">
        <v>257</v>
      </c>
      <c r="W54" s="21" t="s">
        <v>258</v>
      </c>
      <c r="Y54" s="22"/>
    </row>
    <row r="55" spans="1:25" ht="28.5" x14ac:dyDescent="0.25">
      <c r="A55" s="8"/>
      <c r="B55" s="8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8"/>
      <c r="K55" s="8"/>
      <c r="L55" s="8"/>
      <c r="M55" s="13" t="s">
        <v>190</v>
      </c>
      <c r="O55" s="27">
        <v>29319</v>
      </c>
      <c r="P55" s="30" t="s">
        <v>162</v>
      </c>
      <c r="Q55" s="6">
        <f>2012-1980</f>
        <v>32</v>
      </c>
      <c r="R55" s="7" t="str">
        <f t="shared" si="3"/>
        <v>31 - 40</v>
      </c>
      <c r="S55" s="16" t="s">
        <v>89</v>
      </c>
      <c r="U55" s="18" t="s">
        <v>259</v>
      </c>
      <c r="V55" s="10" t="s">
        <v>260</v>
      </c>
      <c r="W55" s="21" t="s">
        <v>261</v>
      </c>
      <c r="Y55" s="22"/>
    </row>
    <row r="56" spans="1:25" ht="57" x14ac:dyDescent="0.25">
      <c r="A56" s="8"/>
      <c r="B56" s="8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8"/>
      <c r="K56" s="8"/>
      <c r="L56" s="8"/>
      <c r="M56" s="9" t="s">
        <v>191</v>
      </c>
      <c r="O56" s="27">
        <v>21359</v>
      </c>
      <c r="P56" s="30" t="s">
        <v>162</v>
      </c>
      <c r="Q56" s="6">
        <f>2012-1958</f>
        <v>54</v>
      </c>
      <c r="R56" s="7" t="str">
        <f t="shared" si="3"/>
        <v>&gt; 50</v>
      </c>
      <c r="S56" s="16" t="s">
        <v>205</v>
      </c>
      <c r="U56" s="11" t="s">
        <v>262</v>
      </c>
      <c r="V56" s="10" t="s">
        <v>263</v>
      </c>
      <c r="W56" s="21" t="s">
        <v>264</v>
      </c>
      <c r="Y56" s="22"/>
    </row>
    <row r="57" spans="1:25" ht="28.5" x14ac:dyDescent="0.25">
      <c r="A57" s="8"/>
      <c r="B57" s="8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8"/>
      <c r="K57" s="8"/>
      <c r="L57" s="8"/>
      <c r="M57" s="9" t="s">
        <v>192</v>
      </c>
      <c r="O57" s="27">
        <v>33592</v>
      </c>
      <c r="P57" s="30" t="s">
        <v>162</v>
      </c>
      <c r="Q57" s="6">
        <f>2012-1991</f>
        <v>21</v>
      </c>
      <c r="R57" s="7" t="str">
        <f t="shared" si="3"/>
        <v>21 - 30</v>
      </c>
      <c r="S57" s="16" t="s">
        <v>86</v>
      </c>
      <c r="U57" s="11" t="s">
        <v>221</v>
      </c>
      <c r="V57" s="10" t="s">
        <v>265</v>
      </c>
      <c r="W57" s="21" t="s">
        <v>266</v>
      </c>
      <c r="Y57" s="22"/>
    </row>
    <row r="58" spans="1:25" ht="42.75" x14ac:dyDescent="0.25">
      <c r="A58" s="8"/>
      <c r="B58" s="8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8"/>
      <c r="K58" s="8"/>
      <c r="L58" s="8"/>
      <c r="M58" s="9" t="s">
        <v>193</v>
      </c>
      <c r="O58" s="27">
        <v>25223</v>
      </c>
      <c r="P58" s="30" t="s">
        <v>163</v>
      </c>
      <c r="Q58" s="6">
        <f>2012-1969</f>
        <v>43</v>
      </c>
      <c r="R58" s="7" t="str">
        <f t="shared" si="3"/>
        <v>41 - 50</v>
      </c>
      <c r="S58" s="16" t="s">
        <v>205</v>
      </c>
      <c r="U58" s="11" t="s">
        <v>267</v>
      </c>
      <c r="V58" s="10" t="s">
        <v>268</v>
      </c>
      <c r="W58" s="21" t="s">
        <v>269</v>
      </c>
      <c r="Y58" s="22"/>
    </row>
    <row r="59" spans="1:25" ht="42.75" x14ac:dyDescent="0.25">
      <c r="A59" s="8"/>
      <c r="B59" s="8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8"/>
      <c r="K59" s="8"/>
      <c r="L59" s="8"/>
      <c r="M59" s="9" t="s">
        <v>194</v>
      </c>
      <c r="O59" s="27">
        <v>26548</v>
      </c>
      <c r="P59" s="30" t="s">
        <v>162</v>
      </c>
      <c r="Q59" s="6">
        <f>2012-1972</f>
        <v>40</v>
      </c>
      <c r="R59" s="7" t="str">
        <f t="shared" si="3"/>
        <v>31 - 40</v>
      </c>
      <c r="S59" s="16" t="s">
        <v>86</v>
      </c>
      <c r="U59" s="11" t="s">
        <v>270</v>
      </c>
      <c r="V59" s="10" t="s">
        <v>271</v>
      </c>
      <c r="W59" s="21" t="s">
        <v>272</v>
      </c>
      <c r="Y59" s="22"/>
    </row>
    <row r="60" spans="1:25" ht="28.5" x14ac:dyDescent="0.25">
      <c r="A60" s="8"/>
      <c r="B60" s="8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8"/>
      <c r="K60" s="8"/>
      <c r="L60" s="8"/>
      <c r="M60" s="9" t="s">
        <v>195</v>
      </c>
      <c r="O60" s="27">
        <v>30754</v>
      </c>
      <c r="P60" s="30" t="s">
        <v>162</v>
      </c>
      <c r="Q60" s="6">
        <f>2012-1984</f>
        <v>28</v>
      </c>
      <c r="R60" s="7" t="str">
        <f t="shared" si="3"/>
        <v>21 - 30</v>
      </c>
      <c r="S60" s="16" t="s">
        <v>89</v>
      </c>
      <c r="U60" s="11" t="s">
        <v>237</v>
      </c>
      <c r="V60" s="10" t="s">
        <v>238</v>
      </c>
      <c r="W60" s="21" t="s">
        <v>273</v>
      </c>
      <c r="Y60" s="22"/>
    </row>
    <row r="61" spans="1:25" ht="28.5" x14ac:dyDescent="0.25">
      <c r="A61" s="8"/>
      <c r="B61" s="8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8"/>
      <c r="K61" s="8"/>
      <c r="L61" s="8"/>
      <c r="M61" s="14" t="s">
        <v>196</v>
      </c>
      <c r="O61" s="28">
        <v>32143</v>
      </c>
      <c r="P61" s="30" t="s">
        <v>162</v>
      </c>
      <c r="Q61" s="6">
        <f>2012-1988</f>
        <v>24</v>
      </c>
      <c r="R61" s="7" t="str">
        <f t="shared" si="3"/>
        <v>21 - 30</v>
      </c>
      <c r="S61" s="16" t="s">
        <v>89</v>
      </c>
      <c r="U61" s="19" t="s">
        <v>274</v>
      </c>
      <c r="V61" s="20" t="s">
        <v>238</v>
      </c>
      <c r="W61" s="23" t="s">
        <v>275</v>
      </c>
      <c r="Y61" s="24"/>
    </row>
    <row r="62" spans="1:25" x14ac:dyDescent="0.25">
      <c r="O62" s="29"/>
    </row>
    <row r="63" spans="1:25" x14ac:dyDescent="0.25">
      <c r="O63" s="29"/>
    </row>
    <row r="64" spans="1:25" x14ac:dyDescent="0.25">
      <c r="O64" s="29"/>
    </row>
    <row r="65" spans="15:15" x14ac:dyDescent="0.25">
      <c r="O65" s="29"/>
    </row>
    <row r="66" spans="15:15" x14ac:dyDescent="0.25">
      <c r="O66" s="29"/>
    </row>
    <row r="67" spans="15:15" x14ac:dyDescent="0.25">
      <c r="O67" s="29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2016-10-03T14:22:33Z</dcterms:modified>
  <dc:language>en-US</dc:language>
</cp:coreProperties>
</file>