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rinaldi/Documents/BCOM ITEC (YorkU)/Semester 1 (F) (Y)/ITEC 1010 (F)/ASSIGNMENTS/Assignment 2/"/>
    </mc:Choice>
  </mc:AlternateContent>
  <bookViews>
    <workbookView xWindow="620" yWindow="460" windowWidth="24980" windowHeight="15540" tabRatio="500" activeTab="6"/>
  </bookViews>
  <sheets>
    <sheet name="Invoice" sheetId="1" r:id="rId1"/>
    <sheet name="Grades" sheetId="2" r:id="rId2"/>
    <sheet name="Vacation" sheetId="3" r:id="rId3"/>
    <sheet name="Temperature" sheetId="5" r:id="rId4"/>
    <sheet name="Charts" sheetId="6" r:id="rId5"/>
    <sheet name="Weekly Pay" sheetId="7" r:id="rId6"/>
    <sheet name="Top 50 Singles" sheetId="8" r:id="rId7"/>
  </sheets>
  <definedNames>
    <definedName name="Artist">'Top 50 Singles'!$E$4</definedName>
    <definedName name="BudgetedFunds">Vacation!$B$3</definedName>
    <definedName name="Celsius">Temperature!$A$3:$A$83</definedName>
    <definedName name="Celsius18">Temperature!$A$61</definedName>
    <definedName name="ContingencyFund">Vacation!$B$13</definedName>
    <definedName name="Discount">Invoice!$D$4:$D$8</definedName>
    <definedName name="DoubleTime">'Weekly Pay'!$G$3:$G$11</definedName>
    <definedName name="Exam1">Grades!$B$4:$B$11</definedName>
    <definedName name="Exam2">Grades!$C$4:$C$11</definedName>
    <definedName name="Exam3">Grades!$D$4:$D$11</definedName>
    <definedName name="Final">Grades!$E$4:$E$11</definedName>
    <definedName name="HourlyRate">'Weekly Pay'!$D$3:$D$11</definedName>
    <definedName name="HoursWorked">'Weekly Pay'!$E$3:$E$11</definedName>
    <definedName name="LastWeek">'Top 50 Singles'!$E$6</definedName>
    <definedName name="LetterGrades">Grades!$I$4:$J$8</definedName>
    <definedName name="ListPrice">Invoice!$C$4:$C$8</definedName>
    <definedName name="OverallGrade">Grades!$F$4:$F$11</definedName>
    <definedName name="OvertimePay">'Weekly Pay'!$I$3:$I$11</definedName>
    <definedName name="PricePerItem">Vacation!$B$6:$B$11</definedName>
    <definedName name="Quantity">Invoice!$B$4:$B$8</definedName>
    <definedName name="RegularPay">'Weekly Pay'!$H$3:$H$11</definedName>
    <definedName name="SalePrice">Invoice!$E$4:$E$8</definedName>
    <definedName name="SaleTotal">Invoice!$F$4:$F$8</definedName>
    <definedName name="SongTitle">'Top 50 Singles'!$D$12:$D$59</definedName>
    <definedName name="Subtotal">Invoice!$F$9</definedName>
    <definedName name="SubtotalV">Vacation!$B$12</definedName>
    <definedName name="Tax">Invoice!$F$10</definedName>
    <definedName name="ThisWeek">'Top 50 Singles'!$E$5</definedName>
    <definedName name="TimeHalf">'Weekly Pay'!$F$3:$F$11</definedName>
    <definedName name="Title">'Top 50 Singles'!$E$3</definedName>
    <definedName name="Top50Chart">'Top 50 Singles'!$A$12:$F$59</definedName>
    <definedName name="TotalCost">Vacation!$B$14</definedName>
    <definedName name="TotalWeeks">'Top 50 Singles'!$E$7</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2" l="1"/>
  <c r="F6" i="2"/>
  <c r="F7" i="2"/>
  <c r="F8" i="2"/>
  <c r="F9" i="2"/>
  <c r="F10" i="2"/>
  <c r="F11" i="2"/>
  <c r="F4" i="2"/>
  <c r="G4" i="2"/>
  <c r="G5" i="2"/>
  <c r="G6" i="2"/>
  <c r="G7" i="2"/>
  <c r="G8" i="2"/>
  <c r="G9" i="2"/>
  <c r="G10" i="2"/>
  <c r="G11" i="2"/>
  <c r="G11" i="7"/>
  <c r="F11" i="7"/>
  <c r="G10" i="7"/>
  <c r="F10" i="7"/>
  <c r="G9" i="7"/>
  <c r="F9" i="7"/>
  <c r="G8" i="7"/>
  <c r="F8" i="7"/>
  <c r="G7" i="7"/>
  <c r="F7" i="7"/>
  <c r="G6" i="7"/>
  <c r="F6" i="7"/>
  <c r="G5" i="7"/>
  <c r="F5" i="7"/>
  <c r="G4" i="7"/>
  <c r="F4" i="7"/>
  <c r="G3" i="7"/>
  <c r="F3" i="7"/>
  <c r="I4" i="7"/>
  <c r="I5" i="7"/>
  <c r="I6" i="7"/>
  <c r="I7" i="7"/>
  <c r="I8" i="7"/>
  <c r="I9" i="7"/>
  <c r="I10" i="7"/>
  <c r="I11" i="7"/>
  <c r="I3" i="7"/>
  <c r="E4" i="8"/>
  <c r="E5" i="8"/>
  <c r="E6" i="8"/>
  <c r="E7" i="8"/>
  <c r="E8" i="8"/>
  <c r="H4" i="7"/>
  <c r="J4" i="7"/>
  <c r="H5" i="7"/>
  <c r="J5" i="7"/>
  <c r="H6" i="7"/>
  <c r="J6" i="7"/>
  <c r="H7" i="7"/>
  <c r="J7" i="7"/>
  <c r="H8" i="7"/>
  <c r="J8" i="7"/>
  <c r="H9" i="7"/>
  <c r="J9" i="7"/>
  <c r="H10" i="7"/>
  <c r="J10" i="7"/>
  <c r="H11" i="7"/>
  <c r="J11" i="7"/>
  <c r="H3" i="7"/>
  <c r="J3" i="7"/>
  <c r="G3" i="5"/>
  <c r="F3" i="5"/>
  <c r="E5" i="1"/>
  <c r="F5" i="1"/>
  <c r="E6" i="1"/>
  <c r="F6" i="1"/>
  <c r="E7" i="1"/>
  <c r="F7" i="1"/>
  <c r="E8" i="1"/>
  <c r="F8" i="1"/>
  <c r="E4" i="1"/>
  <c r="F4" i="1"/>
  <c r="F9" i="1"/>
  <c r="F10" i="1"/>
  <c r="F11" i="1"/>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B54"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4" i="5"/>
  <c r="B4" i="5"/>
  <c r="C3" i="5"/>
  <c r="B3" i="5"/>
  <c r="B12" i="3"/>
  <c r="B13" i="3"/>
  <c r="B14" i="3"/>
  <c r="B15" i="3"/>
</calcChain>
</file>

<file path=xl/sharedStrings.xml><?xml version="1.0" encoding="utf-8"?>
<sst xmlns="http://schemas.openxmlformats.org/spreadsheetml/2006/main" count="239" uniqueCount="226">
  <si>
    <t xml:space="preserve">MikeByte Technologies </t>
  </si>
  <si>
    <t>Sales Invoice</t>
  </si>
  <si>
    <t>Item</t>
  </si>
  <si>
    <t>Quantity</t>
  </si>
  <si>
    <t>List Price/Unit</t>
  </si>
  <si>
    <t>Discount</t>
  </si>
  <si>
    <t>Sale Price/Unit</t>
  </si>
  <si>
    <t>Total</t>
  </si>
  <si>
    <t>Keyboard</t>
  </si>
  <si>
    <t>Mouse</t>
  </si>
  <si>
    <t>Laptop</t>
  </si>
  <si>
    <t>Monitor</t>
  </si>
  <si>
    <t>USB Memory Stick</t>
  </si>
  <si>
    <t>Subtotal</t>
  </si>
  <si>
    <t>GST/HST</t>
  </si>
  <si>
    <t>Amount Due</t>
  </si>
  <si>
    <t>INFO TECH 3000</t>
  </si>
  <si>
    <t>Class Performance: Fall 2017</t>
  </si>
  <si>
    <t>Student Name</t>
  </si>
  <si>
    <t>Grade</t>
  </si>
  <si>
    <t>Letter Grade</t>
  </si>
  <si>
    <t>Nash, A</t>
  </si>
  <si>
    <t>Tewa, O</t>
  </si>
  <si>
    <t>Anfor, E</t>
  </si>
  <si>
    <t>Lee, R</t>
  </si>
  <si>
    <t>Bing, M</t>
  </si>
  <si>
    <t>Cha, I</t>
  </si>
  <si>
    <t>Audy, W</t>
  </si>
  <si>
    <t>Wren, W</t>
  </si>
  <si>
    <t>F</t>
  </si>
  <si>
    <t>D</t>
  </si>
  <si>
    <t>C</t>
  </si>
  <si>
    <t>B</t>
  </si>
  <si>
    <t>A</t>
  </si>
  <si>
    <t>Vacation Budget</t>
  </si>
  <si>
    <t>As of November 15th, 2017.</t>
  </si>
  <si>
    <t>Budgeted Funds:</t>
  </si>
  <si>
    <t xml:space="preserve">Destination: </t>
  </si>
  <si>
    <t>Italy</t>
  </si>
  <si>
    <t>Estimated Expenses:</t>
  </si>
  <si>
    <t>Items</t>
  </si>
  <si>
    <t>Price</t>
  </si>
  <si>
    <t>Notes</t>
  </si>
  <si>
    <t>Flight</t>
  </si>
  <si>
    <t>Car Rental</t>
  </si>
  <si>
    <t>Gas</t>
  </si>
  <si>
    <t>Food</t>
  </si>
  <si>
    <t>Shopping</t>
  </si>
  <si>
    <t>Hotel</t>
  </si>
  <si>
    <t>Includes deperature and return flights</t>
  </si>
  <si>
    <t>Includes usage for all 10 days. Main use of transportation.</t>
  </si>
  <si>
    <t>Gas will be filled periodcally throughout trip when needed.</t>
  </si>
  <si>
    <t>Includes various hotel costs that would be accommodated at the multiple locations visited.</t>
  </si>
  <si>
    <t>Contingency Fund</t>
  </si>
  <si>
    <t>Result</t>
  </si>
  <si>
    <t>Celsius        C°</t>
  </si>
  <si>
    <t>Fahrenheit F°</t>
  </si>
  <si>
    <t>Kelvin         K°</t>
  </si>
  <si>
    <t>Temperature Conversions From Celsius</t>
  </si>
  <si>
    <t>Conversion Through a Function</t>
  </si>
  <si>
    <t xml:space="preserve">Celsius      C°   </t>
  </si>
  <si>
    <t>Fahrenheit  F°</t>
  </si>
  <si>
    <t>Year of Study</t>
  </si>
  <si>
    <t>1st</t>
  </si>
  <si>
    <t>2nd</t>
  </si>
  <si>
    <t>3rd</t>
  </si>
  <si>
    <t>4th</t>
  </si>
  <si>
    <t># of Students Within Year of Study</t>
  </si>
  <si>
    <t>N/A</t>
  </si>
  <si>
    <t>Staff Payroll - For the week of November 19th - 25th</t>
  </si>
  <si>
    <t>Employee Last Name</t>
  </si>
  <si>
    <t>Employee First Name</t>
  </si>
  <si>
    <t>Employee ID No.</t>
  </si>
  <si>
    <t>Hourly Rate</t>
  </si>
  <si>
    <t>Hours Worked</t>
  </si>
  <si>
    <t>Time &amp; Half</t>
  </si>
  <si>
    <t>Double Time</t>
  </si>
  <si>
    <t>Regular Pay</t>
  </si>
  <si>
    <t>Overtime Pay</t>
  </si>
  <si>
    <t>Total Pay</t>
  </si>
  <si>
    <t>Abner</t>
  </si>
  <si>
    <t>Bolen</t>
  </si>
  <si>
    <t>Diep</t>
  </si>
  <si>
    <t>Forrest</t>
  </si>
  <si>
    <t>Henderson</t>
  </si>
  <si>
    <t>Irons</t>
  </si>
  <si>
    <t>Karim</t>
  </si>
  <si>
    <t>Qiu</t>
  </si>
  <si>
    <t>Viegas</t>
  </si>
  <si>
    <t>Stefan</t>
  </si>
  <si>
    <t>Loc</t>
  </si>
  <si>
    <t>Farah</t>
  </si>
  <si>
    <t>Andrew</t>
  </si>
  <si>
    <t>Frederick</t>
  </si>
  <si>
    <t>John</t>
  </si>
  <si>
    <t>Hieu</t>
  </si>
  <si>
    <t>Jiayi</t>
  </si>
  <si>
    <t>Heather</t>
  </si>
  <si>
    <t>10-695</t>
  </si>
  <si>
    <t>12-731</t>
  </si>
  <si>
    <t>12-609</t>
  </si>
  <si>
    <t>05-696</t>
  </si>
  <si>
    <t>10-315</t>
  </si>
  <si>
    <t>03-155</t>
  </si>
  <si>
    <t>07-689</t>
  </si>
  <si>
    <t>09-788</t>
  </si>
  <si>
    <t>11-010</t>
  </si>
  <si>
    <t>Comepleted Homework</t>
  </si>
  <si>
    <t>Uncompleted Homework</t>
  </si>
  <si>
    <t>Week of :</t>
  </si>
  <si>
    <t>Nov. 1 2017</t>
  </si>
  <si>
    <t>Position</t>
  </si>
  <si>
    <t>ThisWeek</t>
  </si>
  <si>
    <t>LastWeek</t>
  </si>
  <si>
    <t>TotalWeeks</t>
  </si>
  <si>
    <t>Title</t>
  </si>
  <si>
    <t>Artist</t>
  </si>
  <si>
    <t>EntryDate</t>
  </si>
  <si>
    <t>Rockstar</t>
  </si>
  <si>
    <t>POST MALONE featuring 21 SAVAGE</t>
  </si>
  <si>
    <t>Bodak Yellow</t>
  </si>
  <si>
    <t>CARDI B</t>
  </si>
  <si>
    <t>1-800-273-8255</t>
  </si>
  <si>
    <t>LOGIC featuring ALESSIA CARA &amp; KHALID</t>
  </si>
  <si>
    <t>Feel It Still</t>
  </si>
  <si>
    <t>PORTUGAL. THE MAN</t>
  </si>
  <si>
    <t>Sorry Not Sorry</t>
  </si>
  <si>
    <t>DEMI LOVATO</t>
  </si>
  <si>
    <t>Too Good At Goodbyes</t>
  </si>
  <si>
    <t>SAM SMITH</t>
  </si>
  <si>
    <t>Unforgettable</t>
  </si>
  <si>
    <t>FRENCH MONTANA featuring SWAE LEE</t>
  </si>
  <si>
    <t>Look What You Made Me Do</t>
  </si>
  <si>
    <t>TAYLOR SWIFT</t>
  </si>
  <si>
    <t>I Get The Bag</t>
  </si>
  <si>
    <t>GUCCI MANE featuring MIGOS</t>
  </si>
  <si>
    <t>Attention</t>
  </si>
  <si>
    <t>CHARLIE PUTH</t>
  </si>
  <si>
    <t>What About Us</t>
  </si>
  <si>
    <t>P!NK</t>
  </si>
  <si>
    <t>Believer</t>
  </si>
  <si>
    <t>IMAGINE DRAGONS</t>
  </si>
  <si>
    <t>Despacito</t>
  </si>
  <si>
    <t>LUIS FONSI featuring DADDY YANKEE</t>
  </si>
  <si>
    <t>Bank Account</t>
  </si>
  <si>
    <t>21 SAVAGE</t>
  </si>
  <si>
    <t>Rake It Up</t>
  </si>
  <si>
    <t>YO GOTTI featuring NICKI MINAJ</t>
  </si>
  <si>
    <t>Perfect</t>
  </si>
  <si>
    <t>ED SHEERAN</t>
  </si>
  <si>
    <t>What Lovers Do</t>
  </si>
  <si>
    <t>MAROON 5 featuring SZA</t>
  </si>
  <si>
    <t>Havana</t>
  </si>
  <si>
    <t>CAMILA CABELLO featuring YOUNG THUG</t>
  </si>
  <si>
    <t>Strip That Down</t>
  </si>
  <si>
    <t>LIAM PAYNE featuring QUAVO</t>
  </si>
  <si>
    <t>Shape Of You</t>
  </si>
  <si>
    <t>There's Nothing Holdin' Me Back</t>
  </si>
  <si>
    <t>SHAWN MENDES</t>
  </si>
  <si>
    <t>Slow Hands</t>
  </si>
  <si>
    <t>NIALL HORAN</t>
  </si>
  <si>
    <t>Young Dumb &amp; Broke</t>
  </si>
  <si>
    <t>KHALID</t>
  </si>
  <si>
    <t>What Ifs</t>
  </si>
  <si>
    <t>KANE BROWN featuring LAUREN ALAINA</t>
  </si>
  <si>
    <t>Gucci Gang</t>
  </si>
  <si>
    <t>LIL PUMP</t>
  </si>
  <si>
    <t>Praying</t>
  </si>
  <si>
    <t>KESHA</t>
  </si>
  <si>
    <t>I Fall Apart</t>
  </si>
  <si>
    <t>POST MALONE</t>
  </si>
  <si>
    <t>That's What I Like</t>
  </si>
  <si>
    <t>BRUNO MARS</t>
  </si>
  <si>
    <t>Wild Thoughts</t>
  </si>
  <si>
    <t>DJ KHALED featuring RIHANNA &amp; BRYSON TILLER</t>
  </si>
  <si>
    <t>Bad At Love</t>
  </si>
  <si>
    <t>HALSEY</t>
  </si>
  <si>
    <t>When It Rains It Pours</t>
  </si>
  <si>
    <t>LUKE COMBS</t>
  </si>
  <si>
    <t>Congratulations</t>
  </si>
  <si>
    <t>POST MALONE featuring QUAVO</t>
  </si>
  <si>
    <t>Humble</t>
  </si>
  <si>
    <t>KENDRICK LAMAR</t>
  </si>
  <si>
    <t>XO TOUR Llif3</t>
  </si>
  <si>
    <t>LIL UZI VERT</t>
  </si>
  <si>
    <t>Something Just Like This</t>
  </si>
  <si>
    <t>THE CHAINSMOKERS &amp; COLDPLAY</t>
  </si>
  <si>
    <t>New Rules</t>
  </si>
  <si>
    <t>DUA LIPA</t>
  </si>
  <si>
    <t>Body Like A Back Road</t>
  </si>
  <si>
    <t>SAM HUNT</t>
  </si>
  <si>
    <t>do re mi</t>
  </si>
  <si>
    <t>BLACKBEAR</t>
  </si>
  <si>
    <t>Love Galore</t>
  </si>
  <si>
    <t>SZA featuring TRAVIS SCOTT</t>
  </si>
  <si>
    <t>No Limit</t>
  </si>
  <si>
    <t>G-EAZY featuring A$AP ROCKY &amp; CARDI B</t>
  </si>
  <si>
    <t>Location</t>
  </si>
  <si>
    <t>Silence</t>
  </si>
  <si>
    <t>MARSHMELLO featuring KHALID</t>
  </si>
  <si>
    <t>The Weekend</t>
  </si>
  <si>
    <t>SZA</t>
  </si>
  <si>
    <t>Say You Won't Let Go</t>
  </si>
  <si>
    <t>JAMES ARTHUR</t>
  </si>
  <si>
    <t>Crew</t>
  </si>
  <si>
    <t>GOLDLINK featuring BRENT FAIYAZ &amp; SHY GLIZZY</t>
  </si>
  <si>
    <t>THOMAS RHETT</t>
  </si>
  <si>
    <t>No Promises</t>
  </si>
  <si>
    <t>CHEAT CODES featuring DEMI LOVATO</t>
  </si>
  <si>
    <t>Every Little Thing</t>
  </si>
  <si>
    <t>CARLY PEARCE</t>
  </si>
  <si>
    <t>Top 50 Singles</t>
  </si>
  <si>
    <t>Trip to total 10 days. Areas of visit include Calabria, Roma, Milano, &amp; Venezia.</t>
  </si>
  <si>
    <t>Shopping would most likely be done in Roma and Milano.</t>
  </si>
  <si>
    <t>Total amount that would be spent on food for duration of trip.</t>
  </si>
  <si>
    <t>Exam 1      20%</t>
  </si>
  <si>
    <t>Exam 2       20%</t>
  </si>
  <si>
    <t>Exam 3      20%</t>
  </si>
  <si>
    <t>Final           40%</t>
  </si>
  <si>
    <t>The following is a sales invoice for the company MikeByte Technologies. Each product ordered is listed with the corresponding price and quantiy that was issued for the order. Any product that has a quantity ordered value greater than 20, will receive a 5% discount on the list price per unit. The total is calculated by multiplying the sales price per unit (that would include the discount if applicable) by the quantity ordered. This will provide us with the total cost of each item ordered and then added together, giving us the subtotal. A 13% tax is added to the subtotal which eventually provides the total amound due of the invoice. Discount, Sale price, and tax is simply calculated by multiplying. Subtotal and amount due is calculated using the SUM function.</t>
  </si>
  <si>
    <t xml:space="preserve">The INFO TECH 3000 class of Fall 2017 had the following students in its class. Each student is given a percentage grade (which will only range from 0-100) on each grading component in the course. Each component has a specific weighted amount towards the overall grade, adding to 100%. The "Grade" column will present each students final grade after taking their marks on each component and multiplying it by their weight to the overall total percentage. After the overall grade is calculated  for each student, a letter grade is determined base on their final percentage in the class. The breakdown of leter grade values is presented in the "Letter Grade" chart. Letter grade column is calculated using VLOOKUP function on the letter grade table using the percentage that is received in overall grade.  </t>
  </si>
  <si>
    <t>The temperature conversions from Celsius chart is displaying celsius temperature from -40°C to 40°C and calculates the temperature conversion value of each Celsius temperature in Fahrenheit and Kelvin. The calculations are done by multiplying the conversion of F to celsius and multiplying the conversion of K to celsius. Above in the conversion through a function chart, is taking one celsius temperature (in this example is 18°C) and converting that Celsius temperature to Fahrenheit and Kelvin in one formula/function. This is calculated through the CONVERT function.</t>
  </si>
  <si>
    <t>Presented in the chart below is the week of November 1st, 2017 "Top 50 Singles". At the top, there is a search tool bar that will provide all the information on a single just by entering in the "Title" name of that single. Once deleted, the search tool bar will clear the information. The formula is done by combining the IF function with the INDEX and MATCH function. The formula uses the chart as a lookup table and the title as a lookup column to retrieve a value for whichever column is entered at the end of formula to return the value.</t>
  </si>
  <si>
    <t>The vacation budget chart was created to help budget myself and list all expenses for my hopefully soon trip to Italy. The budgeted funds amount is the amount I have already accumulated and saved for this trip. After this, the breakdown of all costs/expenses is listed with a estimated price of each. These costs/expesnes include flight, car rental, gas, hotel, food, and shopping. After these expenses are listed, a subtotal is created adding all expenses up and a 20% contigency fund is also added to the subtotal in case of emergency money that needs to be spent. Thus, bringing me to the total of all expenses. If the budgeted funds is greater than the total cost of all expenses then the result will read "Start Packing". If the budgeted funds is less than the total cost of all expenses then the result will read "Keep Saving". Unfortunately, my trip to Italy will not be happening sooner than I thought... This is simply calculated using an IF function on Budgeted Funds and Total.</t>
  </si>
  <si>
    <t>The following two charts present information about students in a classroom. The top chart (Class Makeup), is displaying information about how many students are taking a makeup class and which year of study these students are in. The bottom graph (Homework), is displaying information on the percentage of students in a classroom that completed and did not complete their homework. The blue portion represents completed and the organge portion represents the uncompleted. Charts are created by using the tables to the left of them which than inputs all the data to the chart.</t>
  </si>
  <si>
    <t>This chart displays the names of employees for a company presenting their payroll for the week of November 19th, 2017. All employees are subjected to their regular hourly rate for hours worked up to 44 hours. Any hours that are higher than 44 and up to 50 hours, an employee is subjected to their hourly rate times half (1.5). Any hours worked more than 50, an employee is subjected to their hourly rate times double (2). If no overtime is made, cells remain blank. Total pay would include an employees regular pay, added with overtime pay (if any). There is a seperate IF formula for Time &amp; Half, Double Time, Regular Pay, Overtime Pay, and Total Pay. Overtime Pay and Total Pay are nested with IF function and ISNUMBER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</si>
</sst>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2"/>
      <color theme="1"/>
      <name val="Calibri"/>
      <family val="2"/>
      <scheme val="minor"/>
    </font>
    <font>
      <b/>
      <sz val="12"/>
      <color theme="1"/>
      <name val="Calibri"/>
      <family val="2"/>
      <scheme val="minor"/>
    </font>
    <font>
      <b/>
      <sz val="16"/>
      <color theme="1"/>
      <name val="Calibri"/>
      <scheme val="minor"/>
    </font>
    <font>
      <b/>
      <sz val="20"/>
      <color theme="1"/>
      <name val="Calibri"/>
      <scheme val="minor"/>
    </font>
    <font>
      <sz val="12"/>
      <color rgb="FFFF0000"/>
      <name val="Calibri"/>
      <family val="2"/>
      <scheme val="minor"/>
    </font>
    <font>
      <b/>
      <sz val="14"/>
      <color theme="1"/>
      <name val="Calibri"/>
      <family val="2"/>
      <scheme val="minor"/>
    </font>
    <font>
      <sz val="12"/>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9"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Fill="1" applyBorder="1" applyAlignment="1">
      <alignment horizontal="center" vertical="center"/>
    </xf>
    <xf numFmtId="0" fontId="1" fillId="0" borderId="1" xfId="0" applyFont="1" applyBorder="1" applyAlignment="1">
      <alignment horizontal="center" vertical="center"/>
    </xf>
    <xf numFmtId="0" fontId="3" fillId="0" borderId="0" xfId="0" applyFont="1" applyBorder="1" applyAlignment="1">
      <alignment vertical="center" wrapText="1"/>
    </xf>
    <xf numFmtId="0" fontId="5" fillId="0" borderId="1" xfId="0" applyFont="1" applyBorder="1" applyAlignment="1">
      <alignment horizontal="left" vertical="center"/>
    </xf>
    <xf numFmtId="0" fontId="5" fillId="0" borderId="8" xfId="0" applyFont="1" applyBorder="1" applyAlignment="1">
      <alignment horizontal="left" vertical="center"/>
    </xf>
    <xf numFmtId="0" fontId="4" fillId="0" borderId="1" xfId="0" applyFont="1" applyBorder="1" applyAlignment="1">
      <alignment horizontal="center" vertical="center"/>
    </xf>
    <xf numFmtId="164" fontId="0" fillId="3" borderId="1" xfId="0" applyNumberFormat="1" applyFill="1" applyBorder="1" applyAlignment="1">
      <alignment horizontal="center" vertical="center"/>
    </xf>
    <xf numFmtId="0" fontId="0" fillId="0" borderId="0" xfId="0" applyBorder="1" applyAlignment="1">
      <alignment horizontal="center" vertical="center"/>
    </xf>
    <xf numFmtId="0" fontId="0" fillId="0" borderId="1" xfId="0" applyBorder="1"/>
    <xf numFmtId="0" fontId="1" fillId="0" borderId="1" xfId="0" applyFont="1" applyBorder="1" applyAlignment="1">
      <alignment horizontal="left" vertical="center" wrapText="1"/>
    </xf>
    <xf numFmtId="0" fontId="1" fillId="0" borderId="1" xfId="0" applyFont="1" applyBorder="1" applyAlignment="1">
      <alignment wrapText="1"/>
    </xf>
    <xf numFmtId="9" fontId="0" fillId="0" borderId="0" xfId="0" applyNumberFormat="1" applyBorder="1"/>
    <xf numFmtId="0" fontId="1" fillId="0" borderId="1" xfId="0" applyFont="1" applyBorder="1" applyAlignment="1">
      <alignment horizontal="center" vertical="center"/>
    </xf>
    <xf numFmtId="9" fontId="0" fillId="0" borderId="1" xfId="0" applyNumberFormat="1" applyFont="1" applyBorder="1" applyAlignment="1">
      <alignment horizontal="center" vertical="center" wrapText="1"/>
    </xf>
    <xf numFmtId="0" fontId="1" fillId="0" borderId="0" xfId="0" applyFont="1" applyBorder="1"/>
    <xf numFmtId="0" fontId="0" fillId="0" borderId="0" xfId="0" applyBorder="1" applyAlignment="1">
      <alignment horizontal="center"/>
    </xf>
    <xf numFmtId="15" fontId="0" fillId="0" borderId="1" xfId="0" applyNumberFormat="1" applyBorder="1"/>
    <xf numFmtId="0" fontId="2" fillId="0" borderId="0" xfId="0" applyFont="1" applyBorder="1" applyAlignment="1">
      <alignment vertical="center"/>
    </xf>
    <xf numFmtId="0" fontId="1" fillId="0" borderId="0" xfId="0" applyFont="1" applyBorder="1" applyAlignment="1">
      <alignment horizontal="right"/>
    </xf>
    <xf numFmtId="0" fontId="0" fillId="0" borderId="0" xfId="0" applyBorder="1" applyAlignment="1">
      <alignment vertical="center"/>
    </xf>
    <xf numFmtId="0" fontId="1" fillId="0" borderId="1" xfId="0" applyFont="1" applyBorder="1" applyAlignment="1">
      <alignment horizontal="right" vertical="center"/>
    </xf>
    <xf numFmtId="14" fontId="0" fillId="0" borderId="1" xfId="0" applyNumberFormat="1" applyBorder="1" applyAlignment="1">
      <alignment horizontal="center" vertical="center"/>
    </xf>
    <xf numFmtId="0" fontId="1" fillId="0" borderId="1" xfId="0" applyFont="1" applyBorder="1"/>
    <xf numFmtId="0" fontId="2" fillId="0" borderId="1" xfId="0" applyFont="1" applyBorder="1"/>
    <xf numFmtId="0" fontId="0" fillId="0" borderId="0" xfId="0" applyBorder="1" applyAlignment="1">
      <alignment vertical="center" wrapText="1"/>
    </xf>
    <xf numFmtId="0" fontId="0" fillId="0" borderId="0" xfId="0" applyBorder="1"/>
    <xf numFmtId="0" fontId="0" fillId="0" borderId="1" xfId="0" applyBorder="1" applyAlignment="1">
      <alignment horizontal="center" vertical="center" wrapText="1"/>
    </xf>
    <xf numFmtId="0" fontId="1" fillId="0" borderId="0" xfId="0" applyFont="1" applyBorder="1" applyAlignment="1">
      <alignment horizontal="center" vertical="center" wrapText="1"/>
    </xf>
    <xf numFmtId="9" fontId="1" fillId="0" borderId="0" xfId="0" applyNumberFormat="1" applyFont="1" applyBorder="1" applyAlignment="1">
      <alignment horizontal="center" vertical="center"/>
    </xf>
    <xf numFmtId="9" fontId="1" fillId="0" borderId="0" xfId="0" applyNumberFormat="1" applyFont="1" applyFill="1" applyBorder="1" applyAlignment="1">
      <alignment horizontal="center" vertical="center"/>
    </xf>
    <xf numFmtId="15" fontId="0" fillId="0" borderId="0" xfId="0" applyNumberFormat="1" applyBorder="1"/>
    <xf numFmtId="0" fontId="6" fillId="0" borderId="0" xfId="0" applyFont="1" applyFill="1" applyBorder="1" applyAlignment="1">
      <alignment horizontal="center" vertical="center"/>
    </xf>
    <xf numFmtId="0" fontId="0" fillId="0" borderId="1" xfId="0" applyBorder="1" applyAlignment="1">
      <alignment horizontal="center" vertical="center" wrapText="1"/>
    </xf>
    <xf numFmtId="0" fontId="3" fillId="2" borderId="1" xfId="0" applyFont="1" applyFill="1" applyBorder="1" applyAlignment="1">
      <alignment horizontal="center" vertical="center"/>
    </xf>
    <xf numFmtId="0" fontId="1" fillId="0" borderId="3" xfId="0" applyFont="1" applyFill="1" applyBorder="1" applyAlignment="1">
      <alignment horizontal="right" vertical="center"/>
    </xf>
    <xf numFmtId="0" fontId="1" fillId="0" borderId="2" xfId="0" applyFont="1" applyFill="1" applyBorder="1" applyAlignment="1">
      <alignment horizontal="right" vertical="center"/>
    </xf>
    <xf numFmtId="0" fontId="1" fillId="0" borderId="4" xfId="0" applyFont="1" applyFill="1" applyBorder="1" applyAlignment="1">
      <alignment horizontal="right" vertical="center"/>
    </xf>
    <xf numFmtId="0" fontId="1" fillId="0" borderId="1" xfId="0" applyFont="1" applyFill="1" applyBorder="1" applyAlignment="1">
      <alignment horizontal="righ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6" xfId="0" applyFont="1" applyBorder="1" applyAlignment="1">
      <alignment horizontal="left" vertical="center"/>
    </xf>
    <xf numFmtId="0" fontId="3" fillId="0" borderId="1" xfId="0" applyFont="1" applyBorder="1" applyAlignment="1">
      <alignment horizontal="left" vertical="center"/>
    </xf>
    <xf numFmtId="0" fontId="1" fillId="0" borderId="1" xfId="0"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left" vertical="center"/>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Class Makeup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0211561633088"/>
          <c:y val="0.168069498069498"/>
          <c:w val="0.677451546314718"/>
          <c:h val="0.65554707688566"/>
        </c:manualLayout>
      </c:layout>
      <c:barChart>
        <c:barDir val="col"/>
        <c:grouping val="clustered"/>
        <c:varyColors val="0"/>
        <c:ser>
          <c:idx val="0"/>
          <c:order val="0"/>
          <c:tx>
            <c:strRef>
              <c:f>Charts!$B$1</c:f>
              <c:strCache>
                <c:ptCount val="1"/>
                <c:pt idx="0">
                  <c:v># of Students Within Year of Study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Charts!$A$2:$A$6</c:f>
              <c:strCache>
                <c:ptCount val="5"/>
                <c:pt idx="0">
                  <c:v>1st</c:v>
                </c:pt>
                <c:pt idx="1">
                  <c:v>2nd</c:v>
                </c:pt>
                <c:pt idx="2">
                  <c:v>3rd</c:v>
                </c:pt>
                <c:pt idx="3">
                  <c:v>4th</c:v>
                </c:pt>
                <c:pt idx="4">
                  <c:v>N/A</c:v>
                </c:pt>
              </c:strCache>
            </c:strRef>
          </c:cat>
          <c:val>
            <c:numRef>
              <c:f>Charts!$B$2:$B$6</c:f>
              <c:numCache>
                <c:formatCode>General</c:formatCode>
                <c:ptCount val="5"/>
                <c:pt idx="0">
                  <c:v>23.0</c:v>
                </c:pt>
                <c:pt idx="1">
                  <c:v>40.0</c:v>
                </c:pt>
                <c:pt idx="2">
                  <c:v>32.0</c:v>
                </c:pt>
                <c:pt idx="3">
                  <c:v>18.0</c:v>
                </c:pt>
                <c:pt idx="4">
                  <c:v>6.0</c:v>
                </c:pt>
              </c:numCache>
            </c:numRef>
          </c:val>
        </c:ser>
        <c:dLbls>
          <c:showLegendKey val="0"/>
          <c:showVal val="0"/>
          <c:showCatName val="0"/>
          <c:showSerName val="0"/>
          <c:showPercent val="0"/>
          <c:showBubbleSize val="0"/>
        </c:dLbls>
        <c:gapWidth val="100"/>
        <c:overlap val="-24"/>
        <c:axId val="2145455440"/>
        <c:axId val="-2092640064"/>
      </c:barChart>
      <c:catAx>
        <c:axId val="214545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r>
                  <a:rPr lang="en-US" baseline="0"/>
                  <a:t> of study</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2640064"/>
        <c:crosses val="autoZero"/>
        <c:auto val="1"/>
        <c:lblAlgn val="ctr"/>
        <c:lblOffset val="100"/>
        <c:noMultiLvlLbl val="0"/>
      </c:catAx>
      <c:valAx>
        <c:axId val="-2092640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students</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5455440"/>
        <c:crosses val="autoZero"/>
        <c:crossBetween val="between"/>
      </c:valAx>
      <c:spPr>
        <a:noFill/>
        <a:ln>
          <a:noFill/>
        </a:ln>
        <a:effectLst/>
      </c:spPr>
    </c:plotArea>
    <c:legend>
      <c:legendPos val="r"/>
      <c:layout>
        <c:manualLayout>
          <c:xMode val="edge"/>
          <c:yMode val="edge"/>
          <c:x val="0.776579893705458"/>
          <c:y val="0.43755753503785"/>
          <c:w val="0.204440272368089"/>
          <c:h val="0.17712400814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Homework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Charts!$A$15:$A$16</c:f>
              <c:strCache>
                <c:ptCount val="2"/>
                <c:pt idx="0">
                  <c:v>Comepleted Homework</c:v>
                </c:pt>
                <c:pt idx="1">
                  <c:v>Uncompleted Homework</c:v>
                </c:pt>
              </c:strCache>
            </c:strRef>
          </c:cat>
          <c:val>
            <c:numRef>
              <c:f>Charts!$B$15:$B$16</c:f>
              <c:numCache>
                <c:formatCode>0%</c:formatCode>
                <c:ptCount val="2"/>
                <c:pt idx="0">
                  <c:v>0.87</c:v>
                </c:pt>
                <c:pt idx="1">
                  <c:v>0.13</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4605366272344"/>
          <c:y val="0.397691595111697"/>
          <c:w val="0.296437287756092"/>
          <c:h val="0.256788399187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12700</xdr:colOff>
      <xdr:row>0</xdr:row>
      <xdr:rowOff>0</xdr:rowOff>
    </xdr:from>
    <xdr:to>
      <xdr:col>8</xdr:col>
      <xdr:colOff>412750</xdr:colOff>
      <xdr:row>13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14</xdr:row>
      <xdr:rowOff>0</xdr:rowOff>
    </xdr:from>
    <xdr:to>
      <xdr:col>8</xdr:col>
      <xdr:colOff>406400</xdr:colOff>
      <xdr:row>25</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baseColWidth="10" defaultRowHeight="16" x14ac:dyDescent="0.2"/>
  <cols>
    <col min="1" max="6" width="12.83203125" customWidth="1"/>
  </cols>
  <sheetData>
    <row r="1" spans="1:10" ht="64" customHeight="1" x14ac:dyDescent="0.2">
      <c r="A1" s="39" t="s">
        <v>0</v>
      </c>
      <c r="B1" s="39"/>
      <c r="C1" s="39"/>
      <c r="D1" s="39"/>
      <c r="E1" s="39"/>
      <c r="F1" s="39"/>
      <c r="H1" s="38" t="s">
        <v>219</v>
      </c>
      <c r="I1" s="38"/>
      <c r="J1" s="38"/>
    </row>
    <row r="2" spans="1:10" ht="30" customHeight="1" x14ac:dyDescent="0.2">
      <c r="A2" s="44" t="s">
        <v>1</v>
      </c>
      <c r="B2" s="45"/>
      <c r="C2" s="45"/>
      <c r="D2" s="45"/>
      <c r="E2" s="45"/>
      <c r="F2" s="46"/>
      <c r="H2" s="38"/>
      <c r="I2" s="38"/>
      <c r="J2" s="38"/>
    </row>
    <row r="3" spans="1:10" ht="30" customHeight="1" x14ac:dyDescent="0.2">
      <c r="A3" s="1" t="s">
        <v>2</v>
      </c>
      <c r="B3" s="1" t="s">
        <v>3</v>
      </c>
      <c r="C3" s="1" t="s">
        <v>4</v>
      </c>
      <c r="D3" s="1" t="s">
        <v>5</v>
      </c>
      <c r="E3" s="1" t="s">
        <v>6</v>
      </c>
      <c r="F3" s="1" t="s">
        <v>7</v>
      </c>
      <c r="H3" s="38"/>
      <c r="I3" s="38"/>
      <c r="J3" s="38"/>
    </row>
    <row r="4" spans="1:10" ht="31" customHeight="1" x14ac:dyDescent="0.2">
      <c r="A4" s="2" t="s">
        <v>8</v>
      </c>
      <c r="B4" s="2">
        <v>25</v>
      </c>
      <c r="C4" s="5">
        <v>24.99</v>
      </c>
      <c r="D4" s="4">
        <v>0.05</v>
      </c>
      <c r="E4" s="5">
        <f>ListPrice*(1-Discount)</f>
        <v>23.740499999999997</v>
      </c>
      <c r="F4" s="5">
        <f>Quantity*SalePrice</f>
        <v>593.51249999999993</v>
      </c>
      <c r="H4" s="38"/>
      <c r="I4" s="38"/>
      <c r="J4" s="38"/>
    </row>
    <row r="5" spans="1:10" ht="31" customHeight="1" x14ac:dyDescent="0.2">
      <c r="A5" s="2" t="s">
        <v>9</v>
      </c>
      <c r="B5" s="2">
        <v>30</v>
      </c>
      <c r="C5" s="5">
        <v>17.989999999999998</v>
      </c>
      <c r="D5" s="4">
        <v>0.05</v>
      </c>
      <c r="E5" s="5">
        <f>ListPrice*(1-Discount)</f>
        <v>17.090499999999999</v>
      </c>
      <c r="F5" s="5">
        <f>Quantity*SalePrice</f>
        <v>512.71499999999992</v>
      </c>
      <c r="H5" s="38"/>
      <c r="I5" s="38"/>
      <c r="J5" s="38"/>
    </row>
    <row r="6" spans="1:10" ht="31" customHeight="1" x14ac:dyDescent="0.2">
      <c r="A6" s="2" t="s">
        <v>10</v>
      </c>
      <c r="B6" s="2">
        <v>8</v>
      </c>
      <c r="C6" s="5">
        <v>299.99</v>
      </c>
      <c r="D6" s="2"/>
      <c r="E6" s="5">
        <f>ListPrice*(1-Discount)</f>
        <v>299.99</v>
      </c>
      <c r="F6" s="5">
        <f>Quantity*SalePrice</f>
        <v>2399.92</v>
      </c>
      <c r="H6" s="38"/>
      <c r="I6" s="38"/>
      <c r="J6" s="38"/>
    </row>
    <row r="7" spans="1:10" ht="31" customHeight="1" x14ac:dyDescent="0.2">
      <c r="A7" s="2" t="s">
        <v>11</v>
      </c>
      <c r="B7" s="2">
        <v>12</v>
      </c>
      <c r="C7" s="5">
        <v>105.99</v>
      </c>
      <c r="D7" s="2"/>
      <c r="E7" s="5">
        <f>ListPrice*(1-Discount)</f>
        <v>105.99</v>
      </c>
      <c r="F7" s="5">
        <f>Quantity*SalePrice</f>
        <v>1271.8799999999999</v>
      </c>
      <c r="H7" s="38"/>
      <c r="I7" s="38"/>
      <c r="J7" s="38"/>
    </row>
    <row r="8" spans="1:10" ht="32" customHeight="1" x14ac:dyDescent="0.2">
      <c r="A8" s="3" t="s">
        <v>12</v>
      </c>
      <c r="B8" s="2">
        <v>50</v>
      </c>
      <c r="C8" s="5">
        <v>9.99</v>
      </c>
      <c r="D8" s="4">
        <v>0.05</v>
      </c>
      <c r="E8" s="5">
        <f>ListPrice*(1-Discount)</f>
        <v>9.490499999999999</v>
      </c>
      <c r="F8" s="5">
        <f>Quantity*SalePrice</f>
        <v>474.52499999999998</v>
      </c>
      <c r="H8" s="38"/>
      <c r="I8" s="38"/>
      <c r="J8" s="38"/>
    </row>
    <row r="9" spans="1:10" ht="31" customHeight="1" x14ac:dyDescent="0.2">
      <c r="A9" s="40" t="s">
        <v>13</v>
      </c>
      <c r="B9" s="41"/>
      <c r="C9" s="41"/>
      <c r="D9" s="41"/>
      <c r="E9" s="42"/>
      <c r="F9" s="6">
        <f>SUM(SaleTotal)</f>
        <v>5252.5524999999998</v>
      </c>
      <c r="H9" s="38"/>
      <c r="I9" s="38"/>
      <c r="J9" s="38"/>
    </row>
    <row r="10" spans="1:10" ht="33" customHeight="1" x14ac:dyDescent="0.2">
      <c r="A10" s="43" t="s">
        <v>14</v>
      </c>
      <c r="B10" s="43"/>
      <c r="C10" s="43"/>
      <c r="D10" s="43"/>
      <c r="E10" s="43"/>
      <c r="F10" s="6">
        <f>Subtotal*13%</f>
        <v>682.83182499999998</v>
      </c>
      <c r="H10" s="38"/>
      <c r="I10" s="38"/>
      <c r="J10" s="38"/>
    </row>
    <row r="11" spans="1:10" ht="31" customHeight="1" x14ac:dyDescent="0.2">
      <c r="A11" s="43" t="s">
        <v>15</v>
      </c>
      <c r="B11" s="43"/>
      <c r="C11" s="43"/>
      <c r="D11" s="43"/>
      <c r="E11" s="43"/>
      <c r="F11" s="6">
        <f>SUM(Subtotal:(Tax))</f>
        <v>5935.384325</v>
      </c>
      <c r="H11" s="38"/>
      <c r="I11" s="38"/>
      <c r="J11" s="38"/>
    </row>
  </sheetData>
  <mergeCells count="6">
    <mergeCell ref="H1:J11"/>
    <mergeCell ref="A1:F1"/>
    <mergeCell ref="A9:E9"/>
    <mergeCell ref="A10:E10"/>
    <mergeCell ref="A11:E11"/>
    <mergeCell ref="A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F11" sqref="F11"/>
    </sheetView>
  </sheetViews>
  <sheetFormatPr baseColWidth="10" defaultRowHeight="16" x14ac:dyDescent="0.2"/>
  <cols>
    <col min="1" max="1" width="15.83203125" customWidth="1"/>
    <col min="2" max="4" width="12.83203125" customWidth="1"/>
    <col min="5" max="5" width="12.6640625" customWidth="1"/>
    <col min="6" max="7" width="12.83203125" customWidth="1"/>
  </cols>
  <sheetData>
    <row r="1" spans="1:14" ht="48" customHeight="1" x14ac:dyDescent="0.2">
      <c r="A1" s="47" t="s">
        <v>16</v>
      </c>
      <c r="B1" s="47"/>
      <c r="C1" s="47"/>
      <c r="D1" s="47"/>
      <c r="E1" s="47"/>
      <c r="F1" s="47"/>
      <c r="G1" s="47"/>
      <c r="L1" s="38" t="s">
        <v>220</v>
      </c>
      <c r="M1" s="38"/>
      <c r="N1" s="38"/>
    </row>
    <row r="2" spans="1:14" ht="31" customHeight="1" x14ac:dyDescent="0.2">
      <c r="A2" s="44" t="s">
        <v>17</v>
      </c>
      <c r="B2" s="45"/>
      <c r="C2" s="45"/>
      <c r="D2" s="45"/>
      <c r="E2" s="45"/>
      <c r="F2" s="45"/>
      <c r="G2" s="46"/>
      <c r="L2" s="38"/>
      <c r="M2" s="38"/>
      <c r="N2" s="38"/>
    </row>
    <row r="3" spans="1:14" ht="32" customHeight="1" x14ac:dyDescent="0.2">
      <c r="A3" s="1" t="s">
        <v>18</v>
      </c>
      <c r="B3" s="1" t="s">
        <v>215</v>
      </c>
      <c r="C3" s="1" t="s">
        <v>216</v>
      </c>
      <c r="D3" s="1" t="s">
        <v>217</v>
      </c>
      <c r="E3" s="1" t="s">
        <v>218</v>
      </c>
      <c r="F3" s="1" t="s">
        <v>19</v>
      </c>
      <c r="G3" s="1" t="s">
        <v>20</v>
      </c>
      <c r="I3" s="48" t="s">
        <v>20</v>
      </c>
      <c r="J3" s="48"/>
      <c r="L3" s="38"/>
      <c r="M3" s="38"/>
      <c r="N3" s="38"/>
    </row>
    <row r="4" spans="1:14" ht="32" customHeight="1" x14ac:dyDescent="0.2">
      <c r="A4" s="3" t="s">
        <v>23</v>
      </c>
      <c r="B4" s="2">
        <v>85</v>
      </c>
      <c r="C4" s="2">
        <v>99</v>
      </c>
      <c r="D4" s="2">
        <v>82</v>
      </c>
      <c r="E4" s="2">
        <v>95</v>
      </c>
      <c r="F4" s="2">
        <f t="shared" ref="F4:F11" si="0">(Exam1+Exam2+Exam3)*20%+(Final*40%)</f>
        <v>91.2</v>
      </c>
      <c r="G4" s="2" t="str">
        <f t="shared" ref="G4:G11" si="1">VLOOKUP(OverallGrade,LetterGrades,2)</f>
        <v>A</v>
      </c>
      <c r="I4" s="2">
        <v>0</v>
      </c>
      <c r="J4" s="2" t="s">
        <v>29</v>
      </c>
      <c r="L4" s="38"/>
      <c r="M4" s="38"/>
      <c r="N4" s="38"/>
    </row>
    <row r="5" spans="1:14" ht="32" customHeight="1" x14ac:dyDescent="0.2">
      <c r="A5" s="3" t="s">
        <v>27</v>
      </c>
      <c r="B5" s="2">
        <v>67</v>
      </c>
      <c r="C5" s="2">
        <v>72</v>
      </c>
      <c r="D5" s="2">
        <v>66</v>
      </c>
      <c r="E5" s="2">
        <v>75</v>
      </c>
      <c r="F5" s="2">
        <f t="shared" si="0"/>
        <v>71</v>
      </c>
      <c r="G5" s="2" t="str">
        <f t="shared" si="1"/>
        <v>C</v>
      </c>
      <c r="I5" s="2">
        <v>60</v>
      </c>
      <c r="J5" s="2" t="s">
        <v>30</v>
      </c>
      <c r="L5" s="38"/>
      <c r="M5" s="38"/>
      <c r="N5" s="38"/>
    </row>
    <row r="6" spans="1:14" ht="31" customHeight="1" x14ac:dyDescent="0.2">
      <c r="A6" s="3" t="s">
        <v>25</v>
      </c>
      <c r="B6" s="2">
        <v>45</v>
      </c>
      <c r="C6" s="2">
        <v>35</v>
      </c>
      <c r="D6" s="2">
        <v>56</v>
      </c>
      <c r="E6" s="2">
        <v>60</v>
      </c>
      <c r="F6" s="2">
        <f t="shared" si="0"/>
        <v>51.2</v>
      </c>
      <c r="G6" s="2" t="str">
        <f t="shared" si="1"/>
        <v>F</v>
      </c>
      <c r="I6" s="2">
        <v>70</v>
      </c>
      <c r="J6" s="2" t="s">
        <v>31</v>
      </c>
      <c r="L6" s="38"/>
      <c r="M6" s="38"/>
      <c r="N6" s="38"/>
    </row>
    <row r="7" spans="1:14" ht="31" customHeight="1" x14ac:dyDescent="0.2">
      <c r="A7" s="3" t="s">
        <v>26</v>
      </c>
      <c r="B7" s="2">
        <v>100</v>
      </c>
      <c r="C7" s="2">
        <v>90</v>
      </c>
      <c r="D7" s="2">
        <v>95</v>
      </c>
      <c r="E7" s="2">
        <v>100</v>
      </c>
      <c r="F7" s="2">
        <f t="shared" si="0"/>
        <v>97</v>
      </c>
      <c r="G7" s="2" t="str">
        <f t="shared" si="1"/>
        <v>A</v>
      </c>
      <c r="I7" s="2">
        <v>80</v>
      </c>
      <c r="J7" s="2" t="s">
        <v>32</v>
      </c>
      <c r="L7" s="38"/>
      <c r="M7" s="38"/>
      <c r="N7" s="38"/>
    </row>
    <row r="8" spans="1:14" ht="33" customHeight="1" x14ac:dyDescent="0.2">
      <c r="A8" s="3" t="s">
        <v>24</v>
      </c>
      <c r="B8" s="2">
        <v>56</v>
      </c>
      <c r="C8" s="2">
        <v>76</v>
      </c>
      <c r="D8" s="2">
        <v>74</v>
      </c>
      <c r="E8" s="2">
        <v>70</v>
      </c>
      <c r="F8" s="2">
        <f t="shared" si="0"/>
        <v>69.2</v>
      </c>
      <c r="G8" s="2" t="str">
        <f t="shared" si="1"/>
        <v>D</v>
      </c>
      <c r="I8" s="2">
        <v>90</v>
      </c>
      <c r="J8" s="2" t="s">
        <v>33</v>
      </c>
      <c r="L8" s="38"/>
      <c r="M8" s="38"/>
      <c r="N8" s="38"/>
    </row>
    <row r="9" spans="1:14" ht="32" customHeight="1" x14ac:dyDescent="0.2">
      <c r="A9" s="3" t="s">
        <v>21</v>
      </c>
      <c r="B9" s="2">
        <v>76</v>
      </c>
      <c r="C9" s="2">
        <v>78</v>
      </c>
      <c r="D9" s="2">
        <v>87</v>
      </c>
      <c r="E9" s="2">
        <v>94</v>
      </c>
      <c r="F9" s="2">
        <f t="shared" si="0"/>
        <v>85.800000000000011</v>
      </c>
      <c r="G9" s="2" t="str">
        <f t="shared" si="1"/>
        <v>B</v>
      </c>
      <c r="L9" s="38"/>
      <c r="M9" s="38"/>
      <c r="N9" s="38"/>
    </row>
    <row r="10" spans="1:14" ht="32" customHeight="1" x14ac:dyDescent="0.2">
      <c r="A10" s="3" t="s">
        <v>22</v>
      </c>
      <c r="B10" s="2">
        <v>75</v>
      </c>
      <c r="C10" s="2">
        <v>78</v>
      </c>
      <c r="D10" s="2">
        <v>77</v>
      </c>
      <c r="E10" s="2">
        <v>79</v>
      </c>
      <c r="F10" s="2">
        <f t="shared" si="0"/>
        <v>77.599999999999994</v>
      </c>
      <c r="G10" s="2" t="str">
        <f t="shared" si="1"/>
        <v>C</v>
      </c>
      <c r="L10" s="38"/>
      <c r="M10" s="38"/>
      <c r="N10" s="38"/>
    </row>
    <row r="11" spans="1:14" ht="33" customHeight="1" x14ac:dyDescent="0.2">
      <c r="A11" s="32" t="s">
        <v>28</v>
      </c>
      <c r="B11" s="2">
        <v>90</v>
      </c>
      <c r="C11" s="2">
        <v>90</v>
      </c>
      <c r="D11" s="2">
        <v>85</v>
      </c>
      <c r="E11" s="2">
        <v>89</v>
      </c>
      <c r="F11" s="2">
        <f t="shared" si="0"/>
        <v>88.6</v>
      </c>
      <c r="G11" s="2" t="str">
        <f t="shared" si="1"/>
        <v>B</v>
      </c>
      <c r="L11" s="38"/>
      <c r="M11" s="38"/>
      <c r="N11" s="38"/>
    </row>
    <row r="12" spans="1:14" ht="31" customHeight="1" x14ac:dyDescent="0.2">
      <c r="A12" s="33"/>
      <c r="B12" s="34"/>
      <c r="C12" s="34"/>
      <c r="D12" s="34"/>
      <c r="E12" s="34"/>
      <c r="F12" s="35"/>
      <c r="G12" s="37"/>
      <c r="L12" s="30"/>
      <c r="M12" s="30"/>
      <c r="N12" s="30"/>
    </row>
    <row r="13" spans="1:14" x14ac:dyDescent="0.2">
      <c r="L13" s="31"/>
      <c r="M13" s="31"/>
      <c r="N13" s="31"/>
    </row>
    <row r="14" spans="1:14" x14ac:dyDescent="0.2">
      <c r="L14" s="31"/>
      <c r="M14" s="31"/>
      <c r="N14" s="31"/>
    </row>
  </sheetData>
  <sortState ref="A4:E11">
    <sortCondition ref="A4"/>
  </sortState>
  <mergeCells count="4">
    <mergeCell ref="A1:G1"/>
    <mergeCell ref="A2:G2"/>
    <mergeCell ref="I3:J3"/>
    <mergeCell ref="L1:N11"/>
  </mergeCells>
  <dataValidations count="1">
    <dataValidation type="whole" allowBlank="1" showInputMessage="1" showErrorMessage="1" promptTitle="Scores Range" prompt="0 - 100" sqref="B11:E11 B4:F10">
      <formula1>0</formula1>
      <formula2>100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D2" sqref="D2"/>
    </sheetView>
  </sheetViews>
  <sheetFormatPr baseColWidth="10" defaultRowHeight="16" x14ac:dyDescent="0.2"/>
  <cols>
    <col min="1" max="1" width="20.33203125" customWidth="1"/>
    <col min="2" max="2" width="15" customWidth="1"/>
    <col min="3" max="3" width="18.33203125" customWidth="1"/>
  </cols>
  <sheetData>
    <row r="1" spans="1:7" ht="46" customHeight="1" x14ac:dyDescent="0.2">
      <c r="A1" s="58" t="s">
        <v>34</v>
      </c>
      <c r="B1" s="58"/>
      <c r="C1" s="58"/>
      <c r="D1" s="8"/>
    </row>
    <row r="2" spans="1:7" ht="64" customHeight="1" x14ac:dyDescent="0.2">
      <c r="A2" s="10" t="s">
        <v>37</v>
      </c>
      <c r="B2" s="2" t="s">
        <v>38</v>
      </c>
      <c r="C2" s="3" t="s">
        <v>212</v>
      </c>
      <c r="E2" s="49" t="s">
        <v>223</v>
      </c>
      <c r="F2" s="50"/>
      <c r="G2" s="51"/>
    </row>
    <row r="3" spans="1:7" ht="32" customHeight="1" x14ac:dyDescent="0.2">
      <c r="A3" s="9" t="s">
        <v>36</v>
      </c>
      <c r="B3" s="12">
        <v>2500</v>
      </c>
      <c r="C3" s="3" t="s">
        <v>35</v>
      </c>
      <c r="E3" s="52"/>
      <c r="F3" s="53"/>
      <c r="G3" s="54"/>
    </row>
    <row r="4" spans="1:7" ht="31" customHeight="1" x14ac:dyDescent="0.2">
      <c r="A4" s="59" t="s">
        <v>39</v>
      </c>
      <c r="B4" s="59"/>
      <c r="C4" s="59"/>
      <c r="E4" s="52"/>
      <c r="F4" s="53"/>
      <c r="G4" s="54"/>
    </row>
    <row r="5" spans="1:7" ht="32" customHeight="1" x14ac:dyDescent="0.2">
      <c r="A5" s="7" t="s">
        <v>40</v>
      </c>
      <c r="B5" s="7" t="s">
        <v>41</v>
      </c>
      <c r="C5" s="7" t="s">
        <v>42</v>
      </c>
      <c r="E5" s="52"/>
      <c r="F5" s="53"/>
      <c r="G5" s="54"/>
    </row>
    <row r="6" spans="1:7" ht="32" x14ac:dyDescent="0.2">
      <c r="A6" s="2" t="s">
        <v>43</v>
      </c>
      <c r="B6" s="5">
        <v>1000</v>
      </c>
      <c r="C6" s="3" t="s">
        <v>49</v>
      </c>
      <c r="E6" s="52"/>
      <c r="F6" s="53"/>
      <c r="G6" s="54"/>
    </row>
    <row r="7" spans="1:7" ht="48" x14ac:dyDescent="0.2">
      <c r="A7" s="2" t="s">
        <v>44</v>
      </c>
      <c r="B7" s="5">
        <v>400</v>
      </c>
      <c r="C7" s="3" t="s">
        <v>50</v>
      </c>
      <c r="E7" s="52"/>
      <c r="F7" s="53"/>
      <c r="G7" s="54"/>
    </row>
    <row r="8" spans="1:7" ht="64" x14ac:dyDescent="0.2">
      <c r="A8" s="2" t="s">
        <v>45</v>
      </c>
      <c r="B8" s="5">
        <v>150</v>
      </c>
      <c r="C8" s="3" t="s">
        <v>51</v>
      </c>
      <c r="E8" s="52"/>
      <c r="F8" s="53"/>
      <c r="G8" s="54"/>
    </row>
    <row r="9" spans="1:7" ht="96" x14ac:dyDescent="0.2">
      <c r="A9" s="2" t="s">
        <v>48</v>
      </c>
      <c r="B9" s="5">
        <v>650</v>
      </c>
      <c r="C9" s="3" t="s">
        <v>52</v>
      </c>
      <c r="E9" s="52"/>
      <c r="F9" s="53"/>
      <c r="G9" s="54"/>
    </row>
    <row r="10" spans="1:7" ht="64" x14ac:dyDescent="0.2">
      <c r="A10" s="2" t="s">
        <v>46</v>
      </c>
      <c r="B10" s="5">
        <v>300</v>
      </c>
      <c r="C10" s="3" t="s">
        <v>214</v>
      </c>
      <c r="E10" s="55"/>
      <c r="F10" s="56"/>
      <c r="G10" s="57"/>
    </row>
    <row r="11" spans="1:7" ht="48" x14ac:dyDescent="0.2">
      <c r="A11" s="2" t="s">
        <v>47</v>
      </c>
      <c r="B11" s="5">
        <v>500</v>
      </c>
      <c r="C11" s="3" t="s">
        <v>213</v>
      </c>
      <c r="E11" s="30"/>
      <c r="F11" s="30"/>
      <c r="G11" s="30"/>
    </row>
    <row r="12" spans="1:7" ht="31" customHeight="1" x14ac:dyDescent="0.2">
      <c r="A12" s="7" t="s">
        <v>13</v>
      </c>
      <c r="B12" s="5">
        <f>SUM(PricePerItem)</f>
        <v>3000</v>
      </c>
    </row>
    <row r="13" spans="1:7" ht="31" customHeight="1" x14ac:dyDescent="0.2">
      <c r="A13" s="7" t="s">
        <v>53</v>
      </c>
      <c r="B13" s="5">
        <f>SubtotalV*20%</f>
        <v>600</v>
      </c>
    </row>
    <row r="14" spans="1:7" ht="32" customHeight="1" x14ac:dyDescent="0.2">
      <c r="A14" s="7" t="s">
        <v>7</v>
      </c>
      <c r="B14" s="12">
        <f>SUM(SubtotalV:ContingencyFund)</f>
        <v>3600</v>
      </c>
    </row>
    <row r="15" spans="1:7" ht="31" customHeight="1" x14ac:dyDescent="0.2">
      <c r="A15" s="7" t="s">
        <v>54</v>
      </c>
      <c r="B15" s="11" t="str">
        <f>IF(BudgetedFunds&gt;TotalCost,"Start Packing!","Keep Saving!")</f>
        <v>Keep Saving!</v>
      </c>
    </row>
  </sheetData>
  <mergeCells count="3">
    <mergeCell ref="E2:G10"/>
    <mergeCell ref="A1:C1"/>
    <mergeCell ref="A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I12" sqref="I12"/>
    </sheetView>
  </sheetViews>
  <sheetFormatPr baseColWidth="10" defaultRowHeight="16" x14ac:dyDescent="0.2"/>
  <sheetData>
    <row r="1" spans="1:7" ht="50" customHeight="1" x14ac:dyDescent="0.2">
      <c r="A1" s="60" t="s">
        <v>58</v>
      </c>
      <c r="B1" s="61"/>
      <c r="C1" s="62"/>
      <c r="E1" s="60" t="s">
        <v>59</v>
      </c>
      <c r="F1" s="61"/>
      <c r="G1" s="62"/>
    </row>
    <row r="2" spans="1:7" ht="32" x14ac:dyDescent="0.2">
      <c r="A2" s="1" t="s">
        <v>55</v>
      </c>
      <c r="B2" s="1" t="s">
        <v>56</v>
      </c>
      <c r="C2" s="1" t="s">
        <v>57</v>
      </c>
      <c r="E2" s="1" t="s">
        <v>60</v>
      </c>
      <c r="F2" s="1" t="s">
        <v>61</v>
      </c>
      <c r="G2" s="1" t="s">
        <v>57</v>
      </c>
    </row>
    <row r="3" spans="1:7" x14ac:dyDescent="0.2">
      <c r="A3" s="2">
        <v>-40</v>
      </c>
      <c r="B3" s="2">
        <f t="shared" ref="B3:B34" si="0">Celsius*9/5+32</f>
        <v>-40</v>
      </c>
      <c r="C3" s="2">
        <f t="shared" ref="C3:C34" si="1">Celsius+273.15</f>
        <v>233.14999999999998</v>
      </c>
      <c r="E3" s="2">
        <v>18</v>
      </c>
      <c r="F3" s="2">
        <f>CONVERT(Celsius18, "C", "F")</f>
        <v>64.400000000000006</v>
      </c>
      <c r="G3" s="2">
        <f>CONVERT(Celsius18, "C", "K")</f>
        <v>291.14999999999998</v>
      </c>
    </row>
    <row r="4" spans="1:7" x14ac:dyDescent="0.2">
      <c r="A4" s="2">
        <v>-39</v>
      </c>
      <c r="B4" s="2">
        <f t="shared" si="0"/>
        <v>-38.200000000000003</v>
      </c>
      <c r="C4" s="2">
        <f t="shared" si="1"/>
        <v>234.14999999999998</v>
      </c>
    </row>
    <row r="5" spans="1:7" x14ac:dyDescent="0.2">
      <c r="A5" s="2">
        <v>-38</v>
      </c>
      <c r="B5" s="2">
        <f t="shared" si="0"/>
        <v>-36.400000000000006</v>
      </c>
      <c r="C5" s="2">
        <f t="shared" si="1"/>
        <v>235.14999999999998</v>
      </c>
    </row>
    <row r="6" spans="1:7" x14ac:dyDescent="0.2">
      <c r="A6" s="2">
        <v>-37</v>
      </c>
      <c r="B6" s="2">
        <f t="shared" si="0"/>
        <v>-34.599999999999994</v>
      </c>
      <c r="C6" s="2">
        <f t="shared" si="1"/>
        <v>236.14999999999998</v>
      </c>
    </row>
    <row r="7" spans="1:7" ht="16" customHeight="1" x14ac:dyDescent="0.2">
      <c r="A7" s="2">
        <v>-36</v>
      </c>
      <c r="B7" s="2">
        <f t="shared" si="0"/>
        <v>-32.799999999999997</v>
      </c>
      <c r="C7" s="2">
        <f t="shared" si="1"/>
        <v>237.14999999999998</v>
      </c>
      <c r="E7" s="38" t="s">
        <v>221</v>
      </c>
      <c r="F7" s="38"/>
      <c r="G7" s="38"/>
    </row>
    <row r="8" spans="1:7" x14ac:dyDescent="0.2">
      <c r="A8" s="2">
        <v>-35</v>
      </c>
      <c r="B8" s="2">
        <f t="shared" si="0"/>
        <v>-31</v>
      </c>
      <c r="C8" s="2">
        <f t="shared" si="1"/>
        <v>238.14999999999998</v>
      </c>
      <c r="E8" s="38"/>
      <c r="F8" s="38"/>
      <c r="G8" s="38"/>
    </row>
    <row r="9" spans="1:7" x14ac:dyDescent="0.2">
      <c r="A9" s="2">
        <v>-34</v>
      </c>
      <c r="B9" s="2">
        <f t="shared" si="0"/>
        <v>-29.200000000000003</v>
      </c>
      <c r="C9" s="2">
        <f t="shared" si="1"/>
        <v>239.14999999999998</v>
      </c>
      <c r="E9" s="38"/>
      <c r="F9" s="38"/>
      <c r="G9" s="38"/>
    </row>
    <row r="10" spans="1:7" x14ac:dyDescent="0.2">
      <c r="A10" s="2">
        <v>-33</v>
      </c>
      <c r="B10" s="2">
        <f t="shared" si="0"/>
        <v>-27.4</v>
      </c>
      <c r="C10" s="2">
        <f t="shared" si="1"/>
        <v>240.14999999999998</v>
      </c>
      <c r="E10" s="38"/>
      <c r="F10" s="38"/>
      <c r="G10" s="38"/>
    </row>
    <row r="11" spans="1:7" x14ac:dyDescent="0.2">
      <c r="A11" s="2">
        <v>-32</v>
      </c>
      <c r="B11" s="2">
        <f t="shared" si="0"/>
        <v>-25.6</v>
      </c>
      <c r="C11" s="2">
        <f t="shared" si="1"/>
        <v>241.14999999999998</v>
      </c>
      <c r="E11" s="38"/>
      <c r="F11" s="38"/>
      <c r="G11" s="38"/>
    </row>
    <row r="12" spans="1:7" x14ac:dyDescent="0.2">
      <c r="A12" s="2">
        <v>-31</v>
      </c>
      <c r="B12" s="2">
        <f t="shared" si="0"/>
        <v>-23.799999999999997</v>
      </c>
      <c r="C12" s="2">
        <f t="shared" si="1"/>
        <v>242.14999999999998</v>
      </c>
      <c r="E12" s="38"/>
      <c r="F12" s="38"/>
      <c r="G12" s="38"/>
    </row>
    <row r="13" spans="1:7" x14ac:dyDescent="0.2">
      <c r="A13" s="2">
        <v>-30</v>
      </c>
      <c r="B13" s="2">
        <f t="shared" si="0"/>
        <v>-22</v>
      </c>
      <c r="C13" s="2">
        <f t="shared" si="1"/>
        <v>243.14999999999998</v>
      </c>
      <c r="E13" s="38"/>
      <c r="F13" s="38"/>
      <c r="G13" s="38"/>
    </row>
    <row r="14" spans="1:7" x14ac:dyDescent="0.2">
      <c r="A14" s="2">
        <v>-29</v>
      </c>
      <c r="B14" s="2">
        <f t="shared" si="0"/>
        <v>-20.200000000000003</v>
      </c>
      <c r="C14" s="2">
        <f t="shared" si="1"/>
        <v>244.14999999999998</v>
      </c>
      <c r="E14" s="38"/>
      <c r="F14" s="38"/>
      <c r="G14" s="38"/>
    </row>
    <row r="15" spans="1:7" x14ac:dyDescent="0.2">
      <c r="A15" s="2">
        <v>-28</v>
      </c>
      <c r="B15" s="2">
        <f t="shared" si="0"/>
        <v>-18.399999999999999</v>
      </c>
      <c r="C15" s="2">
        <f t="shared" si="1"/>
        <v>245.14999999999998</v>
      </c>
      <c r="E15" s="38"/>
      <c r="F15" s="38"/>
      <c r="G15" s="38"/>
    </row>
    <row r="16" spans="1:7" x14ac:dyDescent="0.2">
      <c r="A16" s="2">
        <v>-27</v>
      </c>
      <c r="B16" s="2">
        <f t="shared" si="0"/>
        <v>-16.600000000000001</v>
      </c>
      <c r="C16" s="2">
        <f t="shared" si="1"/>
        <v>246.14999999999998</v>
      </c>
      <c r="E16" s="38"/>
      <c r="F16" s="38"/>
      <c r="G16" s="38"/>
    </row>
    <row r="17" spans="1:7" x14ac:dyDescent="0.2">
      <c r="A17" s="2">
        <v>-26</v>
      </c>
      <c r="B17" s="2">
        <f t="shared" si="0"/>
        <v>-14.799999999999997</v>
      </c>
      <c r="C17" s="2">
        <f t="shared" si="1"/>
        <v>247.14999999999998</v>
      </c>
      <c r="E17" s="38"/>
      <c r="F17" s="38"/>
      <c r="G17" s="38"/>
    </row>
    <row r="18" spans="1:7" x14ac:dyDescent="0.2">
      <c r="A18" s="2">
        <v>-25</v>
      </c>
      <c r="B18" s="2">
        <f t="shared" si="0"/>
        <v>-13</v>
      </c>
      <c r="C18" s="2">
        <f t="shared" si="1"/>
        <v>248.14999999999998</v>
      </c>
      <c r="E18" s="38"/>
      <c r="F18" s="38"/>
      <c r="G18" s="38"/>
    </row>
    <row r="19" spans="1:7" x14ac:dyDescent="0.2">
      <c r="A19" s="2">
        <v>-24</v>
      </c>
      <c r="B19" s="2">
        <f t="shared" si="0"/>
        <v>-11.200000000000003</v>
      </c>
      <c r="C19" s="2">
        <f t="shared" si="1"/>
        <v>249.14999999999998</v>
      </c>
      <c r="E19" s="38"/>
      <c r="F19" s="38"/>
      <c r="G19" s="38"/>
    </row>
    <row r="20" spans="1:7" x14ac:dyDescent="0.2">
      <c r="A20" s="2">
        <v>-23</v>
      </c>
      <c r="B20" s="2">
        <f t="shared" si="0"/>
        <v>-9.3999999999999986</v>
      </c>
      <c r="C20" s="2">
        <f t="shared" si="1"/>
        <v>250.14999999999998</v>
      </c>
      <c r="E20" s="38"/>
      <c r="F20" s="38"/>
      <c r="G20" s="38"/>
    </row>
    <row r="21" spans="1:7" x14ac:dyDescent="0.2">
      <c r="A21" s="2">
        <v>-22</v>
      </c>
      <c r="B21" s="2">
        <f t="shared" si="0"/>
        <v>-7.6000000000000014</v>
      </c>
      <c r="C21" s="2">
        <f t="shared" si="1"/>
        <v>251.14999999999998</v>
      </c>
      <c r="E21" s="38"/>
      <c r="F21" s="38"/>
      <c r="G21" s="38"/>
    </row>
    <row r="22" spans="1:7" x14ac:dyDescent="0.2">
      <c r="A22" s="2">
        <v>-21</v>
      </c>
      <c r="B22" s="2">
        <f t="shared" si="0"/>
        <v>-5.7999999999999972</v>
      </c>
      <c r="C22" s="2">
        <f t="shared" si="1"/>
        <v>252.14999999999998</v>
      </c>
      <c r="E22" s="38"/>
      <c r="F22" s="38"/>
      <c r="G22" s="38"/>
    </row>
    <row r="23" spans="1:7" x14ac:dyDescent="0.2">
      <c r="A23" s="2">
        <v>-20</v>
      </c>
      <c r="B23" s="2">
        <f t="shared" si="0"/>
        <v>-4</v>
      </c>
      <c r="C23" s="2">
        <f t="shared" si="1"/>
        <v>253.14999999999998</v>
      </c>
      <c r="E23" s="38"/>
      <c r="F23" s="38"/>
      <c r="G23" s="38"/>
    </row>
    <row r="24" spans="1:7" x14ac:dyDescent="0.2">
      <c r="A24" s="2">
        <v>-19</v>
      </c>
      <c r="B24" s="2">
        <f t="shared" si="0"/>
        <v>-2.2000000000000028</v>
      </c>
      <c r="C24" s="2">
        <f t="shared" si="1"/>
        <v>254.14999999999998</v>
      </c>
    </row>
    <row r="25" spans="1:7" x14ac:dyDescent="0.2">
      <c r="A25" s="2">
        <v>-18</v>
      </c>
      <c r="B25" s="2">
        <f t="shared" si="0"/>
        <v>-0.39999999999999858</v>
      </c>
      <c r="C25" s="2">
        <f t="shared" si="1"/>
        <v>255.14999999999998</v>
      </c>
    </row>
    <row r="26" spans="1:7" x14ac:dyDescent="0.2">
      <c r="A26" s="2">
        <v>-17</v>
      </c>
      <c r="B26" s="2">
        <f t="shared" si="0"/>
        <v>1.3999999999999986</v>
      </c>
      <c r="C26" s="2">
        <f t="shared" si="1"/>
        <v>256.14999999999998</v>
      </c>
    </row>
    <row r="27" spans="1:7" x14ac:dyDescent="0.2">
      <c r="A27" s="2">
        <v>-16</v>
      </c>
      <c r="B27" s="2">
        <f t="shared" si="0"/>
        <v>3.1999999999999993</v>
      </c>
      <c r="C27" s="2">
        <f t="shared" si="1"/>
        <v>257.14999999999998</v>
      </c>
    </row>
    <row r="28" spans="1:7" x14ac:dyDescent="0.2">
      <c r="A28" s="2">
        <v>-15</v>
      </c>
      <c r="B28" s="2">
        <f t="shared" si="0"/>
        <v>5</v>
      </c>
      <c r="C28" s="2">
        <f t="shared" si="1"/>
        <v>258.14999999999998</v>
      </c>
    </row>
    <row r="29" spans="1:7" x14ac:dyDescent="0.2">
      <c r="A29" s="2">
        <v>-14</v>
      </c>
      <c r="B29" s="2">
        <f t="shared" si="0"/>
        <v>6.8000000000000007</v>
      </c>
      <c r="C29" s="2">
        <f t="shared" si="1"/>
        <v>259.14999999999998</v>
      </c>
    </row>
    <row r="30" spans="1:7" x14ac:dyDescent="0.2">
      <c r="A30" s="2">
        <v>-13</v>
      </c>
      <c r="B30" s="2">
        <f t="shared" si="0"/>
        <v>8.6000000000000014</v>
      </c>
      <c r="C30" s="2">
        <f t="shared" si="1"/>
        <v>260.14999999999998</v>
      </c>
    </row>
    <row r="31" spans="1:7" x14ac:dyDescent="0.2">
      <c r="A31" s="2">
        <v>-12</v>
      </c>
      <c r="B31" s="2">
        <f t="shared" si="0"/>
        <v>10.399999999999999</v>
      </c>
      <c r="C31" s="2">
        <f t="shared" si="1"/>
        <v>261.14999999999998</v>
      </c>
    </row>
    <row r="32" spans="1:7" x14ac:dyDescent="0.2">
      <c r="A32" s="2">
        <v>-11</v>
      </c>
      <c r="B32" s="2">
        <f t="shared" si="0"/>
        <v>12.2</v>
      </c>
      <c r="C32" s="2">
        <f t="shared" si="1"/>
        <v>262.14999999999998</v>
      </c>
    </row>
    <row r="33" spans="1:3" x14ac:dyDescent="0.2">
      <c r="A33" s="2">
        <v>-10</v>
      </c>
      <c r="B33" s="2">
        <f t="shared" si="0"/>
        <v>14</v>
      </c>
      <c r="C33" s="2">
        <f t="shared" si="1"/>
        <v>263.14999999999998</v>
      </c>
    </row>
    <row r="34" spans="1:3" x14ac:dyDescent="0.2">
      <c r="A34" s="2">
        <v>-9</v>
      </c>
      <c r="B34" s="2">
        <f t="shared" si="0"/>
        <v>15.8</v>
      </c>
      <c r="C34" s="2">
        <f t="shared" si="1"/>
        <v>264.14999999999998</v>
      </c>
    </row>
    <row r="35" spans="1:3" x14ac:dyDescent="0.2">
      <c r="A35" s="2">
        <v>-8</v>
      </c>
      <c r="B35" s="2">
        <f t="shared" ref="B35:B66" si="2">Celsius*9/5+32</f>
        <v>17.600000000000001</v>
      </c>
      <c r="C35" s="2">
        <f t="shared" ref="C35:C66" si="3">Celsius+273.15</f>
        <v>265.14999999999998</v>
      </c>
    </row>
    <row r="36" spans="1:3" x14ac:dyDescent="0.2">
      <c r="A36" s="2">
        <v>-7</v>
      </c>
      <c r="B36" s="2">
        <f t="shared" si="2"/>
        <v>19.399999999999999</v>
      </c>
      <c r="C36" s="2">
        <f t="shared" si="3"/>
        <v>266.14999999999998</v>
      </c>
    </row>
    <row r="37" spans="1:3" x14ac:dyDescent="0.2">
      <c r="A37" s="2">
        <v>-6</v>
      </c>
      <c r="B37" s="2">
        <f t="shared" si="2"/>
        <v>21.2</v>
      </c>
      <c r="C37" s="2">
        <f t="shared" si="3"/>
        <v>267.14999999999998</v>
      </c>
    </row>
    <row r="38" spans="1:3" x14ac:dyDescent="0.2">
      <c r="A38" s="2">
        <v>-5</v>
      </c>
      <c r="B38" s="2">
        <f t="shared" si="2"/>
        <v>23</v>
      </c>
      <c r="C38" s="2">
        <f t="shared" si="3"/>
        <v>268.14999999999998</v>
      </c>
    </row>
    <row r="39" spans="1:3" x14ac:dyDescent="0.2">
      <c r="A39" s="2">
        <v>-4</v>
      </c>
      <c r="B39" s="2">
        <f t="shared" si="2"/>
        <v>24.8</v>
      </c>
      <c r="C39" s="2">
        <f t="shared" si="3"/>
        <v>269.14999999999998</v>
      </c>
    </row>
    <row r="40" spans="1:3" x14ac:dyDescent="0.2">
      <c r="A40" s="2">
        <v>-3</v>
      </c>
      <c r="B40" s="2">
        <f t="shared" si="2"/>
        <v>26.6</v>
      </c>
      <c r="C40" s="2">
        <f t="shared" si="3"/>
        <v>270.14999999999998</v>
      </c>
    </row>
    <row r="41" spans="1:3" x14ac:dyDescent="0.2">
      <c r="A41" s="2">
        <v>-2</v>
      </c>
      <c r="B41" s="2">
        <f t="shared" si="2"/>
        <v>28.4</v>
      </c>
      <c r="C41" s="2">
        <f t="shared" si="3"/>
        <v>271.14999999999998</v>
      </c>
    </row>
    <row r="42" spans="1:3" x14ac:dyDescent="0.2">
      <c r="A42" s="2">
        <v>-1</v>
      </c>
      <c r="B42" s="2">
        <f t="shared" si="2"/>
        <v>30.2</v>
      </c>
      <c r="C42" s="2">
        <f t="shared" si="3"/>
        <v>272.14999999999998</v>
      </c>
    </row>
    <row r="43" spans="1:3" x14ac:dyDescent="0.2">
      <c r="A43" s="2">
        <v>0</v>
      </c>
      <c r="B43" s="2">
        <f t="shared" si="2"/>
        <v>32</v>
      </c>
      <c r="C43" s="2">
        <f t="shared" si="3"/>
        <v>273.14999999999998</v>
      </c>
    </row>
    <row r="44" spans="1:3" x14ac:dyDescent="0.2">
      <c r="A44" s="2">
        <v>1</v>
      </c>
      <c r="B44" s="2">
        <f t="shared" si="2"/>
        <v>33.799999999999997</v>
      </c>
      <c r="C44" s="2">
        <f t="shared" si="3"/>
        <v>274.14999999999998</v>
      </c>
    </row>
    <row r="45" spans="1:3" x14ac:dyDescent="0.2">
      <c r="A45" s="2">
        <v>2</v>
      </c>
      <c r="B45" s="2">
        <f t="shared" si="2"/>
        <v>35.6</v>
      </c>
      <c r="C45" s="2">
        <f t="shared" si="3"/>
        <v>275.14999999999998</v>
      </c>
    </row>
    <row r="46" spans="1:3" x14ac:dyDescent="0.2">
      <c r="A46" s="2">
        <v>3</v>
      </c>
      <c r="B46" s="2">
        <f t="shared" si="2"/>
        <v>37.4</v>
      </c>
      <c r="C46" s="2">
        <f t="shared" si="3"/>
        <v>276.14999999999998</v>
      </c>
    </row>
    <row r="47" spans="1:3" x14ac:dyDescent="0.2">
      <c r="A47" s="2">
        <v>4</v>
      </c>
      <c r="B47" s="2">
        <f t="shared" si="2"/>
        <v>39.200000000000003</v>
      </c>
      <c r="C47" s="2">
        <f t="shared" si="3"/>
        <v>277.14999999999998</v>
      </c>
    </row>
    <row r="48" spans="1:3" x14ac:dyDescent="0.2">
      <c r="A48" s="2">
        <v>5</v>
      </c>
      <c r="B48" s="2">
        <f t="shared" si="2"/>
        <v>41</v>
      </c>
      <c r="C48" s="2">
        <f t="shared" si="3"/>
        <v>278.14999999999998</v>
      </c>
    </row>
    <row r="49" spans="1:3" x14ac:dyDescent="0.2">
      <c r="A49" s="2">
        <v>6</v>
      </c>
      <c r="B49" s="2">
        <f t="shared" si="2"/>
        <v>42.8</v>
      </c>
      <c r="C49" s="2">
        <f t="shared" si="3"/>
        <v>279.14999999999998</v>
      </c>
    </row>
    <row r="50" spans="1:3" x14ac:dyDescent="0.2">
      <c r="A50" s="2">
        <v>7</v>
      </c>
      <c r="B50" s="2">
        <f t="shared" si="2"/>
        <v>44.6</v>
      </c>
      <c r="C50" s="2">
        <f t="shared" si="3"/>
        <v>280.14999999999998</v>
      </c>
    </row>
    <row r="51" spans="1:3" x14ac:dyDescent="0.2">
      <c r="A51" s="2">
        <v>8</v>
      </c>
      <c r="B51" s="2">
        <f t="shared" si="2"/>
        <v>46.4</v>
      </c>
      <c r="C51" s="2">
        <f t="shared" si="3"/>
        <v>281.14999999999998</v>
      </c>
    </row>
    <row r="52" spans="1:3" x14ac:dyDescent="0.2">
      <c r="A52" s="2">
        <v>9</v>
      </c>
      <c r="B52" s="2">
        <f t="shared" si="2"/>
        <v>48.2</v>
      </c>
      <c r="C52" s="2">
        <f t="shared" si="3"/>
        <v>282.14999999999998</v>
      </c>
    </row>
    <row r="53" spans="1:3" x14ac:dyDescent="0.2">
      <c r="A53" s="2">
        <v>10</v>
      </c>
      <c r="B53" s="2">
        <f t="shared" si="2"/>
        <v>50</v>
      </c>
      <c r="C53" s="2">
        <f t="shared" si="3"/>
        <v>283.14999999999998</v>
      </c>
    </row>
    <row r="54" spans="1:3" x14ac:dyDescent="0.2">
      <c r="A54" s="2">
        <v>11</v>
      </c>
      <c r="B54" s="2">
        <f t="shared" si="2"/>
        <v>51.8</v>
      </c>
      <c r="C54" s="2">
        <f t="shared" si="3"/>
        <v>284.14999999999998</v>
      </c>
    </row>
    <row r="55" spans="1:3" x14ac:dyDescent="0.2">
      <c r="A55" s="2">
        <v>12</v>
      </c>
      <c r="B55" s="2">
        <f t="shared" si="2"/>
        <v>53.6</v>
      </c>
      <c r="C55" s="2">
        <f t="shared" si="3"/>
        <v>285.14999999999998</v>
      </c>
    </row>
    <row r="56" spans="1:3" x14ac:dyDescent="0.2">
      <c r="A56" s="2">
        <v>13</v>
      </c>
      <c r="B56" s="2">
        <f t="shared" si="2"/>
        <v>55.4</v>
      </c>
      <c r="C56" s="2">
        <f t="shared" si="3"/>
        <v>286.14999999999998</v>
      </c>
    </row>
    <row r="57" spans="1:3" x14ac:dyDescent="0.2">
      <c r="A57" s="2">
        <v>14</v>
      </c>
      <c r="B57" s="2">
        <f t="shared" si="2"/>
        <v>57.2</v>
      </c>
      <c r="C57" s="2">
        <f t="shared" si="3"/>
        <v>287.14999999999998</v>
      </c>
    </row>
    <row r="58" spans="1:3" x14ac:dyDescent="0.2">
      <c r="A58" s="2">
        <v>15</v>
      </c>
      <c r="B58" s="2">
        <f t="shared" si="2"/>
        <v>59</v>
      </c>
      <c r="C58" s="2">
        <f t="shared" si="3"/>
        <v>288.14999999999998</v>
      </c>
    </row>
    <row r="59" spans="1:3" x14ac:dyDescent="0.2">
      <c r="A59" s="2">
        <v>16</v>
      </c>
      <c r="B59" s="2">
        <f t="shared" si="2"/>
        <v>60.8</v>
      </c>
      <c r="C59" s="2">
        <f t="shared" si="3"/>
        <v>289.14999999999998</v>
      </c>
    </row>
    <row r="60" spans="1:3" x14ac:dyDescent="0.2">
      <c r="A60" s="2">
        <v>17</v>
      </c>
      <c r="B60" s="2">
        <f t="shared" si="2"/>
        <v>62.6</v>
      </c>
      <c r="C60" s="2">
        <f t="shared" si="3"/>
        <v>290.14999999999998</v>
      </c>
    </row>
    <row r="61" spans="1:3" x14ac:dyDescent="0.2">
      <c r="A61" s="2">
        <v>18</v>
      </c>
      <c r="B61" s="2">
        <f t="shared" si="2"/>
        <v>64.400000000000006</v>
      </c>
      <c r="C61" s="2">
        <f t="shared" si="3"/>
        <v>291.14999999999998</v>
      </c>
    </row>
    <row r="62" spans="1:3" x14ac:dyDescent="0.2">
      <c r="A62" s="2">
        <v>19</v>
      </c>
      <c r="B62" s="2">
        <f t="shared" si="2"/>
        <v>66.2</v>
      </c>
      <c r="C62" s="2">
        <f t="shared" si="3"/>
        <v>292.14999999999998</v>
      </c>
    </row>
    <row r="63" spans="1:3" x14ac:dyDescent="0.2">
      <c r="A63" s="2">
        <v>20</v>
      </c>
      <c r="B63" s="2">
        <f t="shared" si="2"/>
        <v>68</v>
      </c>
      <c r="C63" s="2">
        <f t="shared" si="3"/>
        <v>293.14999999999998</v>
      </c>
    </row>
    <row r="64" spans="1:3" x14ac:dyDescent="0.2">
      <c r="A64" s="2">
        <v>21</v>
      </c>
      <c r="B64" s="2">
        <f t="shared" si="2"/>
        <v>69.8</v>
      </c>
      <c r="C64" s="2">
        <f t="shared" si="3"/>
        <v>294.14999999999998</v>
      </c>
    </row>
    <row r="65" spans="1:3" x14ac:dyDescent="0.2">
      <c r="A65" s="2">
        <v>22</v>
      </c>
      <c r="B65" s="2">
        <f t="shared" si="2"/>
        <v>71.599999999999994</v>
      </c>
      <c r="C65" s="2">
        <f t="shared" si="3"/>
        <v>295.14999999999998</v>
      </c>
    </row>
    <row r="66" spans="1:3" x14ac:dyDescent="0.2">
      <c r="A66" s="2">
        <v>23</v>
      </c>
      <c r="B66" s="2">
        <f t="shared" si="2"/>
        <v>73.400000000000006</v>
      </c>
      <c r="C66" s="2">
        <f t="shared" si="3"/>
        <v>296.14999999999998</v>
      </c>
    </row>
    <row r="67" spans="1:3" x14ac:dyDescent="0.2">
      <c r="A67" s="2">
        <v>24</v>
      </c>
      <c r="B67" s="2">
        <f t="shared" ref="B67:B83" si="4">Celsius*9/5+32</f>
        <v>75.2</v>
      </c>
      <c r="C67" s="2">
        <f t="shared" ref="C67:C83" si="5">Celsius+273.15</f>
        <v>297.14999999999998</v>
      </c>
    </row>
    <row r="68" spans="1:3" x14ac:dyDescent="0.2">
      <c r="A68" s="2">
        <v>25</v>
      </c>
      <c r="B68" s="2">
        <f t="shared" si="4"/>
        <v>77</v>
      </c>
      <c r="C68" s="2">
        <f t="shared" si="5"/>
        <v>298.14999999999998</v>
      </c>
    </row>
    <row r="69" spans="1:3" x14ac:dyDescent="0.2">
      <c r="A69" s="2">
        <v>26</v>
      </c>
      <c r="B69" s="2">
        <f t="shared" si="4"/>
        <v>78.8</v>
      </c>
      <c r="C69" s="2">
        <f t="shared" si="5"/>
        <v>299.14999999999998</v>
      </c>
    </row>
    <row r="70" spans="1:3" x14ac:dyDescent="0.2">
      <c r="A70" s="2">
        <v>27</v>
      </c>
      <c r="B70" s="2">
        <f t="shared" si="4"/>
        <v>80.599999999999994</v>
      </c>
      <c r="C70" s="2">
        <f t="shared" si="5"/>
        <v>300.14999999999998</v>
      </c>
    </row>
    <row r="71" spans="1:3" x14ac:dyDescent="0.2">
      <c r="A71" s="2">
        <v>28</v>
      </c>
      <c r="B71" s="2">
        <f t="shared" si="4"/>
        <v>82.4</v>
      </c>
      <c r="C71" s="2">
        <f t="shared" si="5"/>
        <v>301.14999999999998</v>
      </c>
    </row>
    <row r="72" spans="1:3" x14ac:dyDescent="0.2">
      <c r="A72" s="2">
        <v>29</v>
      </c>
      <c r="B72" s="2">
        <f t="shared" si="4"/>
        <v>84.2</v>
      </c>
      <c r="C72" s="2">
        <f t="shared" si="5"/>
        <v>302.14999999999998</v>
      </c>
    </row>
    <row r="73" spans="1:3" x14ac:dyDescent="0.2">
      <c r="A73" s="2">
        <v>30</v>
      </c>
      <c r="B73" s="2">
        <f t="shared" si="4"/>
        <v>86</v>
      </c>
      <c r="C73" s="2">
        <f t="shared" si="5"/>
        <v>303.14999999999998</v>
      </c>
    </row>
    <row r="74" spans="1:3" x14ac:dyDescent="0.2">
      <c r="A74" s="2">
        <v>31</v>
      </c>
      <c r="B74" s="2">
        <f t="shared" si="4"/>
        <v>87.8</v>
      </c>
      <c r="C74" s="2">
        <f t="shared" si="5"/>
        <v>304.14999999999998</v>
      </c>
    </row>
    <row r="75" spans="1:3" x14ac:dyDescent="0.2">
      <c r="A75" s="2">
        <v>32</v>
      </c>
      <c r="B75" s="2">
        <f t="shared" si="4"/>
        <v>89.6</v>
      </c>
      <c r="C75" s="2">
        <f t="shared" si="5"/>
        <v>305.14999999999998</v>
      </c>
    </row>
    <row r="76" spans="1:3" x14ac:dyDescent="0.2">
      <c r="A76" s="2">
        <v>33</v>
      </c>
      <c r="B76" s="2">
        <f t="shared" si="4"/>
        <v>91.4</v>
      </c>
      <c r="C76" s="2">
        <f t="shared" si="5"/>
        <v>306.14999999999998</v>
      </c>
    </row>
    <row r="77" spans="1:3" x14ac:dyDescent="0.2">
      <c r="A77" s="2">
        <v>34</v>
      </c>
      <c r="B77" s="2">
        <f t="shared" si="4"/>
        <v>93.2</v>
      </c>
      <c r="C77" s="2">
        <f t="shared" si="5"/>
        <v>307.14999999999998</v>
      </c>
    </row>
    <row r="78" spans="1:3" x14ac:dyDescent="0.2">
      <c r="A78" s="2">
        <v>35</v>
      </c>
      <c r="B78" s="2">
        <f t="shared" si="4"/>
        <v>95</v>
      </c>
      <c r="C78" s="2">
        <f t="shared" si="5"/>
        <v>308.14999999999998</v>
      </c>
    </row>
    <row r="79" spans="1:3" x14ac:dyDescent="0.2">
      <c r="A79" s="2">
        <v>36</v>
      </c>
      <c r="B79" s="2">
        <f t="shared" si="4"/>
        <v>96.8</v>
      </c>
      <c r="C79" s="2">
        <f t="shared" si="5"/>
        <v>309.14999999999998</v>
      </c>
    </row>
    <row r="80" spans="1:3" x14ac:dyDescent="0.2">
      <c r="A80" s="2">
        <v>37</v>
      </c>
      <c r="B80" s="2">
        <f t="shared" si="4"/>
        <v>98.6</v>
      </c>
      <c r="C80" s="2">
        <f t="shared" si="5"/>
        <v>310.14999999999998</v>
      </c>
    </row>
    <row r="81" spans="1:3" x14ac:dyDescent="0.2">
      <c r="A81" s="2">
        <v>38</v>
      </c>
      <c r="B81" s="2">
        <f t="shared" si="4"/>
        <v>100.4</v>
      </c>
      <c r="C81" s="2">
        <f t="shared" si="5"/>
        <v>311.14999999999998</v>
      </c>
    </row>
    <row r="82" spans="1:3" x14ac:dyDescent="0.2">
      <c r="A82" s="2">
        <v>39</v>
      </c>
      <c r="B82" s="2">
        <f t="shared" si="4"/>
        <v>102.2</v>
      </c>
      <c r="C82" s="2">
        <f t="shared" si="5"/>
        <v>312.14999999999998</v>
      </c>
    </row>
    <row r="83" spans="1:3" x14ac:dyDescent="0.2">
      <c r="A83" s="2">
        <v>40</v>
      </c>
      <c r="B83" s="2">
        <f t="shared" si="4"/>
        <v>104</v>
      </c>
      <c r="C83" s="2">
        <f t="shared" si="5"/>
        <v>313.14999999999998</v>
      </c>
    </row>
    <row r="84" spans="1:3" x14ac:dyDescent="0.2">
      <c r="A84" s="13"/>
      <c r="B84" s="13"/>
      <c r="C84" s="13"/>
    </row>
  </sheetData>
  <mergeCells count="3">
    <mergeCell ref="A1:C1"/>
    <mergeCell ref="E1:G1"/>
    <mergeCell ref="E7:G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N8" sqref="N8"/>
    </sheetView>
  </sheetViews>
  <sheetFormatPr baseColWidth="10" defaultRowHeight="16" x14ac:dyDescent="0.2"/>
  <cols>
    <col min="1" max="1" width="12.1640625" customWidth="1"/>
    <col min="2" max="2" width="13" customWidth="1"/>
  </cols>
  <sheetData>
    <row r="1" spans="1:13" ht="48" x14ac:dyDescent="0.2">
      <c r="A1" s="15" t="s">
        <v>62</v>
      </c>
      <c r="B1" s="16" t="s">
        <v>67</v>
      </c>
    </row>
    <row r="2" spans="1:13" x14ac:dyDescent="0.2">
      <c r="A2" s="14" t="s">
        <v>63</v>
      </c>
      <c r="B2" s="14">
        <v>23</v>
      </c>
    </row>
    <row r="3" spans="1:13" x14ac:dyDescent="0.2">
      <c r="A3" s="14" t="s">
        <v>64</v>
      </c>
      <c r="B3" s="14">
        <v>40</v>
      </c>
    </row>
    <row r="4" spans="1:13" x14ac:dyDescent="0.2">
      <c r="A4" s="14" t="s">
        <v>65</v>
      </c>
      <c r="B4" s="14">
        <v>32</v>
      </c>
    </row>
    <row r="5" spans="1:13" x14ac:dyDescent="0.2">
      <c r="A5" s="14" t="s">
        <v>66</v>
      </c>
      <c r="B5" s="14">
        <v>18</v>
      </c>
    </row>
    <row r="6" spans="1:13" x14ac:dyDescent="0.2">
      <c r="A6" s="14" t="s">
        <v>68</v>
      </c>
      <c r="B6" s="14">
        <v>6</v>
      </c>
    </row>
    <row r="8" spans="1:13" ht="16" customHeight="1" x14ac:dyDescent="0.2">
      <c r="J8" s="38" t="s">
        <v>224</v>
      </c>
      <c r="K8" s="38"/>
      <c r="L8" s="38"/>
      <c r="M8" s="38"/>
    </row>
    <row r="9" spans="1:13" x14ac:dyDescent="0.2">
      <c r="J9" s="38"/>
      <c r="K9" s="38"/>
      <c r="L9" s="38"/>
      <c r="M9" s="38"/>
    </row>
    <row r="10" spans="1:13" x14ac:dyDescent="0.2">
      <c r="J10" s="38"/>
      <c r="K10" s="38"/>
      <c r="L10" s="38"/>
      <c r="M10" s="38"/>
    </row>
    <row r="11" spans="1:13" x14ac:dyDescent="0.2">
      <c r="J11" s="38"/>
      <c r="K11" s="38"/>
      <c r="L11" s="38"/>
      <c r="M11" s="38"/>
    </row>
    <row r="12" spans="1:13" x14ac:dyDescent="0.2">
      <c r="J12" s="38"/>
      <c r="K12" s="38"/>
      <c r="L12" s="38"/>
      <c r="M12" s="38"/>
    </row>
    <row r="13" spans="1:13" x14ac:dyDescent="0.2">
      <c r="J13" s="38"/>
      <c r="K13" s="38"/>
      <c r="L13" s="38"/>
      <c r="M13" s="38"/>
    </row>
    <row r="14" spans="1:13" x14ac:dyDescent="0.2">
      <c r="J14" s="38"/>
      <c r="K14" s="38"/>
      <c r="L14" s="38"/>
      <c r="M14" s="38"/>
    </row>
    <row r="15" spans="1:13" ht="32" x14ac:dyDescent="0.2">
      <c r="A15" s="1" t="s">
        <v>107</v>
      </c>
      <c r="B15" s="19">
        <v>0.87</v>
      </c>
      <c r="J15" s="38"/>
      <c r="K15" s="38"/>
      <c r="L15" s="38"/>
      <c r="M15" s="38"/>
    </row>
    <row r="16" spans="1:13" ht="32" x14ac:dyDescent="0.2">
      <c r="A16" s="1" t="s">
        <v>108</v>
      </c>
      <c r="B16" s="4">
        <v>0.13</v>
      </c>
      <c r="C16" s="17"/>
      <c r="J16" s="38"/>
      <c r="K16" s="38"/>
      <c r="L16" s="38"/>
      <c r="M16" s="38"/>
    </row>
    <row r="17" spans="2:13" x14ac:dyDescent="0.2">
      <c r="B17" s="17"/>
      <c r="J17" s="38"/>
      <c r="K17" s="38"/>
      <c r="L17" s="38"/>
      <c r="M17" s="38"/>
    </row>
    <row r="18" spans="2:13" x14ac:dyDescent="0.2">
      <c r="J18" s="38"/>
      <c r="K18" s="38"/>
      <c r="L18" s="38"/>
      <c r="M18" s="38"/>
    </row>
  </sheetData>
  <mergeCells count="1">
    <mergeCell ref="J8:M18"/>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F7" sqref="F7"/>
    </sheetView>
  </sheetViews>
  <sheetFormatPr baseColWidth="10" defaultRowHeight="16" x14ac:dyDescent="0.2"/>
  <sheetData>
    <row r="1" spans="1:15" ht="21" x14ac:dyDescent="0.2">
      <c r="A1" s="44" t="s">
        <v>69</v>
      </c>
      <c r="B1" s="45"/>
      <c r="C1" s="45"/>
      <c r="D1" s="45"/>
      <c r="E1" s="45"/>
      <c r="F1" s="45"/>
      <c r="G1" s="45"/>
      <c r="H1" s="45"/>
      <c r="I1" s="45"/>
      <c r="J1" s="46"/>
    </row>
    <row r="2" spans="1:15" ht="32" customHeight="1" x14ac:dyDescent="0.2">
      <c r="A2" s="1" t="s">
        <v>70</v>
      </c>
      <c r="B2" s="1" t="s">
        <v>71</v>
      </c>
      <c r="C2" s="1" t="s">
        <v>72</v>
      </c>
      <c r="D2" s="1" t="s">
        <v>73</v>
      </c>
      <c r="E2" s="1" t="s">
        <v>74</v>
      </c>
      <c r="F2" s="1" t="s">
        <v>75</v>
      </c>
      <c r="G2" s="1" t="s">
        <v>76</v>
      </c>
      <c r="H2" s="1" t="s">
        <v>77</v>
      </c>
      <c r="I2" s="1" t="s">
        <v>78</v>
      </c>
      <c r="J2" s="1" t="s">
        <v>79</v>
      </c>
      <c r="L2" s="38" t="s">
        <v>225</v>
      </c>
      <c r="M2" s="38"/>
      <c r="N2" s="38"/>
      <c r="O2" s="38"/>
    </row>
    <row r="3" spans="1:15" ht="16" customHeight="1" x14ac:dyDescent="0.2">
      <c r="A3" s="2" t="s">
        <v>80</v>
      </c>
      <c r="B3" s="2" t="s">
        <v>97</v>
      </c>
      <c r="C3" s="2" t="s">
        <v>98</v>
      </c>
      <c r="D3" s="5">
        <v>15.25</v>
      </c>
      <c r="E3" s="2">
        <v>35</v>
      </c>
      <c r="F3" s="2" t="str">
        <f t="shared" ref="F3:F11" si="0">IF(HoursWorked&gt;44,IF(HoursWorked&lt;50,HoursWorked-44,50-44),"")</f>
        <v/>
      </c>
      <c r="G3" s="2" t="str">
        <f t="shared" ref="G3:G11" si="1">IF(HoursWorked&gt;50,HoursWorked-50,"")</f>
        <v/>
      </c>
      <c r="H3" s="5">
        <f t="shared" ref="H3:H11" si="2">IF(HoursWorked&lt;=44,HourlyRate*HoursWorked,HourlyRate*44)</f>
        <v>533.75</v>
      </c>
      <c r="I3" s="5" t="str">
        <f t="shared" ref="I3:I11" si="3">IF(ISNUMBER(TimeHalf),IF(ISNUMBER(DoubleTime),HourlyRate*(TimeHalf*1.5+DoubleTime*2),HourlyRate*TimeHalf*1.5),"")</f>
        <v/>
      </c>
      <c r="J3" s="5">
        <f t="shared" ref="J3:J11" si="4">IF(ISNUMBER(OvertimePay),OvertimePay+RegularPay,RegularPay)</f>
        <v>533.75</v>
      </c>
      <c r="L3" s="38"/>
      <c r="M3" s="38"/>
      <c r="N3" s="38"/>
      <c r="O3" s="38"/>
    </row>
    <row r="4" spans="1:15" x14ac:dyDescent="0.2">
      <c r="A4" s="2" t="s">
        <v>81</v>
      </c>
      <c r="B4" s="2" t="s">
        <v>96</v>
      </c>
      <c r="C4" s="2" t="s">
        <v>99</v>
      </c>
      <c r="D4" s="5">
        <v>15.5</v>
      </c>
      <c r="E4" s="2">
        <v>40</v>
      </c>
      <c r="F4" s="2" t="str">
        <f t="shared" si="0"/>
        <v/>
      </c>
      <c r="G4" s="2" t="str">
        <f t="shared" si="1"/>
        <v/>
      </c>
      <c r="H4" s="5">
        <f t="shared" si="2"/>
        <v>620</v>
      </c>
      <c r="I4" s="5" t="str">
        <f t="shared" si="3"/>
        <v/>
      </c>
      <c r="J4" s="5">
        <f t="shared" si="4"/>
        <v>620</v>
      </c>
      <c r="L4" s="38"/>
      <c r="M4" s="38"/>
      <c r="N4" s="38"/>
      <c r="O4" s="38"/>
    </row>
    <row r="5" spans="1:15" x14ac:dyDescent="0.2">
      <c r="A5" s="2" t="s">
        <v>82</v>
      </c>
      <c r="B5" s="2" t="s">
        <v>95</v>
      </c>
      <c r="C5" s="2" t="s">
        <v>100</v>
      </c>
      <c r="D5" s="5">
        <v>15.5</v>
      </c>
      <c r="E5" s="2">
        <v>37</v>
      </c>
      <c r="F5" s="2" t="str">
        <f t="shared" si="0"/>
        <v/>
      </c>
      <c r="G5" s="2" t="str">
        <f t="shared" si="1"/>
        <v/>
      </c>
      <c r="H5" s="5">
        <f t="shared" si="2"/>
        <v>573.5</v>
      </c>
      <c r="I5" s="5" t="str">
        <f t="shared" si="3"/>
        <v/>
      </c>
      <c r="J5" s="5">
        <f t="shared" si="4"/>
        <v>573.5</v>
      </c>
      <c r="L5" s="38"/>
      <c r="M5" s="38"/>
      <c r="N5" s="38"/>
      <c r="O5" s="38"/>
    </row>
    <row r="6" spans="1:15" x14ac:dyDescent="0.2">
      <c r="A6" s="2" t="s">
        <v>83</v>
      </c>
      <c r="B6" s="2" t="s">
        <v>94</v>
      </c>
      <c r="C6" s="2" t="s">
        <v>101</v>
      </c>
      <c r="D6" s="5">
        <v>15</v>
      </c>
      <c r="E6" s="2">
        <v>55</v>
      </c>
      <c r="F6" s="2">
        <f t="shared" si="0"/>
        <v>6</v>
      </c>
      <c r="G6" s="2">
        <f t="shared" si="1"/>
        <v>5</v>
      </c>
      <c r="H6" s="5">
        <f t="shared" si="2"/>
        <v>660</v>
      </c>
      <c r="I6" s="5">
        <f t="shared" si="3"/>
        <v>285</v>
      </c>
      <c r="J6" s="5">
        <f t="shared" si="4"/>
        <v>945</v>
      </c>
      <c r="L6" s="38"/>
      <c r="M6" s="38"/>
      <c r="N6" s="38"/>
      <c r="O6" s="38"/>
    </row>
    <row r="7" spans="1:15" x14ac:dyDescent="0.2">
      <c r="A7" s="2" t="s">
        <v>84</v>
      </c>
      <c r="B7" s="2" t="s">
        <v>93</v>
      </c>
      <c r="C7" s="2" t="s">
        <v>102</v>
      </c>
      <c r="D7" s="5">
        <v>15.5</v>
      </c>
      <c r="E7" s="2">
        <v>46</v>
      </c>
      <c r="F7" s="2">
        <f t="shared" si="0"/>
        <v>2</v>
      </c>
      <c r="G7" s="2" t="str">
        <f t="shared" si="1"/>
        <v/>
      </c>
      <c r="H7" s="5">
        <f t="shared" si="2"/>
        <v>682</v>
      </c>
      <c r="I7" s="5">
        <f t="shared" si="3"/>
        <v>46.5</v>
      </c>
      <c r="J7" s="5">
        <f t="shared" si="4"/>
        <v>728.5</v>
      </c>
      <c r="L7" s="38"/>
      <c r="M7" s="38"/>
      <c r="N7" s="38"/>
      <c r="O7" s="38"/>
    </row>
    <row r="8" spans="1:15" x14ac:dyDescent="0.2">
      <c r="A8" s="2" t="s">
        <v>85</v>
      </c>
      <c r="B8" s="2" t="s">
        <v>92</v>
      </c>
      <c r="C8" s="2" t="s">
        <v>103</v>
      </c>
      <c r="D8" s="5">
        <v>22.75</v>
      </c>
      <c r="E8" s="2">
        <v>40</v>
      </c>
      <c r="F8" s="2" t="str">
        <f t="shared" si="0"/>
        <v/>
      </c>
      <c r="G8" s="2" t="str">
        <f t="shared" si="1"/>
        <v/>
      </c>
      <c r="H8" s="5">
        <f t="shared" si="2"/>
        <v>910</v>
      </c>
      <c r="I8" s="5" t="str">
        <f t="shared" si="3"/>
        <v/>
      </c>
      <c r="J8" s="5">
        <f t="shared" si="4"/>
        <v>910</v>
      </c>
      <c r="L8" s="38"/>
      <c r="M8" s="38"/>
      <c r="N8" s="38"/>
      <c r="O8" s="38"/>
    </row>
    <row r="9" spans="1:15" x14ac:dyDescent="0.2">
      <c r="A9" s="2" t="s">
        <v>86</v>
      </c>
      <c r="B9" s="2" t="s">
        <v>91</v>
      </c>
      <c r="C9" s="2" t="s">
        <v>104</v>
      </c>
      <c r="D9" s="5">
        <v>17.5</v>
      </c>
      <c r="E9" s="2">
        <v>43</v>
      </c>
      <c r="F9" s="2" t="str">
        <f t="shared" si="0"/>
        <v/>
      </c>
      <c r="G9" s="2" t="str">
        <f t="shared" si="1"/>
        <v/>
      </c>
      <c r="H9" s="5">
        <f t="shared" si="2"/>
        <v>752.5</v>
      </c>
      <c r="I9" s="5" t="str">
        <f t="shared" si="3"/>
        <v/>
      </c>
      <c r="J9" s="5">
        <f t="shared" si="4"/>
        <v>752.5</v>
      </c>
      <c r="L9" s="38"/>
      <c r="M9" s="38"/>
      <c r="N9" s="38"/>
      <c r="O9" s="38"/>
    </row>
    <row r="10" spans="1:15" x14ac:dyDescent="0.2">
      <c r="A10" s="2" t="s">
        <v>87</v>
      </c>
      <c r="B10" s="2" t="s">
        <v>90</v>
      </c>
      <c r="C10" s="2" t="s">
        <v>105</v>
      </c>
      <c r="D10" s="5">
        <v>15</v>
      </c>
      <c r="E10" s="2">
        <v>38</v>
      </c>
      <c r="F10" s="2" t="str">
        <f t="shared" si="0"/>
        <v/>
      </c>
      <c r="G10" s="2" t="str">
        <f t="shared" si="1"/>
        <v/>
      </c>
      <c r="H10" s="5">
        <f t="shared" si="2"/>
        <v>570</v>
      </c>
      <c r="I10" s="5" t="str">
        <f t="shared" si="3"/>
        <v/>
      </c>
      <c r="J10" s="5">
        <f t="shared" si="4"/>
        <v>570</v>
      </c>
      <c r="L10" s="38"/>
      <c r="M10" s="38"/>
      <c r="N10" s="38"/>
      <c r="O10" s="38"/>
    </row>
    <row r="11" spans="1:15" x14ac:dyDescent="0.2">
      <c r="A11" s="2" t="s">
        <v>88</v>
      </c>
      <c r="B11" s="2" t="s">
        <v>89</v>
      </c>
      <c r="C11" s="2" t="s">
        <v>106</v>
      </c>
      <c r="D11" s="5">
        <v>16.75</v>
      </c>
      <c r="E11" s="2">
        <v>39</v>
      </c>
      <c r="F11" s="2" t="str">
        <f t="shared" si="0"/>
        <v/>
      </c>
      <c r="G11" s="2" t="str">
        <f t="shared" si="1"/>
        <v/>
      </c>
      <c r="H11" s="5">
        <f t="shared" si="2"/>
        <v>653.25</v>
      </c>
      <c r="I11" s="5" t="str">
        <f t="shared" si="3"/>
        <v/>
      </c>
      <c r="J11" s="5">
        <f t="shared" si="4"/>
        <v>653.25</v>
      </c>
      <c r="L11" s="38"/>
      <c r="M11" s="38"/>
      <c r="N11" s="38"/>
      <c r="O11" s="38"/>
    </row>
    <row r="12" spans="1:15" x14ac:dyDescent="0.2">
      <c r="L12" s="38"/>
      <c r="M12" s="38"/>
      <c r="N12" s="38"/>
      <c r="O12" s="38"/>
    </row>
    <row r="13" spans="1:15" x14ac:dyDescent="0.2">
      <c r="L13" s="38"/>
      <c r="M13" s="38"/>
      <c r="N13" s="38"/>
      <c r="O13" s="38"/>
    </row>
    <row r="14" spans="1:15" x14ac:dyDescent="0.2">
      <c r="L14" s="38"/>
      <c r="M14" s="38"/>
      <c r="N14" s="38"/>
      <c r="O14" s="38"/>
    </row>
    <row r="15" spans="1:15" x14ac:dyDescent="0.2">
      <c r="L15" s="38"/>
      <c r="M15" s="38"/>
      <c r="N15" s="38"/>
      <c r="O15" s="38"/>
    </row>
  </sheetData>
  <mergeCells count="2">
    <mergeCell ref="A1:J1"/>
    <mergeCell ref="L2:O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D3" sqref="D3"/>
    </sheetView>
  </sheetViews>
  <sheetFormatPr baseColWidth="10" defaultRowHeight="16" x14ac:dyDescent="0.2"/>
  <cols>
    <col min="4" max="4" width="27.6640625" bestFit="1" customWidth="1"/>
    <col min="5" max="5" width="40.6640625" bestFit="1" customWidth="1"/>
  </cols>
  <sheetData>
    <row r="1" spans="1:11" ht="31" customHeight="1" x14ac:dyDescent="0.2">
      <c r="A1" s="18" t="s">
        <v>109</v>
      </c>
      <c r="B1" s="18" t="s">
        <v>110</v>
      </c>
    </row>
    <row r="2" spans="1:11" ht="36" customHeight="1" x14ac:dyDescent="0.2">
      <c r="A2" s="23"/>
      <c r="B2" s="23"/>
      <c r="C2" s="23"/>
      <c r="D2" s="63" t="s">
        <v>211</v>
      </c>
      <c r="E2" s="63"/>
    </row>
    <row r="3" spans="1:11" ht="16" customHeight="1" x14ac:dyDescent="0.2">
      <c r="A3" s="24"/>
      <c r="B3" s="25"/>
      <c r="C3" s="25"/>
      <c r="D3" s="26" t="s">
        <v>115</v>
      </c>
      <c r="E3" s="2"/>
      <c r="H3" s="38" t="s">
        <v>222</v>
      </c>
      <c r="I3" s="38"/>
      <c r="J3" s="38"/>
      <c r="K3" s="38"/>
    </row>
    <row r="4" spans="1:11" ht="16" customHeight="1" x14ac:dyDescent="0.2">
      <c r="A4" s="24"/>
      <c r="B4" s="25"/>
      <c r="C4" s="25"/>
      <c r="D4" s="26" t="s">
        <v>116</v>
      </c>
      <c r="E4" s="2" t="str">
        <f>IF(Title&lt;&gt;"",INDEX(Top50Chart,MATCH(Title,SongTitle,0),5),"")</f>
        <v/>
      </c>
      <c r="H4" s="38"/>
      <c r="I4" s="38"/>
      <c r="J4" s="38"/>
      <c r="K4" s="38"/>
    </row>
    <row r="5" spans="1:11" ht="16" customHeight="1" x14ac:dyDescent="0.2">
      <c r="A5" s="24"/>
      <c r="B5" s="25"/>
      <c r="C5" s="25"/>
      <c r="D5" s="26" t="s">
        <v>112</v>
      </c>
      <c r="E5" s="2" t="str">
        <f>IF(Artist&lt;&gt;"",INDEX(Top50Chart,MATCH(Title,SongTitle,0),1),"")</f>
        <v/>
      </c>
      <c r="H5" s="38"/>
      <c r="I5" s="38"/>
      <c r="J5" s="38"/>
      <c r="K5" s="38"/>
    </row>
    <row r="6" spans="1:11" ht="16" customHeight="1" x14ac:dyDescent="0.2">
      <c r="A6" s="24"/>
      <c r="B6" s="25"/>
      <c r="C6" s="25"/>
      <c r="D6" s="26" t="s">
        <v>113</v>
      </c>
      <c r="E6" s="2" t="str">
        <f>IF(ThisWeek&lt;&gt;"",INDEX(Top50Chart,MATCH(Title,SongTitle,0),2),"")</f>
        <v/>
      </c>
      <c r="H6" s="38"/>
      <c r="I6" s="38"/>
      <c r="J6" s="38"/>
      <c r="K6" s="38"/>
    </row>
    <row r="7" spans="1:11" ht="16" customHeight="1" x14ac:dyDescent="0.2">
      <c r="A7" s="24"/>
      <c r="B7" s="25"/>
      <c r="C7" s="25"/>
      <c r="D7" s="26" t="s">
        <v>114</v>
      </c>
      <c r="E7" s="2" t="str">
        <f>IF(LastWeek&lt;&gt;"",INDEX(Top50Chart,MATCH(Title,SongTitle,0),3),"")</f>
        <v/>
      </c>
      <c r="H7" s="38"/>
      <c r="I7" s="38"/>
      <c r="J7" s="38"/>
      <c r="K7" s="38"/>
    </row>
    <row r="8" spans="1:11" ht="16" customHeight="1" x14ac:dyDescent="0.2">
      <c r="A8" s="24"/>
      <c r="B8" s="25"/>
      <c r="C8" s="25"/>
      <c r="D8" s="26" t="s">
        <v>117</v>
      </c>
      <c r="E8" s="27" t="str">
        <f>IF(TotalWeeks&lt;&gt;"",INDEX(Top50Chart,MATCH(Title,SongTitle,0),6),"")</f>
        <v/>
      </c>
      <c r="H8" s="38"/>
      <c r="I8" s="38"/>
      <c r="J8" s="38"/>
      <c r="K8" s="38"/>
    </row>
    <row r="9" spans="1:11" x14ac:dyDescent="0.2">
      <c r="A9" s="20"/>
      <c r="B9" s="21"/>
      <c r="C9" s="21"/>
      <c r="D9" s="21"/>
      <c r="H9" s="38"/>
      <c r="I9" s="38"/>
      <c r="J9" s="38"/>
      <c r="K9" s="38"/>
    </row>
    <row r="10" spans="1:11" ht="21" x14ac:dyDescent="0.25">
      <c r="A10" s="29" t="s">
        <v>111</v>
      </c>
      <c r="H10" s="38"/>
      <c r="I10" s="38"/>
      <c r="J10" s="38"/>
      <c r="K10" s="38"/>
    </row>
    <row r="11" spans="1:11" x14ac:dyDescent="0.2">
      <c r="A11" s="28" t="s">
        <v>112</v>
      </c>
      <c r="B11" s="28" t="s">
        <v>113</v>
      </c>
      <c r="C11" s="28" t="s">
        <v>114</v>
      </c>
      <c r="D11" s="28" t="s">
        <v>115</v>
      </c>
      <c r="E11" s="28" t="s">
        <v>116</v>
      </c>
      <c r="F11" s="28" t="s">
        <v>117</v>
      </c>
      <c r="G11" s="20"/>
      <c r="H11" s="38"/>
      <c r="I11" s="38"/>
      <c r="J11" s="38"/>
      <c r="K11" s="38"/>
    </row>
    <row r="12" spans="1:11" x14ac:dyDescent="0.2">
      <c r="A12" s="14">
        <v>1</v>
      </c>
      <c r="B12" s="14">
        <v>1</v>
      </c>
      <c r="C12" s="14">
        <v>5</v>
      </c>
      <c r="D12" s="14" t="s">
        <v>118</v>
      </c>
      <c r="E12" s="14" t="s">
        <v>119</v>
      </c>
      <c r="F12" s="22">
        <v>43015</v>
      </c>
      <c r="G12" s="36"/>
      <c r="H12" s="38"/>
      <c r="I12" s="38"/>
      <c r="J12" s="38"/>
      <c r="K12" s="38"/>
    </row>
    <row r="13" spans="1:11" x14ac:dyDescent="0.2">
      <c r="A13" s="14">
        <v>2</v>
      </c>
      <c r="B13" s="14">
        <v>2</v>
      </c>
      <c r="C13" s="14">
        <v>16</v>
      </c>
      <c r="D13" s="14" t="s">
        <v>120</v>
      </c>
      <c r="E13" s="14" t="s">
        <v>121</v>
      </c>
      <c r="F13" s="22">
        <v>42938</v>
      </c>
      <c r="G13" s="36"/>
      <c r="H13" s="38"/>
      <c r="I13" s="38"/>
      <c r="J13" s="38"/>
      <c r="K13" s="38"/>
    </row>
    <row r="14" spans="1:11" x14ac:dyDescent="0.2">
      <c r="A14" s="14">
        <v>3</v>
      </c>
      <c r="B14" s="14">
        <v>3</v>
      </c>
      <c r="C14" s="14">
        <v>25</v>
      </c>
      <c r="D14" s="14" t="s">
        <v>122</v>
      </c>
      <c r="E14" s="14" t="s">
        <v>123</v>
      </c>
      <c r="F14" s="22">
        <v>42875</v>
      </c>
      <c r="G14" s="36"/>
    </row>
    <row r="15" spans="1:11" x14ac:dyDescent="0.2">
      <c r="A15" s="14">
        <v>4</v>
      </c>
      <c r="B15" s="14">
        <v>5</v>
      </c>
      <c r="C15" s="14">
        <v>18</v>
      </c>
      <c r="D15" s="14" t="s">
        <v>124</v>
      </c>
      <c r="E15" s="14" t="s">
        <v>125</v>
      </c>
      <c r="F15" s="22">
        <v>42924</v>
      </c>
      <c r="G15" s="36"/>
    </row>
    <row r="16" spans="1:11" x14ac:dyDescent="0.2">
      <c r="A16" s="14">
        <v>7</v>
      </c>
      <c r="B16" s="14">
        <v>9</v>
      </c>
      <c r="C16" s="14">
        <v>15</v>
      </c>
      <c r="D16" s="14" t="s">
        <v>126</v>
      </c>
      <c r="E16" s="14" t="s">
        <v>127</v>
      </c>
      <c r="F16" s="22">
        <v>42945</v>
      </c>
      <c r="G16" s="36"/>
    </row>
    <row r="17" spans="1:7" x14ac:dyDescent="0.2">
      <c r="A17" s="14">
        <v>8</v>
      </c>
      <c r="B17" s="14">
        <v>7</v>
      </c>
      <c r="C17" s="14">
        <v>6</v>
      </c>
      <c r="D17" s="14" t="s">
        <v>128</v>
      </c>
      <c r="E17" s="14" t="s">
        <v>129</v>
      </c>
      <c r="F17" s="22">
        <v>43008</v>
      </c>
      <c r="G17" s="36"/>
    </row>
    <row r="18" spans="1:7" x14ac:dyDescent="0.2">
      <c r="A18" s="14">
        <v>9</v>
      </c>
      <c r="B18" s="14">
        <v>10</v>
      </c>
      <c r="C18" s="14">
        <v>28</v>
      </c>
      <c r="D18" s="14" t="s">
        <v>130</v>
      </c>
      <c r="E18" s="14" t="s">
        <v>131</v>
      </c>
      <c r="F18" s="22">
        <v>42854</v>
      </c>
      <c r="G18" s="36"/>
    </row>
    <row r="19" spans="1:7" x14ac:dyDescent="0.2">
      <c r="A19" s="14">
        <v>10</v>
      </c>
      <c r="B19" s="14">
        <v>4</v>
      </c>
      <c r="C19" s="14">
        <v>9</v>
      </c>
      <c r="D19" s="14" t="s">
        <v>132</v>
      </c>
      <c r="E19" s="14" t="s">
        <v>133</v>
      </c>
      <c r="F19" s="22">
        <v>42987</v>
      </c>
      <c r="G19" s="36"/>
    </row>
    <row r="20" spans="1:7" x14ac:dyDescent="0.2">
      <c r="A20" s="14">
        <v>11</v>
      </c>
      <c r="B20" s="14">
        <v>24</v>
      </c>
      <c r="C20" s="14">
        <v>9</v>
      </c>
      <c r="D20" s="14" t="s">
        <v>134</v>
      </c>
      <c r="E20" s="14" t="s">
        <v>135</v>
      </c>
      <c r="F20" s="22">
        <v>42987</v>
      </c>
      <c r="G20" s="36"/>
    </row>
    <row r="21" spans="1:7" x14ac:dyDescent="0.2">
      <c r="A21" s="14">
        <v>12</v>
      </c>
      <c r="B21" s="14">
        <v>12</v>
      </c>
      <c r="C21" s="14">
        <v>26</v>
      </c>
      <c r="D21" s="14" t="s">
        <v>136</v>
      </c>
      <c r="E21" s="14" t="s">
        <v>137</v>
      </c>
      <c r="F21" s="22">
        <v>42868</v>
      </c>
      <c r="G21" s="36"/>
    </row>
    <row r="22" spans="1:7" x14ac:dyDescent="0.2">
      <c r="A22" s="14">
        <v>13</v>
      </c>
      <c r="B22" s="14">
        <v>23</v>
      </c>
      <c r="C22" s="14">
        <v>11</v>
      </c>
      <c r="D22" s="14" t="s">
        <v>138</v>
      </c>
      <c r="E22" s="14" t="s">
        <v>139</v>
      </c>
      <c r="F22" s="22">
        <v>42973</v>
      </c>
      <c r="G22" s="36"/>
    </row>
    <row r="23" spans="1:7" x14ac:dyDescent="0.2">
      <c r="A23" s="14">
        <v>14</v>
      </c>
      <c r="B23" s="14">
        <v>13</v>
      </c>
      <c r="C23" s="14">
        <v>37</v>
      </c>
      <c r="D23" s="14" t="s">
        <v>140</v>
      </c>
      <c r="E23" s="14" t="s">
        <v>141</v>
      </c>
      <c r="F23" s="22">
        <v>42791</v>
      </c>
      <c r="G23" s="36"/>
    </row>
    <row r="24" spans="1:7" x14ac:dyDescent="0.2">
      <c r="A24" s="14">
        <v>15</v>
      </c>
      <c r="B24" s="14">
        <v>11</v>
      </c>
      <c r="C24" s="14">
        <v>40</v>
      </c>
      <c r="D24" s="14" t="s">
        <v>142</v>
      </c>
      <c r="E24" s="14" t="s">
        <v>143</v>
      </c>
      <c r="F24" s="22">
        <v>42770</v>
      </c>
      <c r="G24" s="36"/>
    </row>
    <row r="25" spans="1:7" x14ac:dyDescent="0.2">
      <c r="A25" s="14">
        <v>16</v>
      </c>
      <c r="B25" s="14">
        <v>14</v>
      </c>
      <c r="C25" s="14">
        <v>15</v>
      </c>
      <c r="D25" s="14" t="s">
        <v>144</v>
      </c>
      <c r="E25" s="14" t="s">
        <v>145</v>
      </c>
      <c r="F25" s="22">
        <v>42945</v>
      </c>
      <c r="G25" s="36"/>
    </row>
    <row r="26" spans="1:7" x14ac:dyDescent="0.2">
      <c r="A26" s="14">
        <v>17</v>
      </c>
      <c r="B26" s="14">
        <v>15</v>
      </c>
      <c r="C26" s="14">
        <v>16</v>
      </c>
      <c r="D26" s="14" t="s">
        <v>146</v>
      </c>
      <c r="E26" s="14" t="s">
        <v>147</v>
      </c>
      <c r="F26" s="22">
        <v>42938</v>
      </c>
      <c r="G26" s="36"/>
    </row>
    <row r="27" spans="1:7" x14ac:dyDescent="0.2">
      <c r="A27" s="14">
        <v>18</v>
      </c>
      <c r="B27" s="14">
        <v>22</v>
      </c>
      <c r="C27" s="14">
        <v>5</v>
      </c>
      <c r="D27" s="14" t="s">
        <v>148</v>
      </c>
      <c r="E27" s="14" t="s">
        <v>149</v>
      </c>
      <c r="F27" s="22">
        <v>43015</v>
      </c>
      <c r="G27" s="36"/>
    </row>
    <row r="28" spans="1:7" x14ac:dyDescent="0.2">
      <c r="A28" s="14">
        <v>19</v>
      </c>
      <c r="B28" s="14">
        <v>17</v>
      </c>
      <c r="C28" s="14">
        <v>8</v>
      </c>
      <c r="D28" s="14" t="s">
        <v>150</v>
      </c>
      <c r="E28" s="14" t="s">
        <v>151</v>
      </c>
      <c r="F28" s="22">
        <v>42994</v>
      </c>
      <c r="G28" s="36"/>
    </row>
    <row r="29" spans="1:7" x14ac:dyDescent="0.2">
      <c r="A29" s="14">
        <v>20</v>
      </c>
      <c r="B29" s="14">
        <v>26</v>
      </c>
      <c r="C29" s="14">
        <v>9</v>
      </c>
      <c r="D29" s="14" t="s">
        <v>152</v>
      </c>
      <c r="E29" s="14" t="s">
        <v>153</v>
      </c>
      <c r="F29" s="22">
        <v>42987</v>
      </c>
      <c r="G29" s="36"/>
    </row>
    <row r="30" spans="1:7" x14ac:dyDescent="0.2">
      <c r="A30" s="14">
        <v>21</v>
      </c>
      <c r="B30" s="14">
        <v>16</v>
      </c>
      <c r="C30" s="14">
        <v>22</v>
      </c>
      <c r="D30" s="14" t="s">
        <v>154</v>
      </c>
      <c r="E30" s="14" t="s">
        <v>155</v>
      </c>
      <c r="F30" s="22">
        <v>42896</v>
      </c>
      <c r="G30" s="36"/>
    </row>
    <row r="31" spans="1:7" x14ac:dyDescent="0.2">
      <c r="A31" s="14">
        <v>22</v>
      </c>
      <c r="B31" s="14">
        <v>18</v>
      </c>
      <c r="C31" s="14">
        <v>41</v>
      </c>
      <c r="D31" s="14" t="s">
        <v>156</v>
      </c>
      <c r="E31" s="14" t="s">
        <v>149</v>
      </c>
      <c r="F31" s="22">
        <v>42763</v>
      </c>
      <c r="G31" s="36"/>
    </row>
    <row r="32" spans="1:7" x14ac:dyDescent="0.2">
      <c r="A32" s="14">
        <v>23</v>
      </c>
      <c r="B32" s="14">
        <v>19</v>
      </c>
      <c r="C32" s="14">
        <v>26</v>
      </c>
      <c r="D32" s="14" t="s">
        <v>157</v>
      </c>
      <c r="E32" s="14" t="s">
        <v>158</v>
      </c>
      <c r="F32" s="22">
        <v>42868</v>
      </c>
      <c r="G32" s="36"/>
    </row>
    <row r="33" spans="1:7" x14ac:dyDescent="0.2">
      <c r="A33" s="14">
        <v>24</v>
      </c>
      <c r="B33" s="14">
        <v>21</v>
      </c>
      <c r="C33" s="14">
        <v>25</v>
      </c>
      <c r="D33" s="14" t="s">
        <v>159</v>
      </c>
      <c r="E33" s="14" t="s">
        <v>160</v>
      </c>
      <c r="F33" s="22">
        <v>42875</v>
      </c>
      <c r="G33" s="36"/>
    </row>
    <row r="34" spans="1:7" x14ac:dyDescent="0.2">
      <c r="A34" s="14">
        <v>25</v>
      </c>
      <c r="B34" s="14">
        <v>29</v>
      </c>
      <c r="C34" s="14">
        <v>14</v>
      </c>
      <c r="D34" s="14" t="s">
        <v>161</v>
      </c>
      <c r="E34" s="14" t="s">
        <v>162</v>
      </c>
      <c r="F34" s="22">
        <v>42952</v>
      </c>
      <c r="G34" s="36"/>
    </row>
    <row r="35" spans="1:7" x14ac:dyDescent="0.2">
      <c r="A35" s="14">
        <v>26</v>
      </c>
      <c r="B35" s="14">
        <v>27</v>
      </c>
      <c r="C35" s="14">
        <v>19</v>
      </c>
      <c r="D35" s="14" t="s">
        <v>163</v>
      </c>
      <c r="E35" s="14" t="s">
        <v>164</v>
      </c>
      <c r="F35" s="22">
        <v>42917</v>
      </c>
      <c r="G35" s="36"/>
    </row>
    <row r="36" spans="1:7" x14ac:dyDescent="0.2">
      <c r="A36" s="14">
        <v>27</v>
      </c>
      <c r="B36" s="14">
        <v>32</v>
      </c>
      <c r="C36" s="14">
        <v>6</v>
      </c>
      <c r="D36" s="14" t="s">
        <v>165</v>
      </c>
      <c r="E36" s="14" t="s">
        <v>166</v>
      </c>
      <c r="F36" s="22">
        <v>43008</v>
      </c>
      <c r="G36" s="36"/>
    </row>
    <row r="37" spans="1:7" x14ac:dyDescent="0.2">
      <c r="A37" s="14">
        <v>28</v>
      </c>
      <c r="B37" s="14">
        <v>28</v>
      </c>
      <c r="C37" s="14">
        <v>15</v>
      </c>
      <c r="D37" s="14" t="s">
        <v>167</v>
      </c>
      <c r="E37" s="14" t="s">
        <v>168</v>
      </c>
      <c r="F37" s="22">
        <v>42945</v>
      </c>
      <c r="G37" s="36"/>
    </row>
    <row r="38" spans="1:7" x14ac:dyDescent="0.2">
      <c r="A38" s="14">
        <v>29</v>
      </c>
      <c r="B38" s="14">
        <v>31</v>
      </c>
      <c r="C38" s="14">
        <v>4</v>
      </c>
      <c r="D38" s="14" t="s">
        <v>169</v>
      </c>
      <c r="E38" s="14" t="s">
        <v>170</v>
      </c>
      <c r="F38" s="22">
        <v>43022</v>
      </c>
      <c r="G38" s="36"/>
    </row>
    <row r="39" spans="1:7" x14ac:dyDescent="0.2">
      <c r="A39" s="14">
        <v>30</v>
      </c>
      <c r="B39" s="14">
        <v>30</v>
      </c>
      <c r="C39" s="14">
        <v>39</v>
      </c>
      <c r="D39" s="14" t="s">
        <v>171</v>
      </c>
      <c r="E39" s="14" t="s">
        <v>172</v>
      </c>
      <c r="F39" s="22">
        <v>42777</v>
      </c>
      <c r="G39" s="36"/>
    </row>
    <row r="40" spans="1:7" x14ac:dyDescent="0.2">
      <c r="A40" s="14">
        <v>31</v>
      </c>
      <c r="B40" s="14">
        <v>25</v>
      </c>
      <c r="C40" s="14">
        <v>18</v>
      </c>
      <c r="D40" s="14" t="s">
        <v>173</v>
      </c>
      <c r="E40" s="14" t="s">
        <v>174</v>
      </c>
      <c r="F40" s="22">
        <v>42924</v>
      </c>
      <c r="G40" s="36"/>
    </row>
    <row r="41" spans="1:7" x14ac:dyDescent="0.2">
      <c r="A41" s="14">
        <v>32</v>
      </c>
      <c r="B41" s="14">
        <v>40</v>
      </c>
      <c r="C41" s="14">
        <v>7</v>
      </c>
      <c r="D41" s="14" t="s">
        <v>175</v>
      </c>
      <c r="E41" s="14" t="s">
        <v>176</v>
      </c>
      <c r="F41" s="22">
        <v>43001</v>
      </c>
      <c r="G41" s="36"/>
    </row>
    <row r="42" spans="1:7" x14ac:dyDescent="0.2">
      <c r="A42" s="14">
        <v>33</v>
      </c>
      <c r="B42" s="14">
        <v>39</v>
      </c>
      <c r="C42" s="14">
        <v>12</v>
      </c>
      <c r="D42" s="14" t="s">
        <v>177</v>
      </c>
      <c r="E42" s="14" t="s">
        <v>178</v>
      </c>
      <c r="F42" s="22">
        <v>42966</v>
      </c>
      <c r="G42" s="36"/>
    </row>
    <row r="43" spans="1:7" x14ac:dyDescent="0.2">
      <c r="A43" s="14">
        <v>34</v>
      </c>
      <c r="B43" s="14">
        <v>37</v>
      </c>
      <c r="C43" s="14">
        <v>42</v>
      </c>
      <c r="D43" s="14" t="s">
        <v>179</v>
      </c>
      <c r="E43" s="14" t="s">
        <v>180</v>
      </c>
      <c r="F43" s="22">
        <v>42756</v>
      </c>
      <c r="G43" s="36"/>
    </row>
    <row r="44" spans="1:7" x14ac:dyDescent="0.2">
      <c r="A44" s="14">
        <v>35</v>
      </c>
      <c r="B44" s="14">
        <v>33</v>
      </c>
      <c r="C44" s="14">
        <v>29</v>
      </c>
      <c r="D44" s="14" t="s">
        <v>181</v>
      </c>
      <c r="E44" s="14" t="s">
        <v>182</v>
      </c>
      <c r="F44" s="22">
        <v>42847</v>
      </c>
      <c r="G44" s="36"/>
    </row>
    <row r="45" spans="1:7" x14ac:dyDescent="0.2">
      <c r="A45" s="14">
        <v>36</v>
      </c>
      <c r="B45" s="14">
        <v>35</v>
      </c>
      <c r="C45" s="14">
        <v>30</v>
      </c>
      <c r="D45" s="14" t="s">
        <v>183</v>
      </c>
      <c r="E45" s="14" t="s">
        <v>184</v>
      </c>
      <c r="F45" s="22">
        <v>42840</v>
      </c>
      <c r="G45" s="36"/>
    </row>
    <row r="46" spans="1:7" x14ac:dyDescent="0.2">
      <c r="A46" s="14">
        <v>37</v>
      </c>
      <c r="B46" s="14">
        <v>34</v>
      </c>
      <c r="C46" s="14">
        <v>35</v>
      </c>
      <c r="D46" s="14" t="s">
        <v>185</v>
      </c>
      <c r="E46" s="14" t="s">
        <v>186</v>
      </c>
      <c r="F46" s="22">
        <v>42805</v>
      </c>
      <c r="G46" s="36"/>
    </row>
    <row r="47" spans="1:7" x14ac:dyDescent="0.2">
      <c r="A47" s="14">
        <v>38</v>
      </c>
      <c r="B47" s="14">
        <v>44</v>
      </c>
      <c r="C47" s="14">
        <v>12</v>
      </c>
      <c r="D47" s="14" t="s">
        <v>187</v>
      </c>
      <c r="E47" s="14" t="s">
        <v>188</v>
      </c>
      <c r="F47" s="22">
        <v>42966</v>
      </c>
      <c r="G47" s="36"/>
    </row>
    <row r="48" spans="1:7" x14ac:dyDescent="0.2">
      <c r="A48" s="14">
        <v>39</v>
      </c>
      <c r="B48" s="14">
        <v>38</v>
      </c>
      <c r="C48" s="14">
        <v>38</v>
      </c>
      <c r="D48" s="14" t="s">
        <v>189</v>
      </c>
      <c r="E48" s="14" t="s">
        <v>190</v>
      </c>
      <c r="F48" s="22">
        <v>42784</v>
      </c>
      <c r="G48" s="36"/>
    </row>
    <row r="49" spans="1:7" x14ac:dyDescent="0.2">
      <c r="A49" s="14">
        <v>40</v>
      </c>
      <c r="B49" s="14">
        <v>45</v>
      </c>
      <c r="C49" s="14">
        <v>12</v>
      </c>
      <c r="D49" s="14" t="s">
        <v>191</v>
      </c>
      <c r="E49" s="14" t="s">
        <v>192</v>
      </c>
      <c r="F49" s="22">
        <v>42966</v>
      </c>
      <c r="G49" s="36"/>
    </row>
    <row r="50" spans="1:7" x14ac:dyDescent="0.2">
      <c r="A50" s="14">
        <v>41</v>
      </c>
      <c r="B50" s="14">
        <v>36</v>
      </c>
      <c r="C50" s="14">
        <v>19</v>
      </c>
      <c r="D50" s="14" t="s">
        <v>193</v>
      </c>
      <c r="E50" s="14" t="s">
        <v>194</v>
      </c>
      <c r="F50" s="22">
        <v>42917</v>
      </c>
      <c r="G50" s="36"/>
    </row>
    <row r="51" spans="1:7" x14ac:dyDescent="0.2">
      <c r="A51" s="14">
        <v>42</v>
      </c>
      <c r="B51" s="14">
        <v>51</v>
      </c>
      <c r="C51" s="14">
        <v>6</v>
      </c>
      <c r="D51" s="14" t="s">
        <v>195</v>
      </c>
      <c r="E51" s="14" t="s">
        <v>196</v>
      </c>
      <c r="F51" s="22">
        <v>43008</v>
      </c>
      <c r="G51" s="36"/>
    </row>
    <row r="52" spans="1:7" x14ac:dyDescent="0.2">
      <c r="A52" s="14">
        <v>43</v>
      </c>
      <c r="B52" s="14">
        <v>41</v>
      </c>
      <c r="C52" s="14">
        <v>41</v>
      </c>
      <c r="D52" s="14" t="s">
        <v>197</v>
      </c>
      <c r="E52" s="14" t="s">
        <v>162</v>
      </c>
      <c r="F52" s="22">
        <v>42763</v>
      </c>
      <c r="G52" s="36"/>
    </row>
    <row r="53" spans="1:7" x14ac:dyDescent="0.2">
      <c r="A53" s="14">
        <v>44</v>
      </c>
      <c r="B53" s="14">
        <v>54</v>
      </c>
      <c r="C53" s="14">
        <v>10</v>
      </c>
      <c r="D53" s="14" t="s">
        <v>198</v>
      </c>
      <c r="E53" s="14" t="s">
        <v>199</v>
      </c>
      <c r="F53" s="22">
        <v>42980</v>
      </c>
      <c r="G53" s="36"/>
    </row>
    <row r="54" spans="1:7" x14ac:dyDescent="0.2">
      <c r="A54" s="14">
        <v>45</v>
      </c>
      <c r="B54" s="14">
        <v>47</v>
      </c>
      <c r="C54" s="14">
        <v>12</v>
      </c>
      <c r="D54" s="14" t="s">
        <v>200</v>
      </c>
      <c r="E54" s="14" t="s">
        <v>201</v>
      </c>
      <c r="F54" s="22">
        <v>42966</v>
      </c>
      <c r="G54" s="36"/>
    </row>
    <row r="55" spans="1:7" x14ac:dyDescent="0.2">
      <c r="A55" s="14">
        <v>46</v>
      </c>
      <c r="B55" s="14">
        <v>42</v>
      </c>
      <c r="C55" s="14">
        <v>52</v>
      </c>
      <c r="D55" s="14" t="s">
        <v>202</v>
      </c>
      <c r="E55" s="14" t="s">
        <v>203</v>
      </c>
      <c r="F55" s="22">
        <v>42686</v>
      </c>
      <c r="G55" s="36"/>
    </row>
    <row r="56" spans="1:7" x14ac:dyDescent="0.2">
      <c r="A56" s="14">
        <v>47</v>
      </c>
      <c r="B56" s="14">
        <v>46</v>
      </c>
      <c r="C56" s="14">
        <v>17</v>
      </c>
      <c r="D56" s="14" t="s">
        <v>204</v>
      </c>
      <c r="E56" s="14" t="s">
        <v>205</v>
      </c>
      <c r="F56" s="22">
        <v>42931</v>
      </c>
      <c r="G56" s="36"/>
    </row>
    <row r="57" spans="1:7" x14ac:dyDescent="0.2">
      <c r="A57" s="14">
        <v>48</v>
      </c>
      <c r="B57" s="14">
        <v>49</v>
      </c>
      <c r="C57" s="14">
        <v>12</v>
      </c>
      <c r="D57" s="14" t="s">
        <v>130</v>
      </c>
      <c r="E57" s="14" t="s">
        <v>206</v>
      </c>
      <c r="F57" s="22">
        <v>42966</v>
      </c>
      <c r="G57" s="36"/>
    </row>
    <row r="58" spans="1:7" x14ac:dyDescent="0.2">
      <c r="A58" s="14">
        <v>49</v>
      </c>
      <c r="B58" s="14">
        <v>43</v>
      </c>
      <c r="C58" s="14">
        <v>23</v>
      </c>
      <c r="D58" s="14" t="s">
        <v>207</v>
      </c>
      <c r="E58" s="14" t="s">
        <v>208</v>
      </c>
      <c r="F58" s="22">
        <v>42889</v>
      </c>
      <c r="G58" s="36"/>
    </row>
    <row r="59" spans="1:7" x14ac:dyDescent="0.2">
      <c r="A59" s="14">
        <v>50</v>
      </c>
      <c r="B59" s="14">
        <v>65</v>
      </c>
      <c r="C59" s="14">
        <v>12</v>
      </c>
      <c r="D59" s="14" t="s">
        <v>209</v>
      </c>
      <c r="E59" s="14" t="s">
        <v>210</v>
      </c>
      <c r="F59" s="22">
        <v>42966</v>
      </c>
      <c r="G59" s="36"/>
    </row>
  </sheetData>
  <mergeCells count="2">
    <mergeCell ref="D2:E2"/>
    <mergeCell ref="H3:K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Invoice</vt:lpstr>
      <vt:lpstr>Grades</vt:lpstr>
      <vt:lpstr>Vacation</vt:lpstr>
      <vt:lpstr>Temperature</vt:lpstr>
      <vt:lpstr>Charts</vt:lpstr>
      <vt:lpstr>Weekly Pay</vt:lpstr>
      <vt:lpstr>Top 50 Singles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2017-11-15T03:48:18Z</dcterms:created>
  <dcterms:modified xsi:type="dcterms:W3CDTF">2017-11-23T02:12:49Z</dcterms:modified>
</cp:coreProperties>
</file>