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capstone project\"/>
    </mc:Choice>
  </mc:AlternateContent>
  <xr:revisionPtr revIDLastSave="0" documentId="13_ncr:1_{46469BF4-3FF5-499C-9658-646CF0982C2C}" xr6:coauthVersionLast="47" xr6:coauthVersionMax="47" xr10:uidLastSave="{00000000-0000-0000-0000-000000000000}"/>
  <bookViews>
    <workbookView xWindow="-108" yWindow="-108" windowWidth="23256" windowHeight="12576" activeTab="2" xr2:uid="{B1B534AD-5134-4F20-A31A-83CDB62FB820}"/>
  </bookViews>
  <sheets>
    <sheet name="Project Documentation" sheetId="1" r:id="rId1"/>
    <sheet name="Project sheet" sheetId="3" r:id="rId2"/>
    <sheet name="Project 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 i="4" l="1"/>
  <c r="P65" i="4"/>
  <c r="P64" i="4"/>
  <c r="P63" i="4"/>
  <c r="P62" i="4"/>
  <c r="P61" i="4"/>
  <c r="P60" i="4"/>
  <c r="P59" i="4"/>
  <c r="P58" i="4"/>
  <c r="P57" i="4"/>
  <c r="P56" i="4"/>
  <c r="P55" i="4"/>
  <c r="L65" i="4"/>
  <c r="L64" i="4"/>
  <c r="L63" i="4"/>
  <c r="L62" i="4"/>
  <c r="L61" i="4"/>
  <c r="L59" i="4"/>
  <c r="L60" i="4"/>
  <c r="L58" i="4"/>
  <c r="L57" i="4"/>
  <c r="L56" i="4"/>
  <c r="L55" i="4"/>
  <c r="B63" i="4"/>
  <c r="G60" i="4"/>
  <c r="K47" i="4"/>
  <c r="K45" i="4"/>
  <c r="K44" i="4"/>
  <c r="K43" i="4"/>
  <c r="K42" i="4"/>
  <c r="K41" i="4"/>
  <c r="C41" i="4"/>
  <c r="D43" i="4"/>
  <c r="C43" i="4"/>
  <c r="D41" i="4"/>
  <c r="D39" i="4"/>
  <c r="C39" i="4"/>
  <c r="D37" i="4"/>
  <c r="C37" i="4"/>
  <c r="G28" i="4"/>
  <c r="C28" i="4"/>
  <c r="J19" i="4"/>
  <c r="J14" i="4"/>
  <c r="F17" i="4"/>
  <c r="F18" i="4"/>
  <c r="F19" i="4"/>
  <c r="F20" i="4"/>
  <c r="F21" i="4"/>
  <c r="F16" i="4"/>
  <c r="F15" i="4"/>
  <c r="F14" i="4"/>
  <c r="E21" i="4"/>
  <c r="E20" i="4"/>
  <c r="E19" i="4"/>
  <c r="E18" i="4"/>
  <c r="E17" i="4"/>
  <c r="E16" i="4"/>
  <c r="E15" i="4"/>
  <c r="E14" i="4"/>
  <c r="C14" i="4"/>
  <c r="K8" i="4"/>
  <c r="D16" i="4" s="1"/>
  <c r="G4" i="4"/>
  <c r="G9" i="4" s="1"/>
  <c r="C6" i="4"/>
  <c r="C4" i="4"/>
  <c r="G11" i="3"/>
  <c r="C10" i="3"/>
  <c r="G14" i="4" l="1"/>
  <c r="C15" i="4" s="1"/>
  <c r="G15" i="4" s="1"/>
  <c r="C16" i="4" s="1"/>
  <c r="G16" i="4" s="1"/>
  <c r="C17" i="4" s="1"/>
  <c r="G17" i="4" s="1"/>
  <c r="C18" i="4" s="1"/>
  <c r="G18" i="4" s="1"/>
  <c r="C19" i="4" s="1"/>
  <c r="G19" i="4" s="1"/>
  <c r="C20" i="4" s="1"/>
  <c r="G20" i="4" s="1"/>
  <c r="C21" i="4" s="1"/>
  <c r="G21" i="4" s="1"/>
  <c r="D18" i="4"/>
  <c r="J20" i="4"/>
  <c r="J15" i="4"/>
  <c r="D19" i="4"/>
  <c r="D14" i="4"/>
  <c r="D17" i="4"/>
  <c r="D21" i="4"/>
  <c r="D15" i="4"/>
  <c r="D20" i="4"/>
  <c r="C10" i="4"/>
</calcChain>
</file>

<file path=xl/sharedStrings.xml><?xml version="1.0" encoding="utf-8"?>
<sst xmlns="http://schemas.openxmlformats.org/spreadsheetml/2006/main" count="83" uniqueCount="56">
  <si>
    <t>No. of Payments</t>
  </si>
  <si>
    <t>Payment</t>
  </si>
  <si>
    <t>PV</t>
  </si>
  <si>
    <t>Price</t>
  </si>
  <si>
    <t>Interest Rate</t>
  </si>
  <si>
    <t>Rate per Annum</t>
  </si>
  <si>
    <t>Term</t>
  </si>
  <si>
    <t>FV</t>
  </si>
  <si>
    <t>type</t>
  </si>
  <si>
    <t>EMI</t>
  </si>
  <si>
    <t>Loan Amount</t>
  </si>
  <si>
    <t xml:space="preserve">Rate per Month </t>
  </si>
  <si>
    <t>Month</t>
  </si>
  <si>
    <t>Beginning Balance</t>
  </si>
  <si>
    <t>Interest</t>
  </si>
  <si>
    <t>Principal</t>
  </si>
  <si>
    <t xml:space="preserve">No.of payments </t>
  </si>
  <si>
    <t>Payment at end of each Year</t>
  </si>
  <si>
    <t>Payment at beginning of each Year</t>
  </si>
  <si>
    <t>no.of monthly payment</t>
  </si>
  <si>
    <t>Loan amount(PV)</t>
  </si>
  <si>
    <t>interest</t>
  </si>
  <si>
    <t>Ending balance</t>
  </si>
  <si>
    <t>interest paid between 2 and 3 month</t>
  </si>
  <si>
    <t>Principal paid between 2 and 3 month</t>
  </si>
  <si>
    <t>loan amount</t>
  </si>
  <si>
    <t>no.of monthly Payment</t>
  </si>
  <si>
    <t>No. of Monthly Payments</t>
  </si>
  <si>
    <t>Cash flow</t>
  </si>
  <si>
    <t>Time</t>
  </si>
  <si>
    <t>Total</t>
  </si>
  <si>
    <t>Investment 1</t>
  </si>
  <si>
    <t>Investment 2</t>
  </si>
  <si>
    <t>NPV (End Year)</t>
  </si>
  <si>
    <t>NPV(beg.year)</t>
  </si>
  <si>
    <t>NPV(Middle year)</t>
  </si>
  <si>
    <t xml:space="preserve">Financial Rate </t>
  </si>
  <si>
    <t>Reinvestment Rate</t>
  </si>
  <si>
    <t>year</t>
  </si>
  <si>
    <t>cash flow</t>
  </si>
  <si>
    <t>discount Rate</t>
  </si>
  <si>
    <t>NPV</t>
  </si>
  <si>
    <t>MIRR</t>
  </si>
  <si>
    <t xml:space="preserve">Data </t>
  </si>
  <si>
    <t>cash Flow</t>
  </si>
  <si>
    <t>XIRR</t>
  </si>
  <si>
    <t>8/15/2015</t>
  </si>
  <si>
    <t>3/15/2016</t>
  </si>
  <si>
    <t>4/25/2016</t>
  </si>
  <si>
    <t xml:space="preserve"> Interest Rate</t>
  </si>
  <si>
    <t xml:space="preserve">Date </t>
  </si>
  <si>
    <t>Cash Flow</t>
  </si>
  <si>
    <t>Net Present Value</t>
  </si>
  <si>
    <t xml:space="preserve">Cash Flow </t>
  </si>
  <si>
    <t>IRR</t>
  </si>
  <si>
    <t>Guess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</si>
</sst>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43" formatCode="_ * #,##0.00_ ;_ * \-#,##0.00_ ;_ * &quot;-&quot;??_ ;_ @_ "/>
    <numFmt numFmtId="164" formatCode="_-[$$-409]* #,##0.00_ ;_-[$$-409]* \-#,##0.00\ ;_-[$$-409]* &quot;-&quot;??_ ;_-@_ "/>
    <numFmt numFmtId="168" formatCode="&quot;₹&quot;\ #,##0.00"/>
  </numFmts>
  <fonts count="10" x14ac:knownFonts="1">
    <font>
      <sz val="11"/>
      <color theme="1"/>
      <name val="Calibri"/>
      <family val="2"/>
      <scheme val="minor"/>
    </font>
    <font>
      <b/>
      <sz val="11"/>
      <color theme="1"/>
      <name val="Calibri"/>
      <family val="2"/>
      <scheme val="minor"/>
    </font>
    <font>
      <b/>
      <sz val="11"/>
      <color theme="9" tint="-0.499984740745262"/>
      <name val="Calibri"/>
      <family val="2"/>
      <scheme val="minor"/>
    </font>
    <font>
      <b/>
      <i/>
      <sz val="11"/>
      <color theme="1"/>
      <name val="Calibri"/>
      <family val="2"/>
      <scheme val="minor"/>
    </font>
    <font>
      <b/>
      <u/>
      <sz val="11"/>
      <color theme="1"/>
      <name val="Calibri"/>
      <family val="2"/>
      <scheme val="minor"/>
    </font>
    <font>
      <b/>
      <u/>
      <sz val="11"/>
      <color theme="9" tint="-0.499984740745262"/>
      <name val="Calibri"/>
      <family val="2"/>
      <scheme val="minor"/>
    </font>
    <font>
      <b/>
      <u/>
      <sz val="11"/>
      <color theme="7" tint="-0.499984740745262"/>
      <name val="Calibri"/>
      <family val="2"/>
      <scheme val="minor"/>
    </font>
    <font>
      <b/>
      <sz val="11"/>
      <color rgb="FFFF0000"/>
      <name val="Calibri"/>
      <family val="2"/>
      <scheme val="minor"/>
    </font>
    <font>
      <b/>
      <sz val="11"/>
      <color theme="7" tint="-0.499984740745262"/>
      <name val="Calibri"/>
      <family val="2"/>
      <scheme val="minor"/>
    </font>
    <font>
      <b/>
      <sz val="11"/>
      <color theme="5" tint="0.39997558519241921"/>
      <name val="Calibri"/>
      <family val="2"/>
      <scheme val="minor"/>
    </font>
  </fonts>
  <fills count="14">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8" fontId="0" fillId="0" borderId="0" xfId="0" applyNumberFormat="1"/>
    <xf numFmtId="9" fontId="0" fillId="0" borderId="0" xfId="0" applyNumberFormat="1"/>
    <xf numFmtId="2" fontId="0" fillId="0" borderId="0" xfId="0" applyNumberFormat="1"/>
    <xf numFmtId="0" fontId="0" fillId="0" borderId="0" xfId="0" applyAlignment="1">
      <alignment horizontal="center"/>
    </xf>
    <xf numFmtId="0" fontId="6" fillId="4" borderId="0" xfId="0" applyFont="1" applyFill="1"/>
    <xf numFmtId="0" fontId="0" fillId="4" borderId="0" xfId="0" applyFill="1"/>
    <xf numFmtId="0" fontId="5" fillId="4" borderId="0" xfId="0" applyFont="1" applyFill="1"/>
    <xf numFmtId="0" fontId="0" fillId="0" borderId="0" xfId="0" applyNumberFormat="1"/>
    <xf numFmtId="168" fontId="0" fillId="0" borderId="0" xfId="0" applyNumberFormat="1"/>
    <xf numFmtId="164" fontId="0" fillId="0" borderId="0" xfId="0" applyNumberFormat="1"/>
    <xf numFmtId="43" fontId="0" fillId="0" borderId="0" xfId="0" applyNumberFormat="1"/>
    <xf numFmtId="1" fontId="0" fillId="0" borderId="0" xfId="0" applyNumberFormat="1"/>
    <xf numFmtId="0" fontId="7" fillId="0" borderId="0" xfId="0" applyFont="1"/>
    <xf numFmtId="0" fontId="8" fillId="4" borderId="0" xfId="0" applyFont="1" applyFill="1"/>
    <xf numFmtId="0" fontId="9" fillId="4" borderId="0" xfId="0" applyFont="1" applyFill="1"/>
    <xf numFmtId="0" fontId="1" fillId="0" borderId="0" xfId="0" applyFont="1" applyAlignment="1">
      <alignment horizontal="center"/>
    </xf>
    <xf numFmtId="0" fontId="1" fillId="3" borderId="0" xfId="0" applyFont="1" applyFill="1" applyAlignment="1">
      <alignment horizontal="center"/>
    </xf>
    <xf numFmtId="0" fontId="1" fillId="5" borderId="0" xfId="0" applyFont="1" applyFill="1"/>
    <xf numFmtId="0" fontId="1" fillId="6" borderId="0" xfId="0" applyFont="1" applyFill="1" applyAlignment="1">
      <alignment horizontal="center"/>
    </xf>
    <xf numFmtId="0" fontId="2" fillId="7" borderId="0" xfId="0" applyFont="1" applyFill="1" applyAlignment="1">
      <alignment horizontal="center"/>
    </xf>
    <xf numFmtId="0" fontId="2" fillId="7" borderId="0" xfId="0" applyFont="1" applyFill="1"/>
    <xf numFmtId="0" fontId="1" fillId="8" borderId="0" xfId="0" applyFont="1" applyFill="1"/>
    <xf numFmtId="0" fontId="1" fillId="9" borderId="0" xfId="0" applyFont="1" applyFill="1"/>
    <xf numFmtId="0" fontId="1" fillId="9" borderId="0" xfId="0" applyFont="1" applyFill="1" applyAlignment="1">
      <alignment horizontal="center"/>
    </xf>
    <xf numFmtId="0" fontId="3" fillId="9" borderId="0" xfId="0" applyFont="1" applyFill="1"/>
    <xf numFmtId="0" fontId="1" fillId="10" borderId="0" xfId="0" applyFont="1" applyFill="1"/>
    <xf numFmtId="0" fontId="7" fillId="11" borderId="0" xfId="0" applyFont="1" applyFill="1"/>
    <xf numFmtId="14" fontId="0" fillId="0" borderId="0" xfId="0" applyNumberFormat="1" applyAlignment="1">
      <alignment horizontal="center"/>
    </xf>
    <xf numFmtId="0" fontId="1" fillId="12" borderId="0" xfId="0" applyFont="1" applyFill="1" applyAlignment="1">
      <alignment horizontal="center"/>
    </xf>
    <xf numFmtId="0" fontId="0" fillId="0" borderId="0" xfId="0" applyFont="1"/>
    <xf numFmtId="0" fontId="1" fillId="7" borderId="0" xfId="0" applyFont="1" applyFill="1"/>
    <xf numFmtId="0" fontId="1" fillId="2" borderId="0" xfId="0" applyFont="1" applyFill="1" applyAlignment="1">
      <alignment horizontal="center"/>
    </xf>
    <xf numFmtId="0" fontId="1" fillId="2" borderId="0" xfId="0" applyFont="1" applyFill="1"/>
    <xf numFmtId="0" fontId="4" fillId="0" borderId="0" xfId="0" applyFont="1"/>
    <xf numFmtId="0" fontId="1" fillId="7" borderId="0" xfId="0" applyFont="1" applyFill="1" applyAlignment="1">
      <alignment horizontal="center"/>
    </xf>
    <xf numFmtId="0" fontId="0" fillId="13" borderId="0" xfId="0" applyFill="1"/>
    <xf numFmtId="0" fontId="1" fillId="13" borderId="0" xfId="0" applyFont="1" applyFill="1"/>
    <xf numFmtId="10" fontId="0" fillId="0" borderId="0" xfId="0" applyNumberFormat="1"/>
  </cellXfs>
  <cellStyles count="1">
    <cellStyle name="Normal" xfId="0" builtinId="0"/>
  </cellStyles>
  <dxfs count="3">
    <dxf>
      <font>
        <b/>
      </font>
      <fill>
        <patternFill patternType="solid">
          <fgColor indexed="64"/>
          <bgColor theme="8" tint="0.3999755851924192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2" formatCode="&quot;₹&quot;\ #,##0.00;[Red]&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266700</xdr:colOff>
      <xdr:row>12</xdr:row>
      <xdr:rowOff>190491</xdr:rowOff>
    </xdr:from>
    <xdr:to>
      <xdr:col>28</xdr:col>
      <xdr:colOff>542925</xdr:colOff>
      <xdr:row>1157</xdr:row>
      <xdr:rowOff>114300</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66700" y="952491"/>
          <a:ext cx="17345025" cy="21804630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3</xdr:col>
      <xdr:colOff>563880</xdr:colOff>
      <xdr:row>49</xdr:row>
      <xdr:rowOff>112395</xdr:rowOff>
    </xdr:from>
    <xdr:to>
      <xdr:col>10</xdr:col>
      <xdr:colOff>325755</xdr:colOff>
      <xdr:row>71</xdr:row>
      <xdr:rowOff>15240</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2680" y="9073515"/>
          <a:ext cx="4029075" cy="392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563880</xdr:colOff>
      <xdr:row>72</xdr:row>
      <xdr:rowOff>15240</xdr:rowOff>
    </xdr:from>
    <xdr:to>
      <xdr:col>12</xdr:col>
      <xdr:colOff>106680</xdr:colOff>
      <xdr:row>92</xdr:row>
      <xdr:rowOff>62865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11880" y="13182600"/>
          <a:ext cx="3810000" cy="370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81915</xdr:colOff>
      <xdr:row>130</xdr:row>
      <xdr:rowOff>96520</xdr:rowOff>
    </xdr:from>
    <xdr:to>
      <xdr:col>10</xdr:col>
      <xdr:colOff>310515</xdr:colOff>
      <xdr:row>147</xdr:row>
      <xdr:rowOff>82550</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1515" y="23210520"/>
          <a:ext cx="5715000" cy="3008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449580</xdr:colOff>
      <xdr:row>147</xdr:row>
      <xdr:rowOff>125730</xdr:rowOff>
    </xdr:from>
    <xdr:to>
      <xdr:col>19</xdr:col>
      <xdr:colOff>506730</xdr:colOff>
      <xdr:row>164</xdr:row>
      <xdr:rowOff>146685</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55180" y="27009090"/>
          <a:ext cx="4933950" cy="3129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245110</xdr:colOff>
      <xdr:row>188</xdr:row>
      <xdr:rowOff>10795</xdr:rowOff>
    </xdr:from>
    <xdr:to>
      <xdr:col>19</xdr:col>
      <xdr:colOff>273685</xdr:colOff>
      <xdr:row>200</xdr:row>
      <xdr:rowOff>20320</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60310" y="33437195"/>
          <a:ext cx="4295775"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169545</xdr:colOff>
      <xdr:row>200</xdr:row>
      <xdr:rowOff>173990</xdr:rowOff>
    </xdr:from>
    <xdr:to>
      <xdr:col>14</xdr:col>
      <xdr:colOff>245745</xdr:colOff>
      <xdr:row>214</xdr:row>
      <xdr:rowOff>93345</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436745" y="35733990"/>
          <a:ext cx="4343400" cy="2408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570865</xdr:colOff>
      <xdr:row>226</xdr:row>
      <xdr:rowOff>76197</xdr:rowOff>
    </xdr:from>
    <xdr:to>
      <xdr:col>28</xdr:col>
      <xdr:colOff>28535</xdr:colOff>
      <xdr:row>244</xdr:row>
      <xdr:rowOff>57147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105265" y="40258997"/>
          <a:ext cx="7992070" cy="318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416560</xdr:colOff>
      <xdr:row>249</xdr:row>
      <xdr:rowOff>161286</xdr:rowOff>
    </xdr:from>
    <xdr:to>
      <xdr:col>23</xdr:col>
      <xdr:colOff>76684</xdr:colOff>
      <xdr:row>263</xdr:row>
      <xdr:rowOff>88261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902960" y="44433486"/>
          <a:ext cx="8194524" cy="241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111125</xdr:colOff>
      <xdr:row>274</xdr:row>
      <xdr:rowOff>117475</xdr:rowOff>
    </xdr:from>
    <xdr:to>
      <xdr:col>24</xdr:col>
      <xdr:colOff>339725</xdr:colOff>
      <xdr:row>295</xdr:row>
      <xdr:rowOff>22225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255125" y="48834675"/>
          <a:ext cx="5715000"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142875</xdr:colOff>
      <xdr:row>297</xdr:row>
      <xdr:rowOff>12700</xdr:rowOff>
    </xdr:from>
    <xdr:to>
      <xdr:col>16</xdr:col>
      <xdr:colOff>371475</xdr:colOff>
      <xdr:row>318</xdr:row>
      <xdr:rowOff>66675</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410075" y="52819300"/>
          <a:ext cx="5715000" cy="378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342900</xdr:colOff>
      <xdr:row>327</xdr:row>
      <xdr:rowOff>130175</xdr:rowOff>
    </xdr:from>
    <xdr:to>
      <xdr:col>17</xdr:col>
      <xdr:colOff>333375</xdr:colOff>
      <xdr:row>336</xdr:row>
      <xdr:rowOff>63500</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829300" y="58270775"/>
          <a:ext cx="4867275"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406400</xdr:colOff>
      <xdr:row>348</xdr:row>
      <xdr:rowOff>117475</xdr:rowOff>
    </xdr:from>
    <xdr:to>
      <xdr:col>20</xdr:col>
      <xdr:colOff>187325</xdr:colOff>
      <xdr:row>360</xdr:row>
      <xdr:rowOff>107950</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112000" y="61991875"/>
          <a:ext cx="5267325" cy="212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361</xdr:row>
      <xdr:rowOff>133350</xdr:rowOff>
    </xdr:from>
    <xdr:to>
      <xdr:col>8</xdr:col>
      <xdr:colOff>476250</xdr:colOff>
      <xdr:row>370</xdr:row>
      <xdr:rowOff>133350</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 y="67379850"/>
          <a:ext cx="48672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561975</xdr:colOff>
      <xdr:row>367</xdr:row>
      <xdr:rowOff>152400</xdr:rowOff>
    </xdr:from>
    <xdr:to>
      <xdr:col>18</xdr:col>
      <xdr:colOff>85725</xdr:colOff>
      <xdr:row>378</xdr:row>
      <xdr:rowOff>85725</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48375" y="65405000"/>
          <a:ext cx="5010150" cy="188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215900</xdr:colOff>
      <xdr:row>398</xdr:row>
      <xdr:rowOff>38100</xdr:rowOff>
    </xdr:from>
    <xdr:to>
      <xdr:col>13</xdr:col>
      <xdr:colOff>244475</xdr:colOff>
      <xdr:row>411</xdr:row>
      <xdr:rowOff>158750</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263900" y="70802500"/>
          <a:ext cx="4905375" cy="243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425</xdr:row>
      <xdr:rowOff>123825</xdr:rowOff>
    </xdr:from>
    <xdr:to>
      <xdr:col>10</xdr:col>
      <xdr:colOff>57150</xdr:colOff>
      <xdr:row>441</xdr:row>
      <xdr:rowOff>28575</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38150" y="79562325"/>
          <a:ext cx="5715000"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574675</xdr:colOff>
      <xdr:row>442</xdr:row>
      <xdr:rowOff>158750</xdr:rowOff>
    </xdr:from>
    <xdr:to>
      <xdr:col>15</xdr:col>
      <xdr:colOff>117475</xdr:colOff>
      <xdr:row>458</xdr:row>
      <xdr:rowOff>66675</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232275" y="78746350"/>
          <a:ext cx="502920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473</xdr:row>
      <xdr:rowOff>123825</xdr:rowOff>
    </xdr:from>
    <xdr:to>
      <xdr:col>9</xdr:col>
      <xdr:colOff>390525</xdr:colOff>
      <xdr:row>490</xdr:row>
      <xdr:rowOff>180975</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38150" y="88706325"/>
          <a:ext cx="5438775"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496</xdr:row>
      <xdr:rowOff>19050</xdr:rowOff>
    </xdr:from>
    <xdr:to>
      <xdr:col>9</xdr:col>
      <xdr:colOff>28575</xdr:colOff>
      <xdr:row>514</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524</xdr:row>
      <xdr:rowOff>19050</xdr:rowOff>
    </xdr:from>
    <xdr:to>
      <xdr:col>9</xdr:col>
      <xdr:colOff>200025</xdr:colOff>
      <xdr:row>543</xdr:row>
      <xdr:rowOff>19050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04825" y="98317050"/>
          <a:ext cx="518160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212725</xdr:colOff>
      <xdr:row>539</xdr:row>
      <xdr:rowOff>41275</xdr:rowOff>
    </xdr:from>
    <xdr:to>
      <xdr:col>37</xdr:col>
      <xdr:colOff>279400</xdr:colOff>
      <xdr:row>559</xdr:row>
      <xdr:rowOff>152400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7891125" y="95875475"/>
          <a:ext cx="4943475" cy="366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527050</xdr:colOff>
      <xdr:row>590</xdr:row>
      <xdr:rowOff>117475</xdr:rowOff>
    </xdr:from>
    <xdr:to>
      <xdr:col>14</xdr:col>
      <xdr:colOff>12700</xdr:colOff>
      <xdr:row>608</xdr:row>
      <xdr:rowOff>152400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184650" y="105019475"/>
          <a:ext cx="4362450" cy="323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409575</xdr:colOff>
      <xdr:row>580</xdr:row>
      <xdr:rowOff>25400</xdr:rowOff>
    </xdr:from>
    <xdr:to>
      <xdr:col>22</xdr:col>
      <xdr:colOff>466725</xdr:colOff>
      <xdr:row>600</xdr:row>
      <xdr:rowOff>130175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0163175" y="103149400"/>
          <a:ext cx="3714750" cy="366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393700</xdr:colOff>
      <xdr:row>649</xdr:row>
      <xdr:rowOff>34925</xdr:rowOff>
    </xdr:from>
    <xdr:to>
      <xdr:col>11</xdr:col>
      <xdr:colOff>22225</xdr:colOff>
      <xdr:row>669</xdr:row>
      <xdr:rowOff>63500</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22500" y="115427125"/>
          <a:ext cx="4505325" cy="358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31750</xdr:colOff>
      <xdr:row>660</xdr:row>
      <xdr:rowOff>19050</xdr:rowOff>
    </xdr:from>
    <xdr:to>
      <xdr:col>27</xdr:col>
      <xdr:colOff>508000</xdr:colOff>
      <xdr:row>680</xdr:row>
      <xdr:rowOff>73025</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442950" y="117367050"/>
          <a:ext cx="3524250" cy="3609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438150</xdr:colOff>
      <xdr:row>681</xdr:row>
      <xdr:rowOff>133350</xdr:rowOff>
    </xdr:from>
    <xdr:to>
      <xdr:col>7</xdr:col>
      <xdr:colOff>581025</xdr:colOff>
      <xdr:row>700</xdr:row>
      <xdr:rowOff>66675</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38150" y="128339850"/>
          <a:ext cx="4410075" cy="3552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301625</xdr:colOff>
      <xdr:row>692</xdr:row>
      <xdr:rowOff>127000</xdr:rowOff>
    </xdr:from>
    <xdr:to>
      <xdr:col>37</xdr:col>
      <xdr:colOff>206375</xdr:colOff>
      <xdr:row>707</xdr:row>
      <xdr:rowOff>130175</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7370425" y="123164600"/>
          <a:ext cx="5391150" cy="267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333375</xdr:colOff>
      <xdr:row>718</xdr:row>
      <xdr:rowOff>0</xdr:rowOff>
    </xdr:from>
    <xdr:to>
      <xdr:col>38</xdr:col>
      <xdr:colOff>238125</xdr:colOff>
      <xdr:row>732</xdr:row>
      <xdr:rowOff>168275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8011775" y="127660400"/>
          <a:ext cx="5391150"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581025</xdr:colOff>
      <xdr:row>763</xdr:row>
      <xdr:rowOff>123825</xdr:rowOff>
    </xdr:from>
    <xdr:to>
      <xdr:col>9</xdr:col>
      <xdr:colOff>428625</xdr:colOff>
      <xdr:row>783</xdr:row>
      <xdr:rowOff>9525</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81025" y="143951325"/>
          <a:ext cx="533400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165100</xdr:colOff>
      <xdr:row>781</xdr:row>
      <xdr:rowOff>111125</xdr:rowOff>
    </xdr:from>
    <xdr:to>
      <xdr:col>37</xdr:col>
      <xdr:colOff>184150</xdr:colOff>
      <xdr:row>801</xdr:row>
      <xdr:rowOff>136525</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9062700" y="138972925"/>
          <a:ext cx="3676650"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815</xdr:row>
      <xdr:rowOff>38100</xdr:rowOff>
    </xdr:from>
    <xdr:to>
      <xdr:col>10</xdr:col>
      <xdr:colOff>85725</xdr:colOff>
      <xdr:row>832</xdr:row>
      <xdr:rowOff>38100</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6725" y="153771600"/>
          <a:ext cx="571500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130175</xdr:colOff>
      <xdr:row>840</xdr:row>
      <xdr:rowOff>69850</xdr:rowOff>
    </xdr:from>
    <xdr:to>
      <xdr:col>28</xdr:col>
      <xdr:colOff>187325</xdr:colOff>
      <xdr:row>859</xdr:row>
      <xdr:rowOff>117475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541375" y="149421850"/>
          <a:ext cx="3714750" cy="342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581025</xdr:colOff>
      <xdr:row>850</xdr:row>
      <xdr:rowOff>104775</xdr:rowOff>
    </xdr:from>
    <xdr:to>
      <xdr:col>13</xdr:col>
      <xdr:colOff>104775</xdr:colOff>
      <xdr:row>870</xdr:row>
      <xdr:rowOff>104775</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848225" y="151234775"/>
          <a:ext cx="318135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895</xdr:row>
      <xdr:rowOff>104775</xdr:rowOff>
    </xdr:from>
    <xdr:to>
      <xdr:col>8</xdr:col>
      <xdr:colOff>295275</xdr:colOff>
      <xdr:row>914</xdr:row>
      <xdr:rowOff>133350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561975" y="169078275"/>
          <a:ext cx="46101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922</xdr:row>
      <xdr:rowOff>66675</xdr:rowOff>
    </xdr:from>
    <xdr:to>
      <xdr:col>7</xdr:col>
      <xdr:colOff>9525</xdr:colOff>
      <xdr:row>941</xdr:row>
      <xdr:rowOff>133350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42925" y="1741836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945</xdr:row>
      <xdr:rowOff>28575</xdr:rowOff>
    </xdr:from>
    <xdr:to>
      <xdr:col>6</xdr:col>
      <xdr:colOff>600075</xdr:colOff>
      <xdr:row>964</xdr:row>
      <xdr:rowOff>95250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23875" y="178527075"/>
          <a:ext cx="3733800" cy="3686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434975</xdr:colOff>
      <xdr:row>993</xdr:row>
      <xdr:rowOff>146050</xdr:rowOff>
    </xdr:from>
    <xdr:to>
      <xdr:col>8</xdr:col>
      <xdr:colOff>149225</xdr:colOff>
      <xdr:row>1001</xdr:row>
      <xdr:rowOff>73025</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044575" y="176701450"/>
          <a:ext cx="3981450" cy="134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444500</xdr:colOff>
      <xdr:row>997</xdr:row>
      <xdr:rowOff>50800</xdr:rowOff>
    </xdr:from>
    <xdr:to>
      <xdr:col>16</xdr:col>
      <xdr:colOff>63500</xdr:colOff>
      <xdr:row>1015</xdr:row>
      <xdr:rowOff>76200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5321300" y="177317400"/>
          <a:ext cx="4495800" cy="322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476250</xdr:colOff>
      <xdr:row>1052</xdr:row>
      <xdr:rowOff>34925</xdr:rowOff>
    </xdr:from>
    <xdr:to>
      <xdr:col>35</xdr:col>
      <xdr:colOff>19050</xdr:colOff>
      <xdr:row>1065</xdr:row>
      <xdr:rowOff>101600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7545050" y="187080525"/>
          <a:ext cx="3810000" cy="237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1058</xdr:row>
      <xdr:rowOff>180975</xdr:rowOff>
    </xdr:from>
    <xdr:to>
      <xdr:col>5</xdr:col>
      <xdr:colOff>361950</xdr:colOff>
      <xdr:row>1060</xdr:row>
      <xdr:rowOff>152400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200205975"/>
          <a:ext cx="25431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384175</xdr:colOff>
      <xdr:row>1092</xdr:row>
      <xdr:rowOff>38100</xdr:rowOff>
    </xdr:from>
    <xdr:to>
      <xdr:col>35</xdr:col>
      <xdr:colOff>98425</xdr:colOff>
      <xdr:row>1110</xdr:row>
      <xdr:rowOff>73025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8062575" y="194195700"/>
          <a:ext cx="3371850" cy="323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25400</xdr:colOff>
      <xdr:row>1097</xdr:row>
      <xdr:rowOff>34925</xdr:rowOff>
    </xdr:from>
    <xdr:to>
      <xdr:col>38</xdr:col>
      <xdr:colOff>244475</xdr:colOff>
      <xdr:row>1117</xdr:row>
      <xdr:rowOff>34925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923000" y="195081525"/>
          <a:ext cx="4486275"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125095</xdr:colOff>
      <xdr:row>1122</xdr:row>
      <xdr:rowOff>49530</xdr:rowOff>
    </xdr:from>
    <xdr:to>
      <xdr:col>38</xdr:col>
      <xdr:colOff>258445</xdr:colOff>
      <xdr:row>1142</xdr:row>
      <xdr:rowOff>156210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0241895" y="199541130"/>
          <a:ext cx="3181350" cy="3662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180975</xdr:rowOff>
    </xdr:from>
    <xdr:to>
      <xdr:col>17</xdr:col>
      <xdr:colOff>504825</xdr:colOff>
      <xdr:row>12</xdr:row>
      <xdr:rowOff>47625</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942975"/>
          <a:ext cx="10544175" cy="819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endParaRPr lang="en-US" sz="1400" b="1">
            <a:effectLst/>
          </a:endParaRPr>
        </a:p>
        <a:p>
          <a:r>
            <a:rPr lang="en-US" sz="1400" b="1" i="0" baseline="0">
              <a:solidFill>
                <a:schemeClr val="dk1"/>
              </a:solidFill>
              <a:effectLst/>
              <a:latin typeface="+mn-lt"/>
              <a:ea typeface="+mn-ea"/>
              <a:cs typeface="+mn-cs"/>
            </a:rPr>
            <a:t>1. Create separate worksheets for this projects and do the whole project there only</a:t>
          </a:r>
          <a:endParaRPr lang="en-US" sz="1400" b="1">
            <a:effectLst/>
          </a:endParaRP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A42944A-B6CE-4A36-97B4-2A9AB8681269}" name="Table8" displayName="Table8" ref="B6:C10" headerRowCount="0" totalsRowShown="0">
  <tableColumns count="2">
    <tableColumn id="1" xr3:uid="{CE5C4A65-226E-4287-AE95-1557FBA2DD66}" name="Column1"/>
    <tableColumn id="2" xr3:uid="{308D22DA-93EC-4758-8476-D71857DDC0C0}"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742D48-761E-49DC-8F22-CC1BBAC26363}" name="Table9" displayName="Table9" ref="F7:G11" headerRowCount="0" totalsRowShown="0">
  <tableColumns count="2">
    <tableColumn id="1" xr3:uid="{A973CB45-1760-4F62-A57C-83E90900F5E2}" name="Column1"/>
    <tableColumn id="2" xr3:uid="{1F468198-92B8-423F-88B3-04E99629C178}" name="Column2"/>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2978118-497B-4D68-9CDC-B219463BC754}" name="Table10" displayName="Table10" ref="B25:C28" headerRowCount="0" totalsRowShown="0">
  <tableColumns count="2">
    <tableColumn id="1" xr3:uid="{B16C923C-1836-4ECB-A0C0-8EE2C438296E}" name="Column1" dataDxfId="0"/>
    <tableColumn id="2" xr3:uid="{1A759F0A-4733-4B7C-8039-76CF473D60C7}" name="Column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45F7CAD-FA99-4512-9FD1-8252C8A3C2C8}" name="Table12" displayName="Table12" ref="J40:K45" totalsRowShown="0" headerRowDxfId="1">
  <autoFilter ref="J40:K45" xr:uid="{345F7CAD-FA99-4512-9FD1-8252C8A3C2C8}"/>
  <tableColumns count="2">
    <tableColumn id="1" xr3:uid="{86D1F5E3-0333-4B31-B2FD-CCDE32B0044E}" name="discount Rate"/>
    <tableColumn id="2" xr3:uid="{15E4FFAE-AD45-4B69-B7B7-425C4326790D}" name="NPV" dataDxfId="2"/>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A0E69E-9070-492A-9763-B81BEAAAAD16}">
  <we:reference id="wa104100404" version="3.0.0.1" store="en-US" storeType="OMEX"/>
  <we:alternateReferences>
    <we:reference id="wa104100404" version="3.0.0.1" store="WA104100404" storeType="OMEX"/>
  </we:alternateReferences>
  <we:properties>
    <we:property name="UniqueID" value="&quot;2024181707374045570&quot;"/>
    <we:property name="KRAoCwYkH0QaDQQJFF0mHBY0QCwlAQ==" value="&quot;&quot;"/>
    <we:property name="KRAoCwYkH0QaDQQJFF0mHBY0QBAoBxIoECkHCVI=" value="&quot;PjAA&quot;"/>
    <we:property name="KRAoCwYkH0QaDQQJFF0mHBY0QC4mEykkDA==" value="&quot;SA==&quot;"/>
    <we:property name="KRAoCwYkH0QaDQQJFF0mHBY0QBAoBxIoECkMAlI=" value="&quot;SA==&quot;"/>
    <we:property name="KRAoCwYkH0QaDQQJFF0mHBY0QBAoBxIoECkSFVA=" value="&quot;SUx3UVN3W1U=&quot;"/>
    <we:property name="KRAoCwYkH0QaDQQJFF0mHBY0QBAoBxIoECkRBFk=" value="&quot;SA==&quot;"/>
    <we:property name="KRAoCwYkH0QaDQQJFF0mHBY0QBAoBxIoECkQC00=" value="&quot;SQ==&quot;"/>
    <we:property name="KRAoCwYkH0QaDQQJFF0mHBY0QBAoBxIoECkWCFk=" value="&quot;SUx3UA==&quot;"/>
    <we:property name="KRAoCwYkH0QaDQQJFF0mHBY0QBAoBxIoECkBEVI=" value="&quot;SUx3UVN2&quot;"/>
    <we:property name="KRAoCwYkH0QaDQQJFF0mHBY0QBAoBxIoECkPFFk=" value="&quot;SQ==&quot;"/>
    <we:property name="KRAoCwYkH0QaDQQJFF0mHBY0QBAoBxIoECkRFE8=" value="&quot;SFJ3&quot;"/>
    <we:property name="KRAoCwYkH0QaDQQJFF0mHBY0QBAoBxIoECkQFFE=" value="&quot;SQ==&quot;"/>
    <we:property name="KRAoCwYkH0QaDQQJFF0mHBY0QBAoBxIoECkPFUE=" value="&quot;SUx3VlY=&quot;"/>
    <we:property name="KRAoCwYkH0QaDQQJFF0mHBY0QBAoBxIoECkPCVw=" value="&quot;SlI=&quot;"/>
    <we:property name="KRAoCwYkH0QaDQQJFF0mHBY0QBAoBxIoECkQBUM=" value="&quot;SA==&quot;"/>
    <we:property name="KRAoCwYkH0QaDQQJFF0mHBY0QBAoBxIoECkME0c=" value="&quot;Sw==&quot;"/>
    <we:property name="KRAoCwYkH0QaDQQJFF0mHBY0QBAoBxIoECkDBFY=" value="&quot;SUx3UVI=&quot;"/>
    <we:property name="KRAoCwYkH0QaDQQJFF0mHBY0QBAoBxIoECkQAkY=" value="&quot;TA==&quot;"/>
    <we:property name="KRAoCwYkH0QaDQQJFF0mHBY0QBAoBxIoECkDFUY=" value="&quot;SA==&quot;"/>
    <we:property name="KRAoCwYkH0QaDQQJFF0mHBY0QBAoBxIoECkRE1Q=" value="&quot;SQ==&quot;"/>
    <we:property name="KRAoCwYkH0QaDQQJFF0mHBY0QBAoBxIoECkPAkE=" value="&quot;Sw==&quot;"/>
    <we:property name="KRAoCwYkH0QaDQQJFF0mHBY0QBAoBxIoECkRCFY=" value="&quot;SQ==&quot;"/>
    <we:property name="KRAoCwYkH0QaDQQJFF0mHBY0QBAoBxIoECkOF0E=" value="&quot;SQ==&quot;"/>
    <we:property name="KRAoCwYkH0QaDQQJFF0mHBY0QBAoBxIoECkOF0U=" value="&quot;SQ==&quot;"/>
    <we:property name="KRAoCwYkH0QaDQQJFF0mHBY0QBAoBxIoECkFBkU=" value="&quot;SUx3UVN3W1U=&quot;"/>
    <we:property name="KRAoCwYkH0QaDQQJFF0mHBY0QBAoBxIoECkLF0Y=" value="&quot;SUx+WA==&quot;"/>
    <we:property name="KRAoCwYkH0QaDQQJFF0mHBY0QBAoBxIoECkEAlQ=" value="&quot;SUx3UVN3W1U=&quot;"/>
    <we:property name="KRAoCwYkH0QaDQQJFF0mHBY0QBAoBxIoECkLF1w=" value="&quot;SA==&quot;"/>
    <we:property name="KRAoCwYkH0QaDQQJFF0mHBY0QBAoBxIoECkLF1E=" value="&quot;Sg==&quot;"/>
  </we:properties>
  <we:bindings>
    <we:binding id="refEdit" type="matrix" appref="{7020F3DD-72C5-470B-B124-68BA3B9261A6}"/>
    <we:binding id="Worker" type="matrix" appref="{055C5208-BD52-4D4D-B524-565D9E286A02}"/>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4D0B-6C16-4722-B9B7-B803456D5A54}">
  <dimension ref="A12"/>
  <sheetViews>
    <sheetView topLeftCell="A934" zoomScale="60" zoomScaleNormal="60" workbookViewId="0">
      <selection activeCell="A12" sqref="A12"/>
    </sheetView>
  </sheetViews>
  <sheetFormatPr defaultRowHeight="14.4" x14ac:dyDescent="0.3"/>
  <sheetData>
    <row r="12" customFormat="1" x14ac:dyDescent="0.3"/>
  </sheetData>
  <pageMargins left="0.7" right="0.7" top="0.75" bottom="0.75" header="0.3" footer="0.3"/>
  <pageSetup orientation="portrait" r:id="rId1"/>
  <drawing r:id="rId2"/>
  <extLst>
    <ext xmlns:x15="http://schemas.microsoft.com/office/spreadsheetml/2010/11/main" uri="{F7C9EE02-42E1-4005-9D12-6889AFFD525C}">
      <x15:webExtensions xmlns:xm="http://schemas.microsoft.com/office/excel/2006/main">
        <x15:webExtension appRef="{7020F3DD-72C5-470B-B124-68BA3B9261A6}">
          <xm:f>#REF!</xm:f>
        </x15:webExtension>
        <x15:webExtension appRef="{055C5208-BD52-4D4D-B524-565D9E286A02}">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50FF0-BF3C-483D-8329-BDFE3F047E7C}">
  <dimension ref="B4:H11"/>
  <sheetViews>
    <sheetView workbookViewId="0">
      <selection activeCell="G11" sqref="G11"/>
    </sheetView>
  </sheetViews>
  <sheetFormatPr defaultRowHeight="14.4" x14ac:dyDescent="0.3"/>
  <cols>
    <col min="2" max="2" width="13.88671875" customWidth="1"/>
    <col min="3" max="3" width="10.88671875" customWidth="1"/>
    <col min="6" max="6" width="14.21875" customWidth="1"/>
    <col min="7" max="7" width="10.44140625" customWidth="1"/>
  </cols>
  <sheetData>
    <row r="4" spans="2:8" x14ac:dyDescent="0.3">
      <c r="B4" s="8" t="s">
        <v>17</v>
      </c>
      <c r="C4" s="7"/>
      <c r="F4" s="6" t="s">
        <v>18</v>
      </c>
      <c r="G4" s="7"/>
      <c r="H4" s="7"/>
    </row>
    <row r="6" spans="2:8" x14ac:dyDescent="0.3">
      <c r="B6" t="s">
        <v>3</v>
      </c>
      <c r="C6">
        <v>32000</v>
      </c>
    </row>
    <row r="7" spans="2:8" x14ac:dyDescent="0.3">
      <c r="B7" t="s">
        <v>4</v>
      </c>
      <c r="C7">
        <v>0.13</v>
      </c>
      <c r="F7" t="s">
        <v>3</v>
      </c>
      <c r="G7">
        <v>32000</v>
      </c>
    </row>
    <row r="8" spans="2:8" x14ac:dyDescent="0.3">
      <c r="B8" t="s">
        <v>16</v>
      </c>
      <c r="C8">
        <v>8</v>
      </c>
      <c r="F8" t="s">
        <v>4</v>
      </c>
      <c r="G8">
        <v>0.13</v>
      </c>
    </row>
    <row r="9" spans="2:8" x14ac:dyDescent="0.3">
      <c r="B9" t="s">
        <v>1</v>
      </c>
      <c r="C9">
        <v>-6000</v>
      </c>
      <c r="F9" t="s">
        <v>0</v>
      </c>
      <c r="G9">
        <v>8</v>
      </c>
    </row>
    <row r="10" spans="2:8" x14ac:dyDescent="0.3">
      <c r="B10" t="s">
        <v>2</v>
      </c>
      <c r="C10" s="4">
        <f>PV(C7,C8,C9)</f>
        <v>28792.621766665405</v>
      </c>
      <c r="F10" t="s">
        <v>1</v>
      </c>
      <c r="G10">
        <v>-6000</v>
      </c>
    </row>
    <row r="11" spans="2:8" x14ac:dyDescent="0.3">
      <c r="F11" t="s">
        <v>2</v>
      </c>
      <c r="G11" s="4">
        <f>PV(G8,G9,G10,,1)</f>
        <v>32535.662596331898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9E37-6A7F-4E9D-8965-CC24BBAF70E4}">
  <dimension ref="A3:P65"/>
  <sheetViews>
    <sheetView tabSelected="1" workbookViewId="0">
      <selection activeCell="F60" sqref="F60"/>
    </sheetView>
  </sheetViews>
  <sheetFormatPr defaultRowHeight="14.4" x14ac:dyDescent="0.3"/>
  <cols>
    <col min="2" max="2" width="20.88671875" customWidth="1"/>
    <col min="3" max="3" width="15.6640625" customWidth="1"/>
    <col min="4" max="4" width="12" customWidth="1"/>
    <col min="5" max="5" width="10.109375" bestFit="1" customWidth="1"/>
    <col min="6" max="6" width="22.33203125" customWidth="1"/>
    <col min="7" max="7" width="13.44140625" customWidth="1"/>
    <col min="10" max="10" width="22.21875" customWidth="1"/>
    <col min="11" max="11" width="11.109375" bestFit="1" customWidth="1"/>
    <col min="14" max="14" width="11.77734375" customWidth="1"/>
  </cols>
  <sheetData>
    <row r="3" spans="2:11" x14ac:dyDescent="0.3">
      <c r="B3" s="28" t="s">
        <v>5</v>
      </c>
      <c r="C3">
        <v>0.12</v>
      </c>
      <c r="F3" s="22" t="s">
        <v>5</v>
      </c>
      <c r="G3">
        <v>0.16</v>
      </c>
      <c r="J3" s="14" t="s">
        <v>11</v>
      </c>
      <c r="K3">
        <v>1.2999999999999999E-2</v>
      </c>
    </row>
    <row r="4" spans="2:11" x14ac:dyDescent="0.3">
      <c r="B4" s="28" t="s">
        <v>11</v>
      </c>
      <c r="C4">
        <f>C3/12</f>
        <v>0.01</v>
      </c>
      <c r="F4" s="22" t="s">
        <v>11</v>
      </c>
      <c r="G4" s="4">
        <f>G3/12</f>
        <v>1.3333333333333334E-2</v>
      </c>
      <c r="J4" s="14" t="s">
        <v>19</v>
      </c>
      <c r="K4">
        <v>8</v>
      </c>
    </row>
    <row r="5" spans="2:11" x14ac:dyDescent="0.3">
      <c r="B5" s="28" t="s">
        <v>6</v>
      </c>
      <c r="C5">
        <v>25</v>
      </c>
      <c r="F5" s="22" t="s">
        <v>19</v>
      </c>
      <c r="G5">
        <v>8</v>
      </c>
      <c r="J5" s="14" t="s">
        <v>20</v>
      </c>
      <c r="K5">
        <v>100000</v>
      </c>
    </row>
    <row r="6" spans="2:11" x14ac:dyDescent="0.3">
      <c r="B6" s="28" t="s">
        <v>19</v>
      </c>
      <c r="C6">
        <f>C5*12</f>
        <v>300</v>
      </c>
      <c r="F6" s="22" t="s">
        <v>20</v>
      </c>
      <c r="G6">
        <v>100000</v>
      </c>
      <c r="J6" s="14" t="s">
        <v>7</v>
      </c>
      <c r="K6">
        <v>0</v>
      </c>
    </row>
    <row r="7" spans="2:11" x14ac:dyDescent="0.3">
      <c r="B7" s="28" t="s">
        <v>20</v>
      </c>
      <c r="C7">
        <v>5000000</v>
      </c>
      <c r="F7" s="22" t="s">
        <v>7</v>
      </c>
      <c r="G7">
        <v>0</v>
      </c>
      <c r="J7" s="14" t="s">
        <v>8</v>
      </c>
      <c r="K7">
        <v>0</v>
      </c>
    </row>
    <row r="8" spans="2:11" x14ac:dyDescent="0.3">
      <c r="B8" s="28" t="s">
        <v>7</v>
      </c>
      <c r="C8">
        <v>0</v>
      </c>
      <c r="F8" s="22" t="s">
        <v>8</v>
      </c>
      <c r="G8">
        <v>0</v>
      </c>
      <c r="J8" s="14" t="s">
        <v>9</v>
      </c>
      <c r="K8" s="4">
        <f>PMT(K3,K4,K5,K6,K7)</f>
        <v>-13242.267163680835</v>
      </c>
    </row>
    <row r="9" spans="2:11" x14ac:dyDescent="0.3">
      <c r="B9" s="28" t="s">
        <v>8</v>
      </c>
      <c r="C9">
        <v>1</v>
      </c>
      <c r="F9" s="22" t="s">
        <v>9</v>
      </c>
      <c r="G9" s="12">
        <f>PMT(G4,G5,G6,G7,G8)</f>
        <v>-13261.587371330586</v>
      </c>
    </row>
    <row r="10" spans="2:11" x14ac:dyDescent="0.3">
      <c r="B10" s="28" t="s">
        <v>9</v>
      </c>
      <c r="C10" s="11">
        <f>PMT(C4,C6,C7,C8,C9)</f>
        <v>-52139.809019684551</v>
      </c>
    </row>
    <row r="11" spans="2:11" x14ac:dyDescent="0.3">
      <c r="C11" s="9"/>
    </row>
    <row r="13" spans="2:11" x14ac:dyDescent="0.3">
      <c r="B13" s="21" t="s">
        <v>12</v>
      </c>
      <c r="C13" s="22" t="s">
        <v>13</v>
      </c>
      <c r="D13" s="22" t="s">
        <v>9</v>
      </c>
      <c r="E13" s="22" t="s">
        <v>21</v>
      </c>
      <c r="F13" s="21" t="s">
        <v>15</v>
      </c>
      <c r="G13" s="22" t="s">
        <v>22</v>
      </c>
      <c r="J13" s="15" t="s">
        <v>23</v>
      </c>
      <c r="K13" s="15"/>
    </row>
    <row r="14" spans="2:11" x14ac:dyDescent="0.3">
      <c r="B14" s="5">
        <v>1</v>
      </c>
      <c r="C14">
        <f>K5</f>
        <v>100000</v>
      </c>
      <c r="D14" s="4">
        <f>$K$8</f>
        <v>-13242.267163680835</v>
      </c>
      <c r="E14" s="9">
        <f>IPMT($K$3,B14,$K$4,$K$5,,$K$7)</f>
        <v>-1300</v>
      </c>
      <c r="F14" s="4">
        <f>PPMT($K$3,B14,$K$4,$K$5,,$K$7)</f>
        <v>-11942.267163680835</v>
      </c>
      <c r="G14">
        <f>C14+'Project 2'!F14</f>
        <v>88057.732836319163</v>
      </c>
      <c r="J14" s="4">
        <f>CUMIPMT(K3,K4,K5,2,3,K7)</f>
        <v>-2132.2333374657865</v>
      </c>
    </row>
    <row r="15" spans="2:11" x14ac:dyDescent="0.3">
      <c r="B15" s="5">
        <v>2</v>
      </c>
      <c r="C15">
        <f>G14</f>
        <v>88057.732836319163</v>
      </c>
      <c r="D15" s="4">
        <f t="shared" ref="D15:D21" si="0">$K$8</f>
        <v>-13242.267163680835</v>
      </c>
      <c r="E15" s="9">
        <f>IPMT($K$3,B15,$K$4,$K$5,,$K$7)</f>
        <v>-1144.7505268721491</v>
      </c>
      <c r="F15" s="4">
        <f>PPMT($K$3,B15,$K$4,$K$5,,$K$7)</f>
        <v>-12097.516636808687</v>
      </c>
      <c r="G15">
        <f>C15+F15</f>
        <v>75960.216199510469</v>
      </c>
      <c r="J15" s="4">
        <f>F15+F16</f>
        <v>-24352.300989895884</v>
      </c>
    </row>
    <row r="16" spans="2:11" x14ac:dyDescent="0.3">
      <c r="B16" s="5">
        <v>3</v>
      </c>
      <c r="C16">
        <f>G15</f>
        <v>75960.216199510469</v>
      </c>
      <c r="D16" s="4">
        <f t="shared" si="0"/>
        <v>-13242.267163680835</v>
      </c>
      <c r="E16" s="9">
        <f>IPMT($K$3,B16,$K$4,$K$5,,$K$7)</f>
        <v>-987.48281059363603</v>
      </c>
      <c r="F16" s="4">
        <f>PPMT($K$3,B16,$K$4,$K$5,,$K$7)</f>
        <v>-12254.7843530872</v>
      </c>
      <c r="G16">
        <f>C16+F16</f>
        <v>63705.431846423271</v>
      </c>
    </row>
    <row r="17" spans="2:11" x14ac:dyDescent="0.3">
      <c r="B17" s="5">
        <v>4</v>
      </c>
      <c r="C17">
        <f>G16</f>
        <v>63705.431846423271</v>
      </c>
      <c r="D17" s="4">
        <f t="shared" si="0"/>
        <v>-13242.267163680835</v>
      </c>
      <c r="E17" s="9">
        <f>IPMT($K$3,B17,$K$4,$K$5,,$K$7)</f>
        <v>-828.17061400350269</v>
      </c>
      <c r="F17" s="4">
        <f>PPMT($K$3,B17,$K$4,$K$5,,$K$7)</f>
        <v>-12414.096549677333</v>
      </c>
      <c r="G17">
        <f>C17+F17</f>
        <v>51291.335296745936</v>
      </c>
    </row>
    <row r="18" spans="2:11" x14ac:dyDescent="0.3">
      <c r="B18" s="5">
        <v>5</v>
      </c>
      <c r="C18">
        <f>G17</f>
        <v>51291.335296745936</v>
      </c>
      <c r="D18" s="4">
        <f t="shared" si="0"/>
        <v>-13242.267163680835</v>
      </c>
      <c r="E18" s="9">
        <f>IPMT($K$3,B18,$K$4,$K$5,,$K$7)</f>
        <v>-666.78735885769731</v>
      </c>
      <c r="F18" s="4">
        <f>PPMT($K$3,B18,$K$4,$K$5,,$K$7)</f>
        <v>-12575.479804823137</v>
      </c>
      <c r="G18">
        <f>C18+F18</f>
        <v>38715.855491922797</v>
      </c>
      <c r="J18" s="16" t="s">
        <v>24</v>
      </c>
      <c r="K18" s="7"/>
    </row>
    <row r="19" spans="2:11" x14ac:dyDescent="0.3">
      <c r="B19" s="5">
        <v>6</v>
      </c>
      <c r="C19">
        <f>G18</f>
        <v>38715.855491922797</v>
      </c>
      <c r="D19" s="4">
        <f t="shared" si="0"/>
        <v>-13242.267163680835</v>
      </c>
      <c r="E19" s="9">
        <f>IPMT($K$3,B19,$K$4,$K$5,,$K$7)</f>
        <v>-503.30612139499652</v>
      </c>
      <c r="F19" s="4">
        <f>PPMT($K$3,B19,$K$4,$K$5,,$K$7)</f>
        <v>-12738.961042285839</v>
      </c>
      <c r="G19">
        <f>C19+F19</f>
        <v>25976.894449636959</v>
      </c>
      <c r="J19" s="4">
        <f>CUMPRINC(K3,K4,K5,2,3,K7)</f>
        <v>-24352.300989895884</v>
      </c>
    </row>
    <row r="20" spans="2:11" x14ac:dyDescent="0.3">
      <c r="B20" s="5">
        <v>7</v>
      </c>
      <c r="C20">
        <f>G19</f>
        <v>25976.894449636959</v>
      </c>
      <c r="D20" s="4">
        <f t="shared" si="0"/>
        <v>-13242.267163680835</v>
      </c>
      <c r="E20" s="9">
        <f>IPMT($K$3,B20,$K$4,$K$5,,$K$7)</f>
        <v>-337.69962784528065</v>
      </c>
      <c r="F20" s="4">
        <f>PPMT($K$3,B20,$K$4,$K$5,,$K$7)</f>
        <v>-12904.567535835553</v>
      </c>
      <c r="G20">
        <f>C20+F20</f>
        <v>13072.326913801406</v>
      </c>
      <c r="J20" s="4">
        <f>F15+F16</f>
        <v>-24352.300989895884</v>
      </c>
    </row>
    <row r="21" spans="2:11" x14ac:dyDescent="0.3">
      <c r="B21" s="5">
        <v>8</v>
      </c>
      <c r="C21">
        <f>G20</f>
        <v>13072.326913801406</v>
      </c>
      <c r="D21" s="4">
        <f t="shared" si="0"/>
        <v>-13242.267163680835</v>
      </c>
      <c r="E21" s="9">
        <f>IPMT($K$3,B21,$K$4,$K$5,,$K$7)</f>
        <v>-169.94024987941845</v>
      </c>
      <c r="F21" s="4">
        <f>PPMT($K$3,B21,$K$4,$K$5,,$K$7)</f>
        <v>-13072.326913801417</v>
      </c>
      <c r="G21" s="4">
        <f>C21+F21</f>
        <v>0</v>
      </c>
    </row>
    <row r="25" spans="2:11" x14ac:dyDescent="0.3">
      <c r="B25" s="23" t="s">
        <v>25</v>
      </c>
      <c r="C25">
        <v>100000</v>
      </c>
      <c r="F25" s="24" t="s">
        <v>10</v>
      </c>
      <c r="G25">
        <v>100000</v>
      </c>
    </row>
    <row r="26" spans="2:11" x14ac:dyDescent="0.3">
      <c r="B26" s="23" t="s">
        <v>26</v>
      </c>
      <c r="C26">
        <v>15</v>
      </c>
      <c r="F26" s="24" t="s">
        <v>14</v>
      </c>
      <c r="G26">
        <v>0.1</v>
      </c>
    </row>
    <row r="27" spans="2:11" x14ac:dyDescent="0.3">
      <c r="B27" s="23" t="s">
        <v>9</v>
      </c>
      <c r="C27">
        <v>-12000</v>
      </c>
      <c r="F27" s="24" t="s">
        <v>9</v>
      </c>
      <c r="G27">
        <v>-15000</v>
      </c>
    </row>
    <row r="28" spans="2:11" x14ac:dyDescent="0.3">
      <c r="B28" s="23" t="s">
        <v>14</v>
      </c>
      <c r="C28" s="3">
        <f>RATE(C26,C27,C25,,0,)</f>
        <v>8.4417979849311348E-2</v>
      </c>
      <c r="F28" s="24" t="s">
        <v>27</v>
      </c>
      <c r="G28" s="13">
        <f>NPER(G26,G27,G25,,0)</f>
        <v>11.526704607247604</v>
      </c>
    </row>
    <row r="31" spans="2:11" x14ac:dyDescent="0.3">
      <c r="B31" s="27" t="s">
        <v>4</v>
      </c>
      <c r="C31" s="1">
        <v>0.2</v>
      </c>
    </row>
    <row r="32" spans="2:11" x14ac:dyDescent="0.3">
      <c r="C32" s="17" t="s">
        <v>28</v>
      </c>
      <c r="J32" s="19" t="s">
        <v>36</v>
      </c>
      <c r="K32" s="3">
        <v>0.1</v>
      </c>
    </row>
    <row r="33" spans="2:11" x14ac:dyDescent="0.3">
      <c r="B33" s="25" t="s">
        <v>29</v>
      </c>
      <c r="C33" s="26" t="s">
        <v>31</v>
      </c>
      <c r="D33" s="26" t="s">
        <v>32</v>
      </c>
      <c r="J33" s="19" t="s">
        <v>37</v>
      </c>
      <c r="K33" s="3">
        <v>0.12</v>
      </c>
    </row>
    <row r="34" spans="2:11" x14ac:dyDescent="0.3">
      <c r="B34" s="5">
        <v>1</v>
      </c>
      <c r="C34">
        <v>-10000</v>
      </c>
      <c r="D34">
        <v>-5000</v>
      </c>
    </row>
    <row r="35" spans="2:11" x14ac:dyDescent="0.3">
      <c r="B35" s="5">
        <v>2</v>
      </c>
      <c r="C35">
        <v>25000</v>
      </c>
      <c r="D35">
        <v>20000</v>
      </c>
      <c r="J35" s="20" t="s">
        <v>38</v>
      </c>
      <c r="K35" s="20" t="s">
        <v>39</v>
      </c>
    </row>
    <row r="36" spans="2:11" x14ac:dyDescent="0.3">
      <c r="B36" s="5">
        <v>3</v>
      </c>
      <c r="C36">
        <v>-7000</v>
      </c>
      <c r="D36">
        <v>-8000</v>
      </c>
      <c r="J36">
        <v>0</v>
      </c>
      <c r="K36">
        <v>-1.6</v>
      </c>
    </row>
    <row r="37" spans="2:11" x14ac:dyDescent="0.3">
      <c r="B37" s="25" t="s">
        <v>30</v>
      </c>
      <c r="C37">
        <f>SUM(C34:C36)</f>
        <v>8000</v>
      </c>
      <c r="D37">
        <f>SUM(D34:D36)</f>
        <v>7000</v>
      </c>
      <c r="J37">
        <v>1</v>
      </c>
      <c r="K37">
        <v>10</v>
      </c>
    </row>
    <row r="38" spans="2:11" x14ac:dyDescent="0.3">
      <c r="B38" s="5"/>
      <c r="J38">
        <v>2</v>
      </c>
      <c r="K38">
        <v>-10</v>
      </c>
    </row>
    <row r="39" spans="2:11" x14ac:dyDescent="0.3">
      <c r="B39" s="25" t="s">
        <v>33</v>
      </c>
      <c r="C39" s="2">
        <f>NPV(C31,C34:C36)</f>
        <v>4976.851851851854</v>
      </c>
      <c r="D39" s="2">
        <f>NPV(C31,D34:D36)</f>
        <v>5092.592592592594</v>
      </c>
    </row>
    <row r="40" spans="2:11" x14ac:dyDescent="0.3">
      <c r="B40" s="5"/>
      <c r="J40" s="17" t="s">
        <v>40</v>
      </c>
      <c r="K40" s="17" t="s">
        <v>41</v>
      </c>
    </row>
    <row r="41" spans="2:11" x14ac:dyDescent="0.3">
      <c r="B41" s="25" t="s">
        <v>34</v>
      </c>
      <c r="C41" s="10">
        <f>C34+NPV(C31,C35:C36)</f>
        <v>5972.2222222222208</v>
      </c>
      <c r="D41" s="2">
        <f>D34+NPV(C31,D35:D36)</f>
        <v>6111.1111111111113</v>
      </c>
      <c r="J41">
        <v>0.1</v>
      </c>
      <c r="K41" s="2">
        <f>NPV(J41,K36:K38)</f>
        <v>-0.70323065364387649</v>
      </c>
    </row>
    <row r="42" spans="2:11" x14ac:dyDescent="0.3">
      <c r="B42" s="5"/>
      <c r="J42">
        <v>0.25</v>
      </c>
      <c r="K42" s="2">
        <f>NPV(J42,K36:K38)</f>
        <v>0</v>
      </c>
    </row>
    <row r="43" spans="2:11" x14ac:dyDescent="0.3">
      <c r="B43" s="25" t="s">
        <v>35</v>
      </c>
      <c r="C43" s="2">
        <f>SQRT(1+C31)*C39</f>
        <v>5451.8680492412386</v>
      </c>
      <c r="D43" s="2">
        <f>SQRT(1+C31)*D39</f>
        <v>5578.6556782933594</v>
      </c>
      <c r="J43">
        <v>1.1000000000000001</v>
      </c>
      <c r="K43" s="2">
        <f>NPV(J43,K36:K38)</f>
        <v>0.42587193607601764</v>
      </c>
    </row>
    <row r="44" spans="2:11" x14ac:dyDescent="0.3">
      <c r="J44">
        <v>4</v>
      </c>
      <c r="K44" s="2">
        <f>NPV(J44,K36:K38)</f>
        <v>-2.2204460492503132E-17</v>
      </c>
    </row>
    <row r="45" spans="2:11" x14ac:dyDescent="0.3">
      <c r="J45">
        <v>5</v>
      </c>
      <c r="K45" s="2">
        <f>NPV(J45,K36:K38)</f>
        <v>-3.5185185185185187E-2</v>
      </c>
    </row>
    <row r="46" spans="2:11" x14ac:dyDescent="0.3">
      <c r="B46" s="30" t="s">
        <v>43</v>
      </c>
      <c r="C46" s="30" t="s">
        <v>44</v>
      </c>
    </row>
    <row r="47" spans="2:11" x14ac:dyDescent="0.3">
      <c r="B47" s="29">
        <v>42220</v>
      </c>
      <c r="C47">
        <v>-10000</v>
      </c>
      <c r="J47" s="18" t="s">
        <v>42</v>
      </c>
      <c r="K47" s="3">
        <f>MIRR(K36:K38,K32,K33)</f>
        <v>6.554621671065064E-2</v>
      </c>
    </row>
    <row r="48" spans="2:11" x14ac:dyDescent="0.3">
      <c r="B48" s="29" t="s">
        <v>46</v>
      </c>
      <c r="C48">
        <v>4000</v>
      </c>
      <c r="F48" s="32" t="s">
        <v>49</v>
      </c>
      <c r="G48" s="31">
        <v>0.2</v>
      </c>
    </row>
    <row r="49" spans="1:16" x14ac:dyDescent="0.3">
      <c r="B49" s="29" t="s">
        <v>47</v>
      </c>
      <c r="C49">
        <v>3000</v>
      </c>
      <c r="F49" s="33" t="s">
        <v>50</v>
      </c>
      <c r="G49" s="34" t="s">
        <v>51</v>
      </c>
    </row>
    <row r="50" spans="1:16" x14ac:dyDescent="0.3">
      <c r="B50" s="29" t="s">
        <v>48</v>
      </c>
      <c r="C50">
        <v>5000</v>
      </c>
      <c r="F50" s="9">
        <v>42078</v>
      </c>
      <c r="G50">
        <v>0</v>
      </c>
    </row>
    <row r="51" spans="1:16" x14ac:dyDescent="0.3">
      <c r="F51" s="9">
        <v>42539</v>
      </c>
      <c r="G51">
        <v>5000</v>
      </c>
    </row>
    <row r="52" spans="1:16" x14ac:dyDescent="0.3">
      <c r="B52" s="17" t="s">
        <v>45</v>
      </c>
      <c r="C52" s="39" t="e">
        <f>XIRR(C47:C50,B47:B50)</f>
        <v>#VALUE!</v>
      </c>
      <c r="F52" s="9">
        <v>42657</v>
      </c>
      <c r="G52">
        <v>5143</v>
      </c>
    </row>
    <row r="53" spans="1:16" x14ac:dyDescent="0.3">
      <c r="C53" s="4"/>
      <c r="F53" s="9">
        <v>42855</v>
      </c>
      <c r="G53">
        <v>8838</v>
      </c>
    </row>
    <row r="54" spans="1:16" x14ac:dyDescent="0.3">
      <c r="F54" s="9">
        <v>42684</v>
      </c>
      <c r="G54">
        <v>-4893</v>
      </c>
      <c r="J54" s="36" t="s">
        <v>53</v>
      </c>
      <c r="K54" s="34" t="s">
        <v>55</v>
      </c>
      <c r="L54" s="34" t="s">
        <v>54</v>
      </c>
      <c r="N54" s="19" t="s">
        <v>51</v>
      </c>
      <c r="O54" s="34" t="s">
        <v>55</v>
      </c>
      <c r="P54" s="34" t="s">
        <v>54</v>
      </c>
    </row>
    <row r="55" spans="1:16" x14ac:dyDescent="0.3">
      <c r="F55" s="9">
        <v>42629</v>
      </c>
      <c r="G55">
        <v>-2134</v>
      </c>
      <c r="J55" s="38">
        <v>10000</v>
      </c>
      <c r="L55" s="3">
        <f>IRR(J55:J58)</f>
        <v>0.1053100591867342</v>
      </c>
      <c r="N55" s="38">
        <v>-20000</v>
      </c>
      <c r="P55" s="3">
        <f>IRR(J55:J58)</f>
        <v>0.1053100591867342</v>
      </c>
    </row>
    <row r="56" spans="1:16" x14ac:dyDescent="0.3">
      <c r="F56" s="9">
        <v>42843</v>
      </c>
      <c r="G56">
        <v>8047</v>
      </c>
      <c r="J56" s="38">
        <v>-5000</v>
      </c>
      <c r="K56">
        <v>0.05</v>
      </c>
      <c r="L56" s="3">
        <f>IRR($J$55:$J$58,K56)</f>
        <v>0.10531005918673531</v>
      </c>
      <c r="N56" s="38">
        <v>82000</v>
      </c>
      <c r="O56">
        <v>0.15</v>
      </c>
      <c r="P56" s="3">
        <f>IRR($J$55:$J$58,K56)</f>
        <v>0.10531005918673531</v>
      </c>
    </row>
    <row r="57" spans="1:16" x14ac:dyDescent="0.3">
      <c r="F57" s="9">
        <v>42609</v>
      </c>
      <c r="G57">
        <v>3908</v>
      </c>
      <c r="J57" s="38">
        <v>-8500</v>
      </c>
      <c r="K57">
        <v>0.15</v>
      </c>
      <c r="L57" s="3">
        <f>IRR($J$55:$J$58,K57)</f>
        <v>0.10531005918673553</v>
      </c>
      <c r="N57" s="38">
        <v>-60000</v>
      </c>
      <c r="O57">
        <v>0.2</v>
      </c>
      <c r="P57" s="3">
        <f>IRR($J$55:$J$58,O57)</f>
        <v>0.10531005918672065</v>
      </c>
    </row>
    <row r="58" spans="1:16" x14ac:dyDescent="0.3">
      <c r="B58" s="33" t="s">
        <v>53</v>
      </c>
      <c r="F58" s="9">
        <v>42568</v>
      </c>
      <c r="G58">
        <v>-4007</v>
      </c>
      <c r="J58" s="38">
        <v>2000</v>
      </c>
      <c r="K58">
        <v>0.2</v>
      </c>
      <c r="L58" s="3">
        <f>IRR($J$55:$J$58,K58)</f>
        <v>0.10531005918672065</v>
      </c>
      <c r="N58" s="38">
        <v>2000</v>
      </c>
      <c r="O58">
        <v>0.25</v>
      </c>
      <c r="P58" s="3">
        <f>IRR($J$55:$J$58,O58)</f>
        <v>0.10531005918632652</v>
      </c>
    </row>
    <row r="59" spans="1:16" x14ac:dyDescent="0.3">
      <c r="B59">
        <v>10000</v>
      </c>
      <c r="K59">
        <v>0.25</v>
      </c>
      <c r="L59" s="3">
        <f>IRR($J$55:$J$58,K59)</f>
        <v>0.10531005918632652</v>
      </c>
      <c r="O59">
        <v>0.3</v>
      </c>
      <c r="P59" s="3">
        <f>IRR($J$55:$J$58,O59)</f>
        <v>0.10531005918673553</v>
      </c>
    </row>
    <row r="60" spans="1:16" x14ac:dyDescent="0.3">
      <c r="B60">
        <v>-5000</v>
      </c>
      <c r="F60" s="37" t="s">
        <v>52</v>
      </c>
      <c r="G60" s="4">
        <f>XNPV(G48,G50:G58,F50:F58)</f>
        <v>13934.227424381948</v>
      </c>
      <c r="K60">
        <v>0.3</v>
      </c>
      <c r="L60" s="3">
        <f>IRR($J$55:$J$58,K60)</f>
        <v>0.10531005918673553</v>
      </c>
      <c r="O60">
        <v>0.35</v>
      </c>
      <c r="P60" s="3">
        <f>IRR($J$55:$J$58,O60)</f>
        <v>0.10531005918673553</v>
      </c>
    </row>
    <row r="61" spans="1:16" x14ac:dyDescent="0.3">
      <c r="B61">
        <v>-8500</v>
      </c>
      <c r="K61">
        <v>0.35</v>
      </c>
      <c r="L61" s="3">
        <f>IRR($J$55:$J$58,K61)</f>
        <v>0.10531005918673553</v>
      </c>
      <c r="O61">
        <v>0.4</v>
      </c>
      <c r="P61" s="3">
        <f>IRR($J$55:$J$58,O61)</f>
        <v>0.10531005918673553</v>
      </c>
    </row>
    <row r="62" spans="1:16" x14ac:dyDescent="0.3">
      <c r="B62">
        <v>2000</v>
      </c>
      <c r="K62">
        <v>0.4</v>
      </c>
      <c r="L62" s="3">
        <f>IRR($J$55:$J$58,K62)</f>
        <v>0.10531005918673553</v>
      </c>
      <c r="O62">
        <v>0.45</v>
      </c>
      <c r="P62" s="3">
        <f>IRR($J$55:$J$58,O62)</f>
        <v>0.10531005918673575</v>
      </c>
    </row>
    <row r="63" spans="1:16" x14ac:dyDescent="0.3">
      <c r="A63" s="35" t="s">
        <v>54</v>
      </c>
      <c r="B63" s="3">
        <f>IRR(B59:B62)</f>
        <v>0.1053100591867342</v>
      </c>
      <c r="K63">
        <v>0.45</v>
      </c>
      <c r="L63" s="3">
        <f>IRR($J$55:$J$58,K63)</f>
        <v>0.10531005918673575</v>
      </c>
      <c r="O63">
        <v>0.5</v>
      </c>
      <c r="P63" s="3">
        <f>IRR($J$55:$J$58,O63)</f>
        <v>0.10531005918673619</v>
      </c>
    </row>
    <row r="64" spans="1:16" x14ac:dyDescent="0.3">
      <c r="K64">
        <v>0.5</v>
      </c>
      <c r="L64" s="3">
        <f>IRR($J$55:$J$58,K64)</f>
        <v>0.10531005918673619</v>
      </c>
      <c r="O64">
        <v>0.55000000000000004</v>
      </c>
      <c r="P64" s="3">
        <f>IRR($J$55:$J$58,O64)</f>
        <v>0.1053100591867373</v>
      </c>
    </row>
    <row r="65" spans="11:16" x14ac:dyDescent="0.3">
      <c r="K65">
        <v>0.55000000000000004</v>
      </c>
      <c r="L65" s="3">
        <f>IRR($J$55:$J$58,K65)</f>
        <v>0.1053100591867373</v>
      </c>
      <c r="O65">
        <v>0.6</v>
      </c>
      <c r="P65" s="3">
        <f>IRR($J$55:$J$58,O65)</f>
        <v>0.10531005918674086</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Documentation</vt:lpstr>
      <vt:lpstr>Project sheet</vt:lpstr>
      <vt:lpstr>Project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Mrinal Mahapatra</cp:lastModifiedBy>
  <dcterms:created xsi:type="dcterms:W3CDTF">2023-06-15T04:20:27Z</dcterms:created>
  <dcterms:modified xsi:type="dcterms:W3CDTF">2024-02-08T15:37:45Z</dcterms:modified>
</cp:coreProperties>
</file>