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816" codeName="{B7FE6334-C1A2-E50D-BD3D-5F4D41BBC2E3}"/>
  <workbookPr showInkAnnotation="0" codeName="ThisWorkbook" autoCompressPictures="0"/>
  <bookViews>
    <workbookView xWindow="600" yWindow="2580" windowWidth="25000" windowHeight="16440" tabRatio="712" firstSheet="4" activeTab="8"/>
  </bookViews>
  <sheets>
    <sheet name="8-Ball Scotch Doubles" sheetId="16" r:id="rId1"/>
    <sheet name="Printable Standings" sheetId="4" r:id="rId2"/>
    <sheet name="Team Rosters" sheetId="7" r:id="rId3"/>
    <sheet name="Teams" sheetId="5" state="hidden" r:id="rId4"/>
    <sheet name="Schedule" sheetId="6" r:id="rId5"/>
    <sheet name="Player Scores" sheetId="10" r:id="rId6"/>
    <sheet name="Player Stats" sheetId="12" r:id="rId7"/>
    <sheet name="Doubles" sheetId="17" r:id="rId8"/>
    <sheet name="Doubles Scores" sheetId="18" r:id="rId9"/>
    <sheet name="Doubles Stats" sheetId="19" r:id="rId10"/>
    <sheet name="Team Standings" sheetId="9" r:id="rId11"/>
    <sheet name="Team Scores" sheetId="11" r:id="rId12"/>
    <sheet name="Team Stats" sheetId="13" r:id="rId13"/>
  </sheets>
  <externalReferences>
    <externalReference r:id="rId14"/>
  </externalReferences>
  <definedNames>
    <definedName name="_xlnm._FilterDatabase" localSheetId="8" hidden="1">'Doubles Scores'!$A$1:$S$211</definedName>
    <definedName name="_xlnm._FilterDatabase" localSheetId="5" hidden="1">'Player Scores'!$A$1:$T$1</definedName>
    <definedName name="_xlnm._FilterDatabase" localSheetId="11" hidden="1">'Team Scores'!$A$1:$K$295</definedName>
    <definedName name="_xlnm.Print_Area" localSheetId="0">'8-Ball Scotch Doubles'!$A$1:$AP$27</definedName>
    <definedName name="_xlnm.Print_Area" localSheetId="1">'Printable Standings'!$A$1:$P$107</definedName>
  </definedNames>
  <calcPr calcId="140001" concurrentCalc="0"/>
  <pivotCaches>
    <pivotCache cacheId="26" r:id="rId15"/>
    <pivotCache cacheId="32" r:id="rId16"/>
    <pivotCache cacheId="36" r:id="rId17"/>
    <pivotCache cacheId="39" r:id="rId18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N6" i="16" l="1"/>
  <c r="BF25" i="16"/>
  <c r="T6" i="16"/>
  <c r="BF24" i="16"/>
  <c r="BF23" i="16"/>
  <c r="BF22" i="16"/>
  <c r="BF21" i="16"/>
  <c r="BF20" i="16"/>
  <c r="BF19" i="16"/>
  <c r="BF18" i="16"/>
  <c r="BF17" i="16"/>
  <c r="BF16" i="16"/>
  <c r="BG19" i="16"/>
  <c r="BG18" i="16"/>
  <c r="CC3" i="16"/>
  <c r="A3" i="5"/>
  <c r="A4" i="5"/>
  <c r="A5" i="5"/>
  <c r="A6" i="5"/>
  <c r="A7" i="5"/>
  <c r="A8" i="5"/>
  <c r="A9" i="5"/>
  <c r="A10" i="5"/>
  <c r="A11" i="5"/>
  <c r="A12" i="5"/>
  <c r="A13" i="5"/>
  <c r="A14" i="5"/>
  <c r="B1" i="5"/>
  <c r="B3" i="5"/>
  <c r="B4" i="5"/>
  <c r="B5" i="5"/>
  <c r="B6" i="5"/>
  <c r="B7" i="5"/>
  <c r="B8" i="5"/>
  <c r="B9" i="5"/>
  <c r="B10" i="5"/>
  <c r="B11" i="5"/>
  <c r="B12" i="5"/>
  <c r="B13" i="5"/>
  <c r="B14" i="5"/>
  <c r="C13" i="9"/>
  <c r="K13" i="9"/>
  <c r="C12" i="9"/>
  <c r="K12" i="9"/>
  <c r="C11" i="9"/>
  <c r="K11" i="9"/>
  <c r="C10" i="9"/>
  <c r="K10" i="9"/>
  <c r="C9" i="9"/>
  <c r="K9" i="9"/>
  <c r="C8" i="9"/>
  <c r="K8" i="9"/>
  <c r="C7" i="9"/>
  <c r="K7" i="9"/>
  <c r="C6" i="9"/>
  <c r="K6" i="9"/>
  <c r="C5" i="9"/>
  <c r="K5" i="9"/>
  <c r="C4" i="9"/>
  <c r="K4" i="9"/>
  <c r="E54" i="17"/>
  <c r="F54" i="17"/>
  <c r="E56" i="17"/>
  <c r="F56" i="17"/>
  <c r="E60" i="17"/>
  <c r="F60" i="17"/>
  <c r="E62" i="17"/>
  <c r="F62" i="17"/>
  <c r="E64" i="17"/>
  <c r="F64" i="17"/>
  <c r="G52" i="17"/>
  <c r="D52" i="17"/>
  <c r="G58" i="17"/>
  <c r="D58" i="17"/>
  <c r="E51" i="17"/>
  <c r="F51" i="17"/>
  <c r="G51" i="17"/>
  <c r="D51" i="17"/>
  <c r="E52" i="17"/>
  <c r="F52" i="17"/>
  <c r="H52" i="17"/>
  <c r="E53" i="17"/>
  <c r="F53" i="17"/>
  <c r="G53" i="17"/>
  <c r="D53" i="17"/>
  <c r="G54" i="17"/>
  <c r="D54" i="17"/>
  <c r="E55" i="17"/>
  <c r="F55" i="17"/>
  <c r="G55" i="17"/>
  <c r="D55" i="17"/>
  <c r="G56" i="17"/>
  <c r="H56" i="17"/>
  <c r="E57" i="17"/>
  <c r="F57" i="17"/>
  <c r="G57" i="17"/>
  <c r="D57" i="17"/>
  <c r="E58" i="17"/>
  <c r="F58" i="17"/>
  <c r="E59" i="17"/>
  <c r="F59" i="17"/>
  <c r="G59" i="17"/>
  <c r="D59" i="17"/>
  <c r="G60" i="17"/>
  <c r="H60" i="17"/>
  <c r="E61" i="17"/>
  <c r="F61" i="17"/>
  <c r="G61" i="17"/>
  <c r="D61" i="17"/>
  <c r="G62" i="17"/>
  <c r="H62" i="17"/>
  <c r="E63" i="17"/>
  <c r="F63" i="17"/>
  <c r="G63" i="17"/>
  <c r="D63" i="17"/>
  <c r="G64" i="17"/>
  <c r="H64" i="17"/>
  <c r="H55" i="17"/>
  <c r="H53" i="17"/>
  <c r="H54" i="17"/>
  <c r="B4" i="6"/>
  <c r="B5" i="6"/>
  <c r="B6" i="6"/>
  <c r="B7" i="6"/>
  <c r="B8" i="6"/>
  <c r="B9" i="6"/>
  <c r="B10" i="6"/>
  <c r="B11" i="6"/>
  <c r="B12" i="6"/>
  <c r="B13" i="6"/>
  <c r="B14" i="6"/>
  <c r="B15" i="6"/>
  <c r="B16" i="6"/>
  <c r="AB2" i="16"/>
  <c r="V10" i="6"/>
  <c r="E5" i="16"/>
  <c r="AD5" i="6"/>
  <c r="C3" i="5"/>
  <c r="BB5" i="6"/>
  <c r="C7" i="5"/>
  <c r="AH10" i="6"/>
  <c r="BF10" i="6"/>
  <c r="Y20" i="16"/>
  <c r="P5" i="6"/>
  <c r="E42" i="17"/>
  <c r="F42" i="17"/>
  <c r="AN12" i="16"/>
  <c r="BG25" i="16"/>
  <c r="AL12" i="16"/>
  <c r="AJ12" i="16"/>
  <c r="BG21" i="16"/>
  <c r="BG20" i="16"/>
  <c r="AH12" i="16"/>
  <c r="BC16" i="16"/>
  <c r="G42" i="17"/>
  <c r="D42" i="17"/>
  <c r="BG16" i="16"/>
  <c r="BJ17" i="16"/>
  <c r="BG22" i="16"/>
  <c r="BJ23" i="16"/>
  <c r="BG24" i="16"/>
  <c r="BJ25" i="16"/>
  <c r="BC17" i="16"/>
  <c r="AF12" i="16"/>
  <c r="BG17" i="16"/>
  <c r="BS16" i="16"/>
  <c r="BS15" i="16"/>
  <c r="BS14" i="16"/>
  <c r="BS13" i="16"/>
  <c r="BC24" i="16"/>
  <c r="BH25" i="16"/>
  <c r="BE25" i="16"/>
  <c r="BD25" i="16"/>
  <c r="BC25" i="16"/>
  <c r="BH24" i="16"/>
  <c r="BE24" i="16"/>
  <c r="BD24" i="16"/>
  <c r="BC22" i="16"/>
  <c r="BH23" i="16"/>
  <c r="BE23" i="16"/>
  <c r="BD23" i="16"/>
  <c r="BC23" i="16"/>
  <c r="BH22" i="16"/>
  <c r="BE22" i="16"/>
  <c r="BD22" i="16"/>
  <c r="AJ15" i="16"/>
  <c r="AJ14" i="16"/>
  <c r="AJ13" i="16"/>
  <c r="AH15" i="16"/>
  <c r="AH14" i="16"/>
  <c r="AH13" i="16"/>
  <c r="F14" i="5"/>
  <c r="F13" i="5"/>
  <c r="F12" i="5"/>
  <c r="F11" i="5"/>
  <c r="E14" i="5"/>
  <c r="D14" i="5"/>
  <c r="C14" i="5"/>
  <c r="E13" i="5"/>
  <c r="D13" i="5"/>
  <c r="C13" i="5"/>
  <c r="E12" i="5"/>
  <c r="D12" i="5"/>
  <c r="C12" i="5"/>
  <c r="E11" i="5"/>
  <c r="D11" i="5"/>
  <c r="C11" i="5"/>
  <c r="E10" i="5"/>
  <c r="D10" i="5"/>
  <c r="C10" i="5"/>
  <c r="E9" i="5"/>
  <c r="D9" i="5"/>
  <c r="C9" i="5"/>
  <c r="E8" i="5"/>
  <c r="D8" i="5"/>
  <c r="C8" i="5"/>
  <c r="E7" i="5"/>
  <c r="D7" i="5"/>
  <c r="E6" i="5"/>
  <c r="D6" i="5"/>
  <c r="C6" i="5"/>
  <c r="E5" i="5"/>
  <c r="D5" i="5"/>
  <c r="C5" i="5"/>
  <c r="E4" i="5"/>
  <c r="D4" i="5"/>
  <c r="C4" i="5"/>
  <c r="E3" i="5"/>
  <c r="D3" i="5"/>
  <c r="Q122" i="7"/>
  <c r="P122" i="7"/>
  <c r="Q121" i="7"/>
  <c r="P121" i="7"/>
  <c r="Q120" i="7"/>
  <c r="P120" i="7"/>
  <c r="Q119" i="7"/>
  <c r="P119" i="7"/>
  <c r="Q118" i="7"/>
  <c r="P118" i="7"/>
  <c r="Q117" i="7"/>
  <c r="P117" i="7"/>
  <c r="Q116" i="7"/>
  <c r="P116" i="7"/>
  <c r="Q115" i="7"/>
  <c r="P115" i="7"/>
  <c r="Q114" i="7"/>
  <c r="P114" i="7"/>
  <c r="Q113" i="7"/>
  <c r="P113" i="7"/>
  <c r="Q112" i="7"/>
  <c r="P112" i="7"/>
  <c r="Q111" i="7"/>
  <c r="P111" i="7"/>
  <c r="Q110" i="7"/>
  <c r="P110" i="7"/>
  <c r="Q109" i="7"/>
  <c r="P109" i="7"/>
  <c r="Q108" i="7"/>
  <c r="P108" i="7"/>
  <c r="Q107" i="7"/>
  <c r="P107" i="7"/>
  <c r="Q106" i="7"/>
  <c r="P106" i="7"/>
  <c r="Q105" i="7"/>
  <c r="P105" i="7"/>
  <c r="Q104" i="7"/>
  <c r="P104" i="7"/>
  <c r="Q103" i="7"/>
  <c r="P103" i="7"/>
  <c r="Q102" i="7"/>
  <c r="P102" i="7"/>
  <c r="Q101" i="7"/>
  <c r="P101" i="7"/>
  <c r="Q100" i="7"/>
  <c r="P100" i="7"/>
  <c r="Q99" i="7"/>
  <c r="P99" i="7"/>
  <c r="Q98" i="7"/>
  <c r="P98" i="7"/>
  <c r="Q97" i="7"/>
  <c r="P97" i="7"/>
  <c r="Q96" i="7"/>
  <c r="P96" i="7"/>
  <c r="Q95" i="7"/>
  <c r="P95" i="7"/>
  <c r="Q94" i="7"/>
  <c r="P94" i="7"/>
  <c r="Q93" i="7"/>
  <c r="P93" i="7"/>
  <c r="Q92" i="7"/>
  <c r="P92" i="7"/>
  <c r="Q91" i="7"/>
  <c r="P91" i="7"/>
  <c r="Q90" i="7"/>
  <c r="P90" i="7"/>
  <c r="Q89" i="7"/>
  <c r="P89" i="7"/>
  <c r="Q88" i="7"/>
  <c r="P88" i="7"/>
  <c r="Q87" i="7"/>
  <c r="P87" i="7"/>
  <c r="Q86" i="7"/>
  <c r="P86" i="7"/>
  <c r="Q85" i="7"/>
  <c r="O85" i="7"/>
  <c r="P85" i="7"/>
  <c r="Q84" i="7"/>
  <c r="O84" i="7"/>
  <c r="Q83" i="7"/>
  <c r="O83" i="7"/>
  <c r="Q82" i="7"/>
  <c r="P82" i="7"/>
  <c r="Q81" i="7"/>
  <c r="P81" i="7"/>
  <c r="Q80" i="7"/>
  <c r="P80" i="7"/>
  <c r="Q79" i="7"/>
  <c r="P79" i="7"/>
  <c r="Q78" i="7"/>
  <c r="P78" i="7"/>
  <c r="Q77" i="7"/>
  <c r="P77" i="7"/>
  <c r="Q76" i="7"/>
  <c r="P76" i="7"/>
  <c r="Q75" i="7"/>
  <c r="P75" i="7"/>
  <c r="Q74" i="7"/>
  <c r="O74" i="7"/>
  <c r="Q73" i="7"/>
  <c r="O73" i="7"/>
  <c r="Q72" i="7"/>
  <c r="P72" i="7"/>
  <c r="Q71" i="7"/>
  <c r="P71" i="7"/>
  <c r="Q70" i="7"/>
  <c r="P70" i="7"/>
  <c r="Q69" i="7"/>
  <c r="P69" i="7"/>
  <c r="Q68" i="7"/>
  <c r="P68" i="7"/>
  <c r="Q67" i="7"/>
  <c r="P67" i="7"/>
  <c r="Q66" i="7"/>
  <c r="P66" i="7"/>
  <c r="Q65" i="7"/>
  <c r="P65" i="7"/>
  <c r="Q64" i="7"/>
  <c r="O64" i="7"/>
  <c r="Q63" i="7"/>
  <c r="O63" i="7"/>
  <c r="Q62" i="7"/>
  <c r="P62" i="7"/>
  <c r="Q61" i="7"/>
  <c r="P61" i="7"/>
  <c r="Q60" i="7"/>
  <c r="P60" i="7"/>
  <c r="Q59" i="7"/>
  <c r="P59" i="7"/>
  <c r="Q58" i="7"/>
  <c r="P58" i="7"/>
  <c r="Q57" i="7"/>
  <c r="P57" i="7"/>
  <c r="Q56" i="7"/>
  <c r="P56" i="7"/>
  <c r="Q55" i="7"/>
  <c r="P55" i="7"/>
  <c r="Q54" i="7"/>
  <c r="O54" i="7"/>
  <c r="P54" i="7"/>
  <c r="Q53" i="7"/>
  <c r="O53" i="7"/>
  <c r="P53" i="7"/>
  <c r="Q52" i="7"/>
  <c r="P52" i="7"/>
  <c r="Q51" i="7"/>
  <c r="P51" i="7"/>
  <c r="Q50" i="7"/>
  <c r="P50" i="7"/>
  <c r="Q49" i="7"/>
  <c r="P49" i="7"/>
  <c r="Q48" i="7"/>
  <c r="P48" i="7"/>
  <c r="Q47" i="7"/>
  <c r="P47" i="7"/>
  <c r="Q46" i="7"/>
  <c r="P46" i="7"/>
  <c r="Q45" i="7"/>
  <c r="O45" i="7"/>
  <c r="Q44" i="7"/>
  <c r="O44" i="7"/>
  <c r="Q43" i="7"/>
  <c r="O43" i="7"/>
  <c r="Q42" i="7"/>
  <c r="P42" i="7"/>
  <c r="Q41" i="7"/>
  <c r="P41" i="7"/>
  <c r="Q40" i="7"/>
  <c r="P40" i="7"/>
  <c r="Q39" i="7"/>
  <c r="P39" i="7"/>
  <c r="Q38" i="7"/>
  <c r="P38" i="7"/>
  <c r="Q37" i="7"/>
  <c r="P37" i="7"/>
  <c r="Q36" i="7"/>
  <c r="P36" i="7"/>
  <c r="Q35" i="7"/>
  <c r="O35" i="7"/>
  <c r="P35" i="7"/>
  <c r="Q34" i="7"/>
  <c r="O34" i="7"/>
  <c r="Q33" i="7"/>
  <c r="O33" i="7"/>
  <c r="Q32" i="7"/>
  <c r="P32" i="7"/>
  <c r="Q31" i="7"/>
  <c r="P31" i="7"/>
  <c r="Q30" i="7"/>
  <c r="P30" i="7"/>
  <c r="Q29" i="7"/>
  <c r="P29" i="7"/>
  <c r="Q28" i="7"/>
  <c r="P28" i="7"/>
  <c r="Q27" i="7"/>
  <c r="P27" i="7"/>
  <c r="Q26" i="7"/>
  <c r="P26" i="7"/>
  <c r="Q25" i="7"/>
  <c r="O25" i="7"/>
  <c r="Q24" i="7"/>
  <c r="O24" i="7"/>
  <c r="Q23" i="7"/>
  <c r="O23" i="7"/>
  <c r="Q22" i="7"/>
  <c r="P22" i="7"/>
  <c r="Q21" i="7"/>
  <c r="P21" i="7"/>
  <c r="Q20" i="7"/>
  <c r="P20" i="7"/>
  <c r="Q19" i="7"/>
  <c r="P19" i="7"/>
  <c r="Q18" i="7"/>
  <c r="P18" i="7"/>
  <c r="Q17" i="7"/>
  <c r="P17" i="7"/>
  <c r="Q16" i="7"/>
  <c r="P16" i="7"/>
  <c r="Q15" i="7"/>
  <c r="O15" i="7"/>
  <c r="Q14" i="7"/>
  <c r="O14" i="7"/>
  <c r="Q13" i="7"/>
  <c r="O13" i="7"/>
  <c r="Q12" i="7"/>
  <c r="P12" i="7"/>
  <c r="Q11" i="7"/>
  <c r="P11" i="7"/>
  <c r="Q10" i="7"/>
  <c r="P10" i="7"/>
  <c r="Q9" i="7"/>
  <c r="P9" i="7"/>
  <c r="Q8" i="7"/>
  <c r="P8" i="7"/>
  <c r="Q7" i="7"/>
  <c r="P7" i="7"/>
  <c r="Q6" i="7"/>
  <c r="P6" i="7"/>
  <c r="Q5" i="7"/>
  <c r="P5" i="7"/>
  <c r="Q4" i="7"/>
  <c r="O4" i="7"/>
  <c r="Q3" i="7"/>
  <c r="O3" i="7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P3" i="6"/>
  <c r="Q3" i="6"/>
  <c r="R3" i="6"/>
  <c r="S3" i="6"/>
  <c r="T3" i="6"/>
  <c r="U3" i="6"/>
  <c r="V3" i="6"/>
  <c r="W3" i="6"/>
  <c r="X3" i="6"/>
  <c r="Y3" i="6"/>
  <c r="Z3" i="6"/>
  <c r="AA3" i="6"/>
  <c r="P4" i="6"/>
  <c r="Q4" i="6"/>
  <c r="R4" i="6"/>
  <c r="S4" i="6"/>
  <c r="T4" i="6"/>
  <c r="U4" i="6"/>
  <c r="V4" i="6"/>
  <c r="W4" i="6"/>
  <c r="X4" i="6"/>
  <c r="Y4" i="6"/>
  <c r="Z4" i="6"/>
  <c r="AA4" i="6"/>
  <c r="Q5" i="6"/>
  <c r="R5" i="6"/>
  <c r="S5" i="6"/>
  <c r="T5" i="6"/>
  <c r="U5" i="6"/>
  <c r="V5" i="6"/>
  <c r="W5" i="6"/>
  <c r="X5" i="6"/>
  <c r="Y5" i="6"/>
  <c r="Z5" i="6"/>
  <c r="AA5" i="6"/>
  <c r="P6" i="6"/>
  <c r="Q6" i="6"/>
  <c r="R6" i="6"/>
  <c r="S6" i="6"/>
  <c r="T6" i="6"/>
  <c r="U6" i="6"/>
  <c r="V6" i="6"/>
  <c r="W6" i="6"/>
  <c r="X6" i="6"/>
  <c r="Y6" i="6"/>
  <c r="Z6" i="6"/>
  <c r="AA6" i="6"/>
  <c r="P7" i="6"/>
  <c r="Q7" i="6"/>
  <c r="R7" i="6"/>
  <c r="S7" i="6"/>
  <c r="T7" i="6"/>
  <c r="U7" i="6"/>
  <c r="V7" i="6"/>
  <c r="W7" i="6"/>
  <c r="X7" i="6"/>
  <c r="Y7" i="6"/>
  <c r="Z7" i="6"/>
  <c r="AA7" i="6"/>
  <c r="P8" i="6"/>
  <c r="Q8" i="6"/>
  <c r="R8" i="6"/>
  <c r="S8" i="6"/>
  <c r="T8" i="6"/>
  <c r="U8" i="6"/>
  <c r="V8" i="6"/>
  <c r="W8" i="6"/>
  <c r="X8" i="6"/>
  <c r="Y8" i="6"/>
  <c r="Z8" i="6"/>
  <c r="AA8" i="6"/>
  <c r="P9" i="6"/>
  <c r="Q9" i="6"/>
  <c r="R9" i="6"/>
  <c r="S9" i="6"/>
  <c r="T9" i="6"/>
  <c r="U9" i="6"/>
  <c r="V9" i="6"/>
  <c r="W9" i="6"/>
  <c r="X9" i="6"/>
  <c r="Y9" i="6"/>
  <c r="Z9" i="6"/>
  <c r="AA9" i="6"/>
  <c r="P10" i="6"/>
  <c r="Q10" i="6"/>
  <c r="R10" i="6"/>
  <c r="S10" i="6"/>
  <c r="T10" i="6"/>
  <c r="U10" i="6"/>
  <c r="W10" i="6"/>
  <c r="X10" i="6"/>
  <c r="Y10" i="6"/>
  <c r="Z10" i="6"/>
  <c r="AA10" i="6"/>
  <c r="P11" i="6"/>
  <c r="Q11" i="6"/>
  <c r="R11" i="6"/>
  <c r="S11" i="6"/>
  <c r="T11" i="6"/>
  <c r="U11" i="6"/>
  <c r="V11" i="6"/>
  <c r="W11" i="6"/>
  <c r="X11" i="6"/>
  <c r="Y11" i="6"/>
  <c r="Z11" i="6"/>
  <c r="AA11" i="6"/>
  <c r="P12" i="6"/>
  <c r="Q12" i="6"/>
  <c r="R12" i="6"/>
  <c r="S12" i="6"/>
  <c r="T12" i="6"/>
  <c r="U12" i="6"/>
  <c r="V12" i="6"/>
  <c r="W12" i="6"/>
  <c r="X12" i="6"/>
  <c r="Y12" i="6"/>
  <c r="Z12" i="6"/>
  <c r="AA12" i="6"/>
  <c r="P13" i="6"/>
  <c r="Q13" i="6"/>
  <c r="R13" i="6"/>
  <c r="S13" i="6"/>
  <c r="T13" i="6"/>
  <c r="U13" i="6"/>
  <c r="V13" i="6"/>
  <c r="W13" i="6"/>
  <c r="X13" i="6"/>
  <c r="Y13" i="6"/>
  <c r="Z13" i="6"/>
  <c r="AA13" i="6"/>
  <c r="P14" i="6"/>
  <c r="Q14" i="6"/>
  <c r="R14" i="6"/>
  <c r="S14" i="6"/>
  <c r="T14" i="6"/>
  <c r="U14" i="6"/>
  <c r="V14" i="6"/>
  <c r="W14" i="6"/>
  <c r="X14" i="6"/>
  <c r="Y14" i="6"/>
  <c r="Z14" i="6"/>
  <c r="AA14" i="6"/>
  <c r="P15" i="6"/>
  <c r="Q15" i="6"/>
  <c r="R15" i="6"/>
  <c r="S15" i="6"/>
  <c r="T15" i="6"/>
  <c r="U15" i="6"/>
  <c r="V15" i="6"/>
  <c r="W15" i="6"/>
  <c r="X15" i="6"/>
  <c r="Y15" i="6"/>
  <c r="Z15" i="6"/>
  <c r="AA15" i="6"/>
  <c r="P16" i="6"/>
  <c r="Q16" i="6"/>
  <c r="R16" i="6"/>
  <c r="S16" i="6"/>
  <c r="T16" i="6"/>
  <c r="U16" i="6"/>
  <c r="V16" i="6"/>
  <c r="W16" i="6"/>
  <c r="X16" i="6"/>
  <c r="Y16" i="6"/>
  <c r="Z16" i="6"/>
  <c r="AA16" i="6"/>
  <c r="P17" i="6"/>
  <c r="Q17" i="6"/>
  <c r="R17" i="6"/>
  <c r="S17" i="6"/>
  <c r="T17" i="6"/>
  <c r="U17" i="6"/>
  <c r="V17" i="6"/>
  <c r="W17" i="6"/>
  <c r="X17" i="6"/>
  <c r="Y17" i="6"/>
  <c r="Z17" i="6"/>
  <c r="AA17" i="6"/>
  <c r="P18" i="6"/>
  <c r="Q18" i="6"/>
  <c r="R18" i="6"/>
  <c r="S18" i="6"/>
  <c r="T18" i="6"/>
  <c r="U18" i="6"/>
  <c r="V18" i="6"/>
  <c r="W18" i="6"/>
  <c r="X18" i="6"/>
  <c r="Y18" i="6"/>
  <c r="Z18" i="6"/>
  <c r="AA18" i="6"/>
  <c r="P19" i="6"/>
  <c r="Q19" i="6"/>
  <c r="R19" i="6"/>
  <c r="S19" i="6"/>
  <c r="T19" i="6"/>
  <c r="U19" i="6"/>
  <c r="V19" i="6"/>
  <c r="W19" i="6"/>
  <c r="X19" i="6"/>
  <c r="Y19" i="6"/>
  <c r="Z19" i="6"/>
  <c r="AA19" i="6"/>
  <c r="P20" i="6"/>
  <c r="Q20" i="6"/>
  <c r="R20" i="6"/>
  <c r="S20" i="6"/>
  <c r="T20" i="6"/>
  <c r="U20" i="6"/>
  <c r="V20" i="6"/>
  <c r="W20" i="6"/>
  <c r="X20" i="6"/>
  <c r="Y20" i="6"/>
  <c r="Z20" i="6"/>
  <c r="AA20" i="6"/>
  <c r="P21" i="6"/>
  <c r="Q21" i="6"/>
  <c r="R21" i="6"/>
  <c r="S21" i="6"/>
  <c r="T21" i="6"/>
  <c r="U21" i="6"/>
  <c r="V21" i="6"/>
  <c r="W21" i="6"/>
  <c r="X21" i="6"/>
  <c r="Y21" i="6"/>
  <c r="Z21" i="6"/>
  <c r="AA21" i="6"/>
  <c r="P22" i="6"/>
  <c r="Q22" i="6"/>
  <c r="R22" i="6"/>
  <c r="S22" i="6"/>
  <c r="T22" i="6"/>
  <c r="U22" i="6"/>
  <c r="V22" i="6"/>
  <c r="W22" i="6"/>
  <c r="X22" i="6"/>
  <c r="Y22" i="6"/>
  <c r="Z22" i="6"/>
  <c r="AA22" i="6"/>
  <c r="P23" i="6"/>
  <c r="Q23" i="6"/>
  <c r="R23" i="6"/>
  <c r="S23" i="6"/>
  <c r="T23" i="6"/>
  <c r="U23" i="6"/>
  <c r="V23" i="6"/>
  <c r="W23" i="6"/>
  <c r="X23" i="6"/>
  <c r="Y23" i="6"/>
  <c r="Z23" i="6"/>
  <c r="AA23" i="6"/>
  <c r="F3" i="7"/>
  <c r="G3" i="7"/>
  <c r="F4" i="7"/>
  <c r="G4" i="7"/>
  <c r="F5" i="7"/>
  <c r="G5" i="7"/>
  <c r="F6" i="7"/>
  <c r="G6" i="7"/>
  <c r="H3" i="7"/>
  <c r="H4" i="7"/>
  <c r="H5" i="7"/>
  <c r="H6" i="7"/>
  <c r="F7" i="7"/>
  <c r="G7" i="7"/>
  <c r="H7" i="7"/>
  <c r="F8" i="7"/>
  <c r="G8" i="7"/>
  <c r="H8" i="7"/>
  <c r="F9" i="7"/>
  <c r="G9" i="7"/>
  <c r="H9" i="7"/>
  <c r="F10" i="7"/>
  <c r="G10" i="7"/>
  <c r="H10" i="7"/>
  <c r="F11" i="7"/>
  <c r="G11" i="7"/>
  <c r="H11" i="7"/>
  <c r="F12" i="7"/>
  <c r="G12" i="7"/>
  <c r="H12" i="7"/>
  <c r="F13" i="7"/>
  <c r="G13" i="7"/>
  <c r="H13" i="7"/>
  <c r="F14" i="7"/>
  <c r="G14" i="7"/>
  <c r="H14" i="7"/>
  <c r="F15" i="7"/>
  <c r="G15" i="7"/>
  <c r="H15" i="7"/>
  <c r="F16" i="7"/>
  <c r="G16" i="7"/>
  <c r="H16" i="7"/>
  <c r="F17" i="7"/>
  <c r="G17" i="7"/>
  <c r="H17" i="7"/>
  <c r="F18" i="7"/>
  <c r="G18" i="7"/>
  <c r="H18" i="7"/>
  <c r="F19" i="7"/>
  <c r="G19" i="7"/>
  <c r="H19" i="7"/>
  <c r="F20" i="7"/>
  <c r="G20" i="7"/>
  <c r="H20" i="7"/>
  <c r="F21" i="7"/>
  <c r="G21" i="7"/>
  <c r="H21" i="7"/>
  <c r="F22" i="7"/>
  <c r="G22" i="7"/>
  <c r="H22" i="7"/>
  <c r="F23" i="7"/>
  <c r="G23" i="7"/>
  <c r="H23" i="7"/>
  <c r="F24" i="7"/>
  <c r="G24" i="7"/>
  <c r="H24" i="7"/>
  <c r="F25" i="7"/>
  <c r="G25" i="7"/>
  <c r="H25" i="7"/>
  <c r="F26" i="7"/>
  <c r="G26" i="7"/>
  <c r="H26" i="7"/>
  <c r="F27" i="7"/>
  <c r="G27" i="7"/>
  <c r="H27" i="7"/>
  <c r="F28" i="7"/>
  <c r="G28" i="7"/>
  <c r="H28" i="7"/>
  <c r="F29" i="7"/>
  <c r="G29" i="7"/>
  <c r="H29" i="7"/>
  <c r="F30" i="7"/>
  <c r="G30" i="7"/>
  <c r="H30" i="7"/>
  <c r="F31" i="7"/>
  <c r="G31" i="7"/>
  <c r="H31" i="7"/>
  <c r="F32" i="7"/>
  <c r="G32" i="7"/>
  <c r="H32" i="7"/>
  <c r="F33" i="7"/>
  <c r="G33" i="7"/>
  <c r="H33" i="7"/>
  <c r="F34" i="7"/>
  <c r="G34" i="7"/>
  <c r="H34" i="7"/>
  <c r="F35" i="7"/>
  <c r="G35" i="7"/>
  <c r="H35" i="7"/>
  <c r="F36" i="7"/>
  <c r="G36" i="7"/>
  <c r="H36" i="7"/>
  <c r="F37" i="7"/>
  <c r="G37" i="7"/>
  <c r="H37" i="7"/>
  <c r="F38" i="7"/>
  <c r="G38" i="7"/>
  <c r="H38" i="7"/>
  <c r="F39" i="7"/>
  <c r="G39" i="7"/>
  <c r="H39" i="7"/>
  <c r="F40" i="7"/>
  <c r="G40" i="7"/>
  <c r="H40" i="7"/>
  <c r="F41" i="7"/>
  <c r="G41" i="7"/>
  <c r="H41" i="7"/>
  <c r="F42" i="7"/>
  <c r="G42" i="7"/>
  <c r="H42" i="7"/>
  <c r="F43" i="7"/>
  <c r="G43" i="7"/>
  <c r="H43" i="7"/>
  <c r="F44" i="7"/>
  <c r="G44" i="7"/>
  <c r="H44" i="7"/>
  <c r="F45" i="7"/>
  <c r="G45" i="7"/>
  <c r="H45" i="7"/>
  <c r="F46" i="7"/>
  <c r="G46" i="7"/>
  <c r="H46" i="7"/>
  <c r="F47" i="7"/>
  <c r="G47" i="7"/>
  <c r="H47" i="7"/>
  <c r="F48" i="7"/>
  <c r="G48" i="7"/>
  <c r="H48" i="7"/>
  <c r="F49" i="7"/>
  <c r="G49" i="7"/>
  <c r="H49" i="7"/>
  <c r="F50" i="7"/>
  <c r="G50" i="7"/>
  <c r="H50" i="7"/>
  <c r="F51" i="7"/>
  <c r="G51" i="7"/>
  <c r="H51" i="7"/>
  <c r="F52" i="7"/>
  <c r="G52" i="7"/>
  <c r="H52" i="7"/>
  <c r="F53" i="7"/>
  <c r="G53" i="7"/>
  <c r="H53" i="7"/>
  <c r="F54" i="7"/>
  <c r="G54" i="7"/>
  <c r="H54" i="7"/>
  <c r="F55" i="7"/>
  <c r="G55" i="7"/>
  <c r="H55" i="7"/>
  <c r="F56" i="7"/>
  <c r="G56" i="7"/>
  <c r="H56" i="7"/>
  <c r="F57" i="7"/>
  <c r="G57" i="7"/>
  <c r="H57" i="7"/>
  <c r="F58" i="7"/>
  <c r="G58" i="7"/>
  <c r="H58" i="7"/>
  <c r="F59" i="7"/>
  <c r="G59" i="7"/>
  <c r="H59" i="7"/>
  <c r="F60" i="7"/>
  <c r="G60" i="7"/>
  <c r="H60" i="7"/>
  <c r="F61" i="7"/>
  <c r="G61" i="7"/>
  <c r="H61" i="7"/>
  <c r="F62" i="7"/>
  <c r="G62" i="7"/>
  <c r="H62" i="7"/>
  <c r="F63" i="7"/>
  <c r="G63" i="7"/>
  <c r="H63" i="7"/>
  <c r="F64" i="7"/>
  <c r="G64" i="7"/>
  <c r="H64" i="7"/>
  <c r="F65" i="7"/>
  <c r="G65" i="7"/>
  <c r="H65" i="7"/>
  <c r="F66" i="7"/>
  <c r="G66" i="7"/>
  <c r="H66" i="7"/>
  <c r="F67" i="7"/>
  <c r="G67" i="7"/>
  <c r="H67" i="7"/>
  <c r="F68" i="7"/>
  <c r="G68" i="7"/>
  <c r="H68" i="7"/>
  <c r="F69" i="7"/>
  <c r="G69" i="7"/>
  <c r="H69" i="7"/>
  <c r="F70" i="7"/>
  <c r="G70" i="7"/>
  <c r="H70" i="7"/>
  <c r="F71" i="7"/>
  <c r="G71" i="7"/>
  <c r="H71" i="7"/>
  <c r="F72" i="7"/>
  <c r="G72" i="7"/>
  <c r="H72" i="7"/>
  <c r="F73" i="7"/>
  <c r="G73" i="7"/>
  <c r="H73" i="7"/>
  <c r="F74" i="7"/>
  <c r="G74" i="7"/>
  <c r="H74" i="7"/>
  <c r="F75" i="7"/>
  <c r="G75" i="7"/>
  <c r="H75" i="7"/>
  <c r="F76" i="7"/>
  <c r="G76" i="7"/>
  <c r="H76" i="7"/>
  <c r="F77" i="7"/>
  <c r="G77" i="7"/>
  <c r="H77" i="7"/>
  <c r="F78" i="7"/>
  <c r="G78" i="7"/>
  <c r="H78" i="7"/>
  <c r="F79" i="7"/>
  <c r="G79" i="7"/>
  <c r="H79" i="7"/>
  <c r="F80" i="7"/>
  <c r="G80" i="7"/>
  <c r="H80" i="7"/>
  <c r="F81" i="7"/>
  <c r="G81" i="7"/>
  <c r="H81" i="7"/>
  <c r="F82" i="7"/>
  <c r="G82" i="7"/>
  <c r="H82" i="7"/>
  <c r="F83" i="7"/>
  <c r="G83" i="7"/>
  <c r="H83" i="7"/>
  <c r="F84" i="7"/>
  <c r="G84" i="7"/>
  <c r="H84" i="7"/>
  <c r="F85" i="7"/>
  <c r="G85" i="7"/>
  <c r="H85" i="7"/>
  <c r="F86" i="7"/>
  <c r="G86" i="7"/>
  <c r="H86" i="7"/>
  <c r="F87" i="7"/>
  <c r="G87" i="7"/>
  <c r="H87" i="7"/>
  <c r="F88" i="7"/>
  <c r="G88" i="7"/>
  <c r="H88" i="7"/>
  <c r="F89" i="7"/>
  <c r="G89" i="7"/>
  <c r="H89" i="7"/>
  <c r="F90" i="7"/>
  <c r="G90" i="7"/>
  <c r="H90" i="7"/>
  <c r="F91" i="7"/>
  <c r="G91" i="7"/>
  <c r="H91" i="7"/>
  <c r="F92" i="7"/>
  <c r="G92" i="7"/>
  <c r="H92" i="7"/>
  <c r="F93" i="7"/>
  <c r="G93" i="7"/>
  <c r="H93" i="7"/>
  <c r="F94" i="7"/>
  <c r="G94" i="7"/>
  <c r="H94" i="7"/>
  <c r="F95" i="7"/>
  <c r="G95" i="7"/>
  <c r="H95" i="7"/>
  <c r="F96" i="7"/>
  <c r="G96" i="7"/>
  <c r="H96" i="7"/>
  <c r="F97" i="7"/>
  <c r="G97" i="7"/>
  <c r="H97" i="7"/>
  <c r="F98" i="7"/>
  <c r="G98" i="7"/>
  <c r="H98" i="7"/>
  <c r="F99" i="7"/>
  <c r="G99" i="7"/>
  <c r="H99" i="7"/>
  <c r="F100" i="7"/>
  <c r="G100" i="7"/>
  <c r="H100" i="7"/>
  <c r="F101" i="7"/>
  <c r="G101" i="7"/>
  <c r="H101" i="7"/>
  <c r="F102" i="7"/>
  <c r="G102" i="7"/>
  <c r="H102" i="7"/>
  <c r="F103" i="7"/>
  <c r="G103" i="7"/>
  <c r="H103" i="7"/>
  <c r="F104" i="7"/>
  <c r="G104" i="7"/>
  <c r="H104" i="7"/>
  <c r="F105" i="7"/>
  <c r="G105" i="7"/>
  <c r="H105" i="7"/>
  <c r="F106" i="7"/>
  <c r="G106" i="7"/>
  <c r="H106" i="7"/>
  <c r="F107" i="7"/>
  <c r="G107" i="7"/>
  <c r="H107" i="7"/>
  <c r="F108" i="7"/>
  <c r="G108" i="7"/>
  <c r="H108" i="7"/>
  <c r="F109" i="7"/>
  <c r="G109" i="7"/>
  <c r="H109" i="7"/>
  <c r="F110" i="7"/>
  <c r="G110" i="7"/>
  <c r="H110" i="7"/>
  <c r="F111" i="7"/>
  <c r="G111" i="7"/>
  <c r="H111" i="7"/>
  <c r="F112" i="7"/>
  <c r="G112" i="7"/>
  <c r="H112" i="7"/>
  <c r="F113" i="7"/>
  <c r="G113" i="7"/>
  <c r="H113" i="7"/>
  <c r="F114" i="7"/>
  <c r="G114" i="7"/>
  <c r="H114" i="7"/>
  <c r="F115" i="7"/>
  <c r="G115" i="7"/>
  <c r="H115" i="7"/>
  <c r="F116" i="7"/>
  <c r="G116" i="7"/>
  <c r="H116" i="7"/>
  <c r="F117" i="7"/>
  <c r="G117" i="7"/>
  <c r="H117" i="7"/>
  <c r="F118" i="7"/>
  <c r="G118" i="7"/>
  <c r="H118" i="7"/>
  <c r="F119" i="7"/>
  <c r="G119" i="7"/>
  <c r="H119" i="7"/>
  <c r="F120" i="7"/>
  <c r="G120" i="7"/>
  <c r="H120" i="7"/>
  <c r="F121" i="7"/>
  <c r="G121" i="7"/>
  <c r="H121" i="7"/>
  <c r="F122" i="7"/>
  <c r="G122" i="7"/>
  <c r="H122" i="7"/>
  <c r="AD14" i="16"/>
  <c r="AD12" i="16"/>
  <c r="BF10" i="16"/>
  <c r="BI9" i="16"/>
  <c r="AB14" i="16"/>
  <c r="BF6" i="16"/>
  <c r="BI5" i="16"/>
  <c r="AB12" i="16"/>
  <c r="BF4" i="16"/>
  <c r="BI3" i="16"/>
  <c r="E45" i="17"/>
  <c r="F45" i="17"/>
  <c r="E48" i="17"/>
  <c r="F48" i="17"/>
  <c r="E15" i="17"/>
  <c r="F15" i="17"/>
  <c r="E16" i="17"/>
  <c r="F16" i="17"/>
  <c r="E50" i="17"/>
  <c r="F50" i="17"/>
  <c r="E46" i="17"/>
  <c r="F46" i="17"/>
  <c r="E49" i="17"/>
  <c r="F49" i="17"/>
  <c r="E18" i="17"/>
  <c r="F18" i="17"/>
  <c r="E6" i="17"/>
  <c r="F6" i="17"/>
  <c r="J122" i="7"/>
  <c r="I122" i="7"/>
  <c r="J121" i="7"/>
  <c r="I121" i="7"/>
  <c r="J120" i="7"/>
  <c r="I120" i="7"/>
  <c r="J119" i="7"/>
  <c r="I119" i="7"/>
  <c r="J118" i="7"/>
  <c r="I118" i="7"/>
  <c r="J117" i="7"/>
  <c r="I117" i="7"/>
  <c r="J116" i="7"/>
  <c r="I116" i="7"/>
  <c r="J115" i="7"/>
  <c r="I115" i="7"/>
  <c r="J114" i="7"/>
  <c r="I114" i="7"/>
  <c r="J113" i="7"/>
  <c r="I113" i="7"/>
  <c r="J112" i="7"/>
  <c r="I112" i="7"/>
  <c r="J111" i="7"/>
  <c r="I111" i="7"/>
  <c r="J110" i="7"/>
  <c r="I110" i="7"/>
  <c r="J109" i="7"/>
  <c r="I109" i="7"/>
  <c r="J108" i="7"/>
  <c r="I108" i="7"/>
  <c r="J107" i="7"/>
  <c r="J106" i="7"/>
  <c r="I106" i="7"/>
  <c r="J105" i="7"/>
  <c r="I105" i="7"/>
  <c r="J104" i="7"/>
  <c r="I104" i="7"/>
  <c r="J103" i="7"/>
  <c r="I103" i="7"/>
  <c r="J102" i="7"/>
  <c r="I102" i="7"/>
  <c r="J101" i="7"/>
  <c r="J100" i="7"/>
  <c r="I100" i="7"/>
  <c r="J99" i="7"/>
  <c r="I99" i="7"/>
  <c r="J98" i="7"/>
  <c r="I98" i="7"/>
  <c r="J97" i="7"/>
  <c r="J96" i="7"/>
  <c r="I96" i="7"/>
  <c r="J95" i="7"/>
  <c r="I95" i="7"/>
  <c r="J94" i="7"/>
  <c r="I94" i="7"/>
  <c r="J93" i="7"/>
  <c r="J92" i="7"/>
  <c r="J91" i="7"/>
  <c r="I91" i="7"/>
  <c r="J90" i="7"/>
  <c r="I90" i="7"/>
  <c r="J89" i="7"/>
  <c r="I89" i="7"/>
  <c r="J88" i="7"/>
  <c r="I88" i="7"/>
  <c r="J87" i="7"/>
  <c r="I87" i="7"/>
  <c r="J86" i="7"/>
  <c r="I86" i="7"/>
  <c r="J85" i="7"/>
  <c r="I85" i="7"/>
  <c r="J82" i="7"/>
  <c r="I82" i="7"/>
  <c r="J81" i="7"/>
  <c r="J80" i="7"/>
  <c r="I80" i="7"/>
  <c r="J79" i="7"/>
  <c r="I79" i="7"/>
  <c r="J78" i="7"/>
  <c r="I78" i="7"/>
  <c r="J77" i="7"/>
  <c r="I77" i="7"/>
  <c r="J76" i="7"/>
  <c r="I76" i="7"/>
  <c r="J75" i="7"/>
  <c r="I75" i="7"/>
  <c r="J72" i="7"/>
  <c r="J71" i="7"/>
  <c r="I71" i="7"/>
  <c r="J70" i="7"/>
  <c r="I70" i="7"/>
  <c r="J69" i="7"/>
  <c r="I69" i="7"/>
  <c r="J68" i="7"/>
  <c r="I68" i="7"/>
  <c r="J67" i="7"/>
  <c r="I67" i="7"/>
  <c r="J66" i="7"/>
  <c r="I66" i="7"/>
  <c r="J65" i="7"/>
  <c r="I65" i="7"/>
  <c r="J62" i="7"/>
  <c r="J61" i="7"/>
  <c r="J60" i="7"/>
  <c r="J59" i="7"/>
  <c r="J58" i="7"/>
  <c r="J57" i="7"/>
  <c r="J56" i="7"/>
  <c r="I56" i="7"/>
  <c r="J55" i="7"/>
  <c r="I55" i="7"/>
  <c r="J54" i="7"/>
  <c r="J53" i="7"/>
  <c r="I53" i="7"/>
  <c r="J52" i="7"/>
  <c r="I52" i="7"/>
  <c r="J51" i="7"/>
  <c r="I51" i="7"/>
  <c r="J50" i="7"/>
  <c r="I50" i="7"/>
  <c r="J49" i="7"/>
  <c r="I49" i="7"/>
  <c r="J48" i="7"/>
  <c r="I48" i="7"/>
  <c r="J47" i="7"/>
  <c r="I47" i="7"/>
  <c r="J46" i="7"/>
  <c r="I46" i="7"/>
  <c r="J42" i="7"/>
  <c r="I42" i="7"/>
  <c r="J41" i="7"/>
  <c r="I41" i="7"/>
  <c r="J40" i="7"/>
  <c r="I40" i="7"/>
  <c r="J39" i="7"/>
  <c r="I39" i="7"/>
  <c r="J38" i="7"/>
  <c r="I38" i="7"/>
  <c r="J37" i="7"/>
  <c r="I37" i="7"/>
  <c r="J36" i="7"/>
  <c r="I36" i="7"/>
  <c r="J35" i="7"/>
  <c r="I35" i="7"/>
  <c r="J32" i="7"/>
  <c r="I32" i="7"/>
  <c r="J31" i="7"/>
  <c r="I31" i="7"/>
  <c r="J30" i="7"/>
  <c r="J29" i="7"/>
  <c r="I29" i="7"/>
  <c r="J28" i="7"/>
  <c r="J27" i="7"/>
  <c r="I27" i="7"/>
  <c r="J26" i="7"/>
  <c r="J22" i="7"/>
  <c r="I22" i="7"/>
  <c r="J21" i="7"/>
  <c r="J20" i="7"/>
  <c r="I20" i="7"/>
  <c r="J19" i="7"/>
  <c r="I19" i="7"/>
  <c r="J18" i="7"/>
  <c r="I18" i="7"/>
  <c r="J17" i="7"/>
  <c r="I17" i="7"/>
  <c r="J16" i="7"/>
  <c r="I16" i="7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J5" i="7"/>
  <c r="I5" i="7"/>
  <c r="BD3" i="16"/>
  <c r="BF3" i="16"/>
  <c r="BI4" i="16"/>
  <c r="BK4" i="16"/>
  <c r="BD4" i="16"/>
  <c r="BD10" i="16"/>
  <c r="BG9" i="16"/>
  <c r="BD9" i="16"/>
  <c r="BD5" i="16"/>
  <c r="BF5" i="16"/>
  <c r="BD8" i="16"/>
  <c r="BG7" i="16"/>
  <c r="BD6" i="16"/>
  <c r="BD7" i="16"/>
  <c r="C31" i="9"/>
  <c r="M4" i="9"/>
  <c r="M5" i="9"/>
  <c r="M7" i="9"/>
  <c r="M8" i="9"/>
  <c r="M11" i="9"/>
  <c r="C40" i="9"/>
  <c r="C51" i="9"/>
  <c r="C62" i="9"/>
  <c r="C73" i="9"/>
  <c r="C32" i="9"/>
  <c r="C43" i="9"/>
  <c r="C54" i="9"/>
  <c r="C65" i="9"/>
  <c r="C76" i="9"/>
  <c r="C34" i="9"/>
  <c r="C45" i="9"/>
  <c r="C56" i="9"/>
  <c r="C35" i="9"/>
  <c r="C46" i="9"/>
  <c r="C38" i="9"/>
  <c r="C49" i="9"/>
  <c r="C60" i="9"/>
  <c r="C71" i="9"/>
  <c r="C82" i="9"/>
  <c r="C42" i="9"/>
  <c r="C53" i="9"/>
  <c r="C64" i="9"/>
  <c r="C75" i="9"/>
  <c r="C57" i="9"/>
  <c r="C68" i="9"/>
  <c r="C79" i="9"/>
  <c r="C67" i="9"/>
  <c r="C78" i="9"/>
  <c r="A3" i="6"/>
  <c r="A4" i="6"/>
  <c r="A5" i="6"/>
  <c r="C42" i="6"/>
  <c r="A43" i="6"/>
  <c r="C43" i="6"/>
  <c r="A44" i="6"/>
  <c r="C49" i="6"/>
  <c r="C50" i="6"/>
  <c r="C51" i="6"/>
  <c r="A52" i="6"/>
  <c r="C52" i="6"/>
  <c r="C54" i="6"/>
  <c r="A55" i="6"/>
  <c r="C64" i="6"/>
  <c r="A65" i="6"/>
  <c r="C71" i="6"/>
  <c r="A72" i="6"/>
  <c r="C72" i="6"/>
  <c r="A73" i="6"/>
  <c r="C73" i="6"/>
  <c r="A74" i="6"/>
  <c r="D83" i="6"/>
  <c r="E83" i="6"/>
  <c r="F83" i="6"/>
  <c r="G83" i="6"/>
  <c r="H83" i="6"/>
  <c r="I83" i="6"/>
  <c r="J83" i="6"/>
  <c r="K83" i="6"/>
  <c r="L83" i="6"/>
  <c r="M83" i="6"/>
  <c r="D84" i="6"/>
  <c r="E84" i="6"/>
  <c r="F84" i="6"/>
  <c r="G84" i="6"/>
  <c r="H84" i="6"/>
  <c r="I84" i="6"/>
  <c r="J84" i="6"/>
  <c r="K84" i="6"/>
  <c r="L84" i="6"/>
  <c r="M84" i="6"/>
  <c r="D85" i="6"/>
  <c r="E85" i="6"/>
  <c r="F85" i="6"/>
  <c r="G85" i="6"/>
  <c r="H85" i="6"/>
  <c r="I85" i="6"/>
  <c r="J85" i="6"/>
  <c r="K85" i="6"/>
  <c r="L85" i="6"/>
  <c r="M85" i="6"/>
  <c r="D86" i="6"/>
  <c r="E86" i="6"/>
  <c r="F86" i="6"/>
  <c r="G86" i="6"/>
  <c r="H86" i="6"/>
  <c r="I86" i="6"/>
  <c r="J86" i="6"/>
  <c r="K86" i="6"/>
  <c r="L86" i="6"/>
  <c r="M86" i="6"/>
  <c r="D87" i="6"/>
  <c r="E87" i="6"/>
  <c r="F87" i="6"/>
  <c r="G87" i="6"/>
  <c r="H87" i="6"/>
  <c r="I87" i="6"/>
  <c r="J87" i="6"/>
  <c r="K87" i="6"/>
  <c r="L87" i="6"/>
  <c r="M87" i="6"/>
  <c r="D88" i="6"/>
  <c r="E88" i="6"/>
  <c r="F88" i="6"/>
  <c r="G88" i="6"/>
  <c r="H88" i="6"/>
  <c r="I88" i="6"/>
  <c r="J88" i="6"/>
  <c r="K88" i="6"/>
  <c r="L88" i="6"/>
  <c r="M88" i="6"/>
  <c r="D89" i="6"/>
  <c r="E89" i="6"/>
  <c r="F89" i="6"/>
  <c r="G89" i="6"/>
  <c r="H89" i="6"/>
  <c r="I89" i="6"/>
  <c r="J89" i="6"/>
  <c r="K89" i="6"/>
  <c r="L89" i="6"/>
  <c r="M89" i="6"/>
  <c r="AQ71" i="6"/>
  <c r="AR71" i="6"/>
  <c r="AS71" i="6"/>
  <c r="AQ72" i="6"/>
  <c r="AR72" i="6"/>
  <c r="AS72" i="6"/>
  <c r="AQ73" i="6"/>
  <c r="AR73" i="6"/>
  <c r="AS73" i="6"/>
  <c r="AQ74" i="6"/>
  <c r="AR74" i="6"/>
  <c r="AS74" i="6"/>
  <c r="AQ75" i="6"/>
  <c r="AR75" i="6"/>
  <c r="AS75" i="6"/>
  <c r="X72" i="6"/>
  <c r="V72" i="6"/>
  <c r="T72" i="6"/>
  <c r="Q75" i="6"/>
  <c r="P75" i="6"/>
  <c r="Q74" i="6"/>
  <c r="P74" i="6"/>
  <c r="Q73" i="6"/>
  <c r="P73" i="6"/>
  <c r="Q72" i="6"/>
  <c r="P72" i="6"/>
  <c r="Q71" i="6"/>
  <c r="P71" i="6"/>
  <c r="F10" i="5"/>
  <c r="F9" i="5"/>
  <c r="F8" i="5"/>
  <c r="F7" i="5"/>
  <c r="F6" i="5"/>
  <c r="F5" i="5"/>
  <c r="F4" i="5"/>
  <c r="F3" i="5"/>
  <c r="AM29" i="6"/>
  <c r="AY29" i="6"/>
  <c r="BK29" i="6"/>
  <c r="AE19" i="6"/>
  <c r="AQ19" i="6"/>
  <c r="BC19" i="6"/>
  <c r="AD29" i="6"/>
  <c r="AP29" i="6"/>
  <c r="BB29" i="6"/>
  <c r="AL29" i="6"/>
  <c r="AX29" i="6"/>
  <c r="BJ29" i="6"/>
  <c r="AK29" i="6"/>
  <c r="AW29" i="6"/>
  <c r="BI29" i="6"/>
  <c r="AJ29" i="6"/>
  <c r="AV29" i="6"/>
  <c r="AI29" i="6"/>
  <c r="AU29" i="6"/>
  <c r="BG29" i="6"/>
  <c r="AH29" i="6"/>
  <c r="AT29" i="6"/>
  <c r="AG29" i="6"/>
  <c r="AS29" i="6"/>
  <c r="BE29" i="6"/>
  <c r="AF29" i="6"/>
  <c r="AR29" i="6"/>
  <c r="AE29" i="6"/>
  <c r="AQ29" i="6"/>
  <c r="AC29" i="6"/>
  <c r="AO29" i="6"/>
  <c r="AB29" i="6"/>
  <c r="AN29" i="6"/>
  <c r="AM28" i="6"/>
  <c r="AY28" i="6"/>
  <c r="BK28" i="6"/>
  <c r="AL28" i="6"/>
  <c r="AX28" i="6"/>
  <c r="AK28" i="6"/>
  <c r="AW28" i="6"/>
  <c r="BI28" i="6"/>
  <c r="AJ28" i="6"/>
  <c r="AV28" i="6"/>
  <c r="AI28" i="6"/>
  <c r="AU28" i="6"/>
  <c r="AH28" i="6"/>
  <c r="AT28" i="6"/>
  <c r="AG28" i="6"/>
  <c r="AS28" i="6"/>
  <c r="AF28" i="6"/>
  <c r="AR28" i="6"/>
  <c r="BD28" i="6"/>
  <c r="AE28" i="6"/>
  <c r="AQ28" i="6"/>
  <c r="BC28" i="6"/>
  <c r="AD28" i="6"/>
  <c r="AP28" i="6"/>
  <c r="AC28" i="6"/>
  <c r="AO28" i="6"/>
  <c r="BA28" i="6"/>
  <c r="AB28" i="6"/>
  <c r="AN28" i="6"/>
  <c r="AM27" i="6"/>
  <c r="AY27" i="6"/>
  <c r="BK27" i="6"/>
  <c r="AL27" i="6"/>
  <c r="AX27" i="6"/>
  <c r="BJ27" i="6"/>
  <c r="AK27" i="6"/>
  <c r="AW27" i="6"/>
  <c r="BI27" i="6"/>
  <c r="AJ27" i="6"/>
  <c r="AV27" i="6"/>
  <c r="BH27" i="6"/>
  <c r="AI27" i="6"/>
  <c r="AU27" i="6"/>
  <c r="BG27" i="6"/>
  <c r="AH27" i="6"/>
  <c r="AT27" i="6"/>
  <c r="BF27" i="6"/>
  <c r="AG27" i="6"/>
  <c r="AS27" i="6"/>
  <c r="BE27" i="6"/>
  <c r="AF27" i="6"/>
  <c r="AR27" i="6"/>
  <c r="AE27" i="6"/>
  <c r="AQ27" i="6"/>
  <c r="AD27" i="6"/>
  <c r="AP27" i="6"/>
  <c r="AC27" i="6"/>
  <c r="AO27" i="6"/>
  <c r="AB27" i="6"/>
  <c r="AN27" i="6"/>
  <c r="AZ27" i="6"/>
  <c r="AM26" i="6"/>
  <c r="AY26" i="6"/>
  <c r="BK26" i="6"/>
  <c r="AL26" i="6"/>
  <c r="AX26" i="6"/>
  <c r="AK26" i="6"/>
  <c r="AW26" i="6"/>
  <c r="AJ26" i="6"/>
  <c r="AV26" i="6"/>
  <c r="AI26" i="6"/>
  <c r="AU26" i="6"/>
  <c r="AH26" i="6"/>
  <c r="AT26" i="6"/>
  <c r="AG26" i="6"/>
  <c r="AS26" i="6"/>
  <c r="AF26" i="6"/>
  <c r="AR26" i="6"/>
  <c r="AE26" i="6"/>
  <c r="AQ26" i="6"/>
  <c r="BC26" i="6"/>
  <c r="AD26" i="6"/>
  <c r="AP26" i="6"/>
  <c r="AC26" i="6"/>
  <c r="AO26" i="6"/>
  <c r="BA26" i="6"/>
  <c r="AB26" i="6"/>
  <c r="AN26" i="6"/>
  <c r="AM25" i="6"/>
  <c r="AY25" i="6"/>
  <c r="AL25" i="6"/>
  <c r="AX25" i="6"/>
  <c r="BJ25" i="6"/>
  <c r="AK25" i="6"/>
  <c r="AW25" i="6"/>
  <c r="AJ25" i="6"/>
  <c r="AV25" i="6"/>
  <c r="AI25" i="6"/>
  <c r="AU25" i="6"/>
  <c r="AH25" i="6"/>
  <c r="AT25" i="6"/>
  <c r="AG25" i="6"/>
  <c r="AS25" i="6"/>
  <c r="BE25" i="6"/>
  <c r="AF25" i="6"/>
  <c r="AR25" i="6"/>
  <c r="AE25" i="6"/>
  <c r="AQ25" i="6"/>
  <c r="AD25" i="6"/>
  <c r="AP25" i="6"/>
  <c r="AC25" i="6"/>
  <c r="AO25" i="6"/>
  <c r="BA25" i="6"/>
  <c r="AB25" i="6"/>
  <c r="AN25" i="6"/>
  <c r="AM24" i="6"/>
  <c r="AY24" i="6"/>
  <c r="BK24" i="6"/>
  <c r="AL24" i="6"/>
  <c r="AX24" i="6"/>
  <c r="BJ24" i="6"/>
  <c r="AK24" i="6"/>
  <c r="AW24" i="6"/>
  <c r="AJ24" i="6"/>
  <c r="AV24" i="6"/>
  <c r="BH24" i="6"/>
  <c r="AI24" i="6"/>
  <c r="AU24" i="6"/>
  <c r="BG24" i="6"/>
  <c r="AH24" i="6"/>
  <c r="AT24" i="6"/>
  <c r="AG24" i="6"/>
  <c r="AS24" i="6"/>
  <c r="BE24" i="6"/>
  <c r="AF24" i="6"/>
  <c r="AR24" i="6"/>
  <c r="BD24" i="6"/>
  <c r="AE24" i="6"/>
  <c r="AQ24" i="6"/>
  <c r="BC24" i="6"/>
  <c r="AD24" i="6"/>
  <c r="AP24" i="6"/>
  <c r="AC24" i="6"/>
  <c r="AO24" i="6"/>
  <c r="AB24" i="6"/>
  <c r="AN24" i="6"/>
  <c r="AM23" i="6"/>
  <c r="AY23" i="6"/>
  <c r="BK23" i="6"/>
  <c r="AL23" i="6"/>
  <c r="AX23" i="6"/>
  <c r="BJ23" i="6"/>
  <c r="AK23" i="6"/>
  <c r="AW23" i="6"/>
  <c r="AJ23" i="6"/>
  <c r="AV23" i="6"/>
  <c r="BH23" i="6"/>
  <c r="AI23" i="6"/>
  <c r="AU23" i="6"/>
  <c r="BG23" i="6"/>
  <c r="AH23" i="6"/>
  <c r="AT23" i="6"/>
  <c r="AG23" i="6"/>
  <c r="AS23" i="6"/>
  <c r="BE23" i="6"/>
  <c r="AF23" i="6"/>
  <c r="AR23" i="6"/>
  <c r="AE23" i="6"/>
  <c r="AQ23" i="6"/>
  <c r="AD23" i="6"/>
  <c r="AP23" i="6"/>
  <c r="BB23" i="6"/>
  <c r="AC23" i="6"/>
  <c r="AO23" i="6"/>
  <c r="AB23" i="6"/>
  <c r="AN23" i="6"/>
  <c r="AZ23" i="6"/>
  <c r="AM22" i="6"/>
  <c r="AY22" i="6"/>
  <c r="BK22" i="6"/>
  <c r="AL22" i="6"/>
  <c r="AX22" i="6"/>
  <c r="AK22" i="6"/>
  <c r="AW22" i="6"/>
  <c r="BI22" i="6"/>
  <c r="AJ22" i="6"/>
  <c r="AV22" i="6"/>
  <c r="AI22" i="6"/>
  <c r="AU22" i="6"/>
  <c r="BG22" i="6"/>
  <c r="AH22" i="6"/>
  <c r="AT22" i="6"/>
  <c r="BF22" i="6"/>
  <c r="AG22" i="6"/>
  <c r="AS22" i="6"/>
  <c r="AF22" i="6"/>
  <c r="AR22" i="6"/>
  <c r="BD22" i="6"/>
  <c r="AE22" i="6"/>
  <c r="AQ22" i="6"/>
  <c r="BC22" i="6"/>
  <c r="AD22" i="6"/>
  <c r="AP22" i="6"/>
  <c r="AC22" i="6"/>
  <c r="AO22" i="6"/>
  <c r="BA22" i="6"/>
  <c r="AB22" i="6"/>
  <c r="AN22" i="6"/>
  <c r="AZ22" i="6"/>
  <c r="AM21" i="6"/>
  <c r="AY21" i="6"/>
  <c r="BK21" i="6"/>
  <c r="AL21" i="6"/>
  <c r="AX21" i="6"/>
  <c r="AK21" i="6"/>
  <c r="AW21" i="6"/>
  <c r="BI21" i="6"/>
  <c r="AJ21" i="6"/>
  <c r="AV21" i="6"/>
  <c r="AI21" i="6"/>
  <c r="AU21" i="6"/>
  <c r="BG21" i="6"/>
  <c r="AH21" i="6"/>
  <c r="AT21" i="6"/>
  <c r="AG21" i="6"/>
  <c r="AS21" i="6"/>
  <c r="BE21" i="6"/>
  <c r="AF21" i="6"/>
  <c r="AR21" i="6"/>
  <c r="AE21" i="6"/>
  <c r="AQ21" i="6"/>
  <c r="BC21" i="6"/>
  <c r="AD21" i="6"/>
  <c r="AP21" i="6"/>
  <c r="BB21" i="6"/>
  <c r="AC21" i="6"/>
  <c r="AO21" i="6"/>
  <c r="BA21" i="6"/>
  <c r="AB21" i="6"/>
  <c r="AN21" i="6"/>
  <c r="AZ21" i="6"/>
  <c r="AM20" i="6"/>
  <c r="AY20" i="6"/>
  <c r="BK20" i="6"/>
  <c r="AL20" i="6"/>
  <c r="AX20" i="6"/>
  <c r="BJ20" i="6"/>
  <c r="AK20" i="6"/>
  <c r="AW20" i="6"/>
  <c r="BI20" i="6"/>
  <c r="AJ20" i="6"/>
  <c r="AV20" i="6"/>
  <c r="BH20" i="6"/>
  <c r="AI20" i="6"/>
  <c r="AU20" i="6"/>
  <c r="BG20" i="6"/>
  <c r="AH20" i="6"/>
  <c r="AT20" i="6"/>
  <c r="BF20" i="6"/>
  <c r="AG20" i="6"/>
  <c r="AS20" i="6"/>
  <c r="BE20" i="6"/>
  <c r="AF20" i="6"/>
  <c r="AR20" i="6"/>
  <c r="AE20" i="6"/>
  <c r="AQ20" i="6"/>
  <c r="AD20" i="6"/>
  <c r="AP20" i="6"/>
  <c r="BB20" i="6"/>
  <c r="AC20" i="6"/>
  <c r="AO20" i="6"/>
  <c r="BA20" i="6"/>
  <c r="AB20" i="6"/>
  <c r="AN20" i="6"/>
  <c r="AM19" i="6"/>
  <c r="AY19" i="6"/>
  <c r="AL19" i="6"/>
  <c r="AX19" i="6"/>
  <c r="AK19" i="6"/>
  <c r="AW19" i="6"/>
  <c r="BI19" i="6"/>
  <c r="AJ19" i="6"/>
  <c r="AV19" i="6"/>
  <c r="BH19" i="6"/>
  <c r="AI19" i="6"/>
  <c r="AU19" i="6"/>
  <c r="AH19" i="6"/>
  <c r="AT19" i="6"/>
  <c r="AG19" i="6"/>
  <c r="AS19" i="6"/>
  <c r="BE19" i="6"/>
  <c r="AF19" i="6"/>
  <c r="AR19" i="6"/>
  <c r="BD19" i="6"/>
  <c r="AD19" i="6"/>
  <c r="AP19" i="6"/>
  <c r="BB19" i="6"/>
  <c r="AC19" i="6"/>
  <c r="AO19" i="6"/>
  <c r="AB19" i="6"/>
  <c r="AN19" i="6"/>
  <c r="AM18" i="6"/>
  <c r="AY18" i="6"/>
  <c r="AL18" i="6"/>
  <c r="AX18" i="6"/>
  <c r="AK18" i="6"/>
  <c r="AW18" i="6"/>
  <c r="BI18" i="6"/>
  <c r="AJ18" i="6"/>
  <c r="AV18" i="6"/>
  <c r="AI18" i="6"/>
  <c r="AU18" i="6"/>
  <c r="AH18" i="6"/>
  <c r="AT18" i="6"/>
  <c r="BF18" i="6"/>
  <c r="AG18" i="6"/>
  <c r="AS18" i="6"/>
  <c r="BE18" i="6"/>
  <c r="AF18" i="6"/>
  <c r="AR18" i="6"/>
  <c r="AE18" i="6"/>
  <c r="AQ18" i="6"/>
  <c r="AD18" i="6"/>
  <c r="AP18" i="6"/>
  <c r="AC18" i="6"/>
  <c r="AO18" i="6"/>
  <c r="BA18" i="6"/>
  <c r="AB18" i="6"/>
  <c r="AN18" i="6"/>
  <c r="AM17" i="6"/>
  <c r="AY17" i="6"/>
  <c r="BK17" i="6"/>
  <c r="AL17" i="6"/>
  <c r="AX17" i="6"/>
  <c r="BJ17" i="6"/>
  <c r="AK17" i="6"/>
  <c r="AW17" i="6"/>
  <c r="BI17" i="6"/>
  <c r="AJ17" i="6"/>
  <c r="AV17" i="6"/>
  <c r="AI17" i="6"/>
  <c r="AU17" i="6"/>
  <c r="BG17" i="6"/>
  <c r="AH17" i="6"/>
  <c r="AT17" i="6"/>
  <c r="BF17" i="6"/>
  <c r="AG17" i="6"/>
  <c r="AS17" i="6"/>
  <c r="BE17" i="6"/>
  <c r="AF17" i="6"/>
  <c r="AR17" i="6"/>
  <c r="AE17" i="6"/>
  <c r="AQ17" i="6"/>
  <c r="BC17" i="6"/>
  <c r="AD17" i="6"/>
  <c r="AP17" i="6"/>
  <c r="AC17" i="6"/>
  <c r="AO17" i="6"/>
  <c r="AB17" i="6"/>
  <c r="AN17" i="6"/>
  <c r="AZ17" i="6"/>
  <c r="AM16" i="6"/>
  <c r="AY16" i="6"/>
  <c r="BK16" i="6"/>
  <c r="AL16" i="6"/>
  <c r="AX16" i="6"/>
  <c r="AK16" i="6"/>
  <c r="AW16" i="6"/>
  <c r="BI16" i="6"/>
  <c r="AJ16" i="6"/>
  <c r="AV16" i="6"/>
  <c r="AI16" i="6"/>
  <c r="AU16" i="6"/>
  <c r="BG16" i="6"/>
  <c r="AH16" i="6"/>
  <c r="AT16" i="6"/>
  <c r="BF16" i="6"/>
  <c r="AG16" i="6"/>
  <c r="AS16" i="6"/>
  <c r="BE16" i="6"/>
  <c r="AF16" i="6"/>
  <c r="AR16" i="6"/>
  <c r="AE16" i="6"/>
  <c r="AQ16" i="6"/>
  <c r="BC16" i="6"/>
  <c r="AD16" i="6"/>
  <c r="AP16" i="6"/>
  <c r="BB16" i="6"/>
  <c r="AC16" i="6"/>
  <c r="AO16" i="6"/>
  <c r="BA16" i="6"/>
  <c r="AB16" i="6"/>
  <c r="AN16" i="6"/>
  <c r="AZ16" i="6"/>
  <c r="AM15" i="6"/>
  <c r="AY15" i="6"/>
  <c r="BK15" i="6"/>
  <c r="AL15" i="6"/>
  <c r="AX15" i="6"/>
  <c r="AK15" i="6"/>
  <c r="AW15" i="6"/>
  <c r="BI15" i="6"/>
  <c r="AJ15" i="6"/>
  <c r="AV15" i="6"/>
  <c r="AI15" i="6"/>
  <c r="AU15" i="6"/>
  <c r="BG15" i="6"/>
  <c r="AH15" i="6"/>
  <c r="AT15" i="6"/>
  <c r="AG15" i="6"/>
  <c r="AS15" i="6"/>
  <c r="BE15" i="6"/>
  <c r="AF15" i="6"/>
  <c r="AR15" i="6"/>
  <c r="AE15" i="6"/>
  <c r="AQ15" i="6"/>
  <c r="AD15" i="6"/>
  <c r="AP15" i="6"/>
  <c r="AC15" i="6"/>
  <c r="AO15" i="6"/>
  <c r="BA15" i="6"/>
  <c r="AB15" i="6"/>
  <c r="AN15" i="6"/>
  <c r="AZ15" i="6"/>
  <c r="AM14" i="6"/>
  <c r="AY14" i="6"/>
  <c r="BK14" i="6"/>
  <c r="AL14" i="6"/>
  <c r="AX14" i="6"/>
  <c r="BJ14" i="6"/>
  <c r="AK14" i="6"/>
  <c r="AW14" i="6"/>
  <c r="AJ14" i="6"/>
  <c r="AV14" i="6"/>
  <c r="AI14" i="6"/>
  <c r="AU14" i="6"/>
  <c r="AH14" i="6"/>
  <c r="AT14" i="6"/>
  <c r="BF14" i="6"/>
  <c r="AG14" i="6"/>
  <c r="AS14" i="6"/>
  <c r="BE14" i="6"/>
  <c r="AF14" i="6"/>
  <c r="AR14" i="6"/>
  <c r="BD14" i="6"/>
  <c r="AE14" i="6"/>
  <c r="AQ14" i="6"/>
  <c r="AD14" i="6"/>
  <c r="AP14" i="6"/>
  <c r="AC14" i="6"/>
  <c r="AO14" i="6"/>
  <c r="AB14" i="6"/>
  <c r="AN14" i="6"/>
  <c r="AM13" i="6"/>
  <c r="AY13" i="6"/>
  <c r="BK13" i="6"/>
  <c r="AL13" i="6"/>
  <c r="AX13" i="6"/>
  <c r="BJ13" i="6"/>
  <c r="AK13" i="6"/>
  <c r="AW13" i="6"/>
  <c r="BI13" i="6"/>
  <c r="AJ13" i="6"/>
  <c r="AV13" i="6"/>
  <c r="AI13" i="6"/>
  <c r="AU13" i="6"/>
  <c r="BG13" i="6"/>
  <c r="AH13" i="6"/>
  <c r="AT13" i="6"/>
  <c r="BF13" i="6"/>
  <c r="AG13" i="6"/>
  <c r="AS13" i="6"/>
  <c r="BE13" i="6"/>
  <c r="AF13" i="6"/>
  <c r="AR13" i="6"/>
  <c r="AE13" i="6"/>
  <c r="AQ13" i="6"/>
  <c r="BC13" i="6"/>
  <c r="AD13" i="6"/>
  <c r="AP13" i="6"/>
  <c r="BB13" i="6"/>
  <c r="AC13" i="6"/>
  <c r="BA13" i="6"/>
  <c r="AO13" i="6"/>
  <c r="AB13" i="6"/>
  <c r="AN13" i="6"/>
  <c r="AM12" i="6"/>
  <c r="AY12" i="6"/>
  <c r="AL12" i="6"/>
  <c r="AX12" i="6"/>
  <c r="AK12" i="6"/>
  <c r="AW12" i="6"/>
  <c r="BI12" i="6"/>
  <c r="AJ12" i="6"/>
  <c r="AV12" i="6"/>
  <c r="AI12" i="6"/>
  <c r="AU12" i="6"/>
  <c r="BG12" i="6"/>
  <c r="AH12" i="6"/>
  <c r="AT12" i="6"/>
  <c r="BF12" i="6"/>
  <c r="AG12" i="6"/>
  <c r="AS12" i="6"/>
  <c r="BE12" i="6"/>
  <c r="AF12" i="6"/>
  <c r="AR12" i="6"/>
  <c r="AE12" i="6"/>
  <c r="AQ12" i="6"/>
  <c r="AD12" i="6"/>
  <c r="AP12" i="6"/>
  <c r="BB12" i="6"/>
  <c r="AC12" i="6"/>
  <c r="AO12" i="6"/>
  <c r="BA12" i="6"/>
  <c r="AB12" i="6"/>
  <c r="AN12" i="6"/>
  <c r="AM11" i="6"/>
  <c r="AY11" i="6"/>
  <c r="BK11" i="6"/>
  <c r="AL11" i="6"/>
  <c r="AX11" i="6"/>
  <c r="BJ11" i="6"/>
  <c r="AK11" i="6"/>
  <c r="AW11" i="6"/>
  <c r="BI11" i="6"/>
  <c r="AJ11" i="6"/>
  <c r="AV11" i="6"/>
  <c r="BH11" i="6"/>
  <c r="AI11" i="6"/>
  <c r="AU11" i="6"/>
  <c r="BG11" i="6"/>
  <c r="AH11" i="6"/>
  <c r="AT11" i="6"/>
  <c r="BF11" i="6"/>
  <c r="AG11" i="6"/>
  <c r="AS11" i="6"/>
  <c r="AF11" i="6"/>
  <c r="AR11" i="6"/>
  <c r="BD11" i="6"/>
  <c r="AE11" i="6"/>
  <c r="AQ11" i="6"/>
  <c r="BC11" i="6"/>
  <c r="AD11" i="6"/>
  <c r="AP11" i="6"/>
  <c r="AC11" i="6"/>
  <c r="AO11" i="6"/>
  <c r="AB11" i="6"/>
  <c r="AN11" i="6"/>
  <c r="AZ11" i="6"/>
  <c r="AM10" i="6"/>
  <c r="AY10" i="6"/>
  <c r="BK10" i="6"/>
  <c r="AL10" i="6"/>
  <c r="AX10" i="6"/>
  <c r="BJ10" i="6"/>
  <c r="AK10" i="6"/>
  <c r="AW10" i="6"/>
  <c r="AJ10" i="6"/>
  <c r="AV10" i="6"/>
  <c r="AI10" i="6"/>
  <c r="AU10" i="6"/>
  <c r="AT10" i="6"/>
  <c r="AG10" i="6"/>
  <c r="AS10" i="6"/>
  <c r="BE10" i="6"/>
  <c r="AF10" i="6"/>
  <c r="AR10" i="6"/>
  <c r="BD10" i="6"/>
  <c r="AE10" i="6"/>
  <c r="AQ10" i="6"/>
  <c r="BC10" i="6"/>
  <c r="AD10" i="6"/>
  <c r="AP10" i="6"/>
  <c r="BB10" i="6"/>
  <c r="AC10" i="6"/>
  <c r="AO10" i="6"/>
  <c r="AB10" i="6"/>
  <c r="AN10" i="6"/>
  <c r="AZ10" i="6"/>
  <c r="AM9" i="6"/>
  <c r="AY9" i="6"/>
  <c r="BK9" i="6"/>
  <c r="AL9" i="6"/>
  <c r="AX9" i="6"/>
  <c r="AK9" i="6"/>
  <c r="AW9" i="6"/>
  <c r="AJ9" i="6"/>
  <c r="AV9" i="6"/>
  <c r="BH9" i="6"/>
  <c r="AI9" i="6"/>
  <c r="AU9" i="6"/>
  <c r="BG9" i="6"/>
  <c r="AH9" i="6"/>
  <c r="AT9" i="6"/>
  <c r="BF9" i="6"/>
  <c r="AG9" i="6"/>
  <c r="AS9" i="6"/>
  <c r="AF9" i="6"/>
  <c r="AR9" i="6"/>
  <c r="BD9" i="6"/>
  <c r="AE9" i="6"/>
  <c r="AQ9" i="6"/>
  <c r="BC9" i="6"/>
  <c r="AD9" i="6"/>
  <c r="AP9" i="6"/>
  <c r="AC9" i="6"/>
  <c r="AO9" i="6"/>
  <c r="BA9" i="6"/>
  <c r="AB9" i="6"/>
  <c r="AN9" i="6"/>
  <c r="AZ9" i="6"/>
  <c r="AM8" i="6"/>
  <c r="AY8" i="6"/>
  <c r="BK8" i="6"/>
  <c r="AL8" i="6"/>
  <c r="AX8" i="6"/>
  <c r="BJ8" i="6"/>
  <c r="AK8" i="6"/>
  <c r="AW8" i="6"/>
  <c r="BI8" i="6"/>
  <c r="AJ8" i="6"/>
  <c r="AV8" i="6"/>
  <c r="BH8" i="6"/>
  <c r="AI8" i="6"/>
  <c r="AU8" i="6"/>
  <c r="BG8" i="6"/>
  <c r="AH8" i="6"/>
  <c r="AT8" i="6"/>
  <c r="AG8" i="6"/>
  <c r="AS8" i="6"/>
  <c r="AF8" i="6"/>
  <c r="AR8" i="6"/>
  <c r="BD8" i="6"/>
  <c r="AE8" i="6"/>
  <c r="AQ8" i="6"/>
  <c r="BC8" i="6"/>
  <c r="AD8" i="6"/>
  <c r="AP8" i="6"/>
  <c r="BB8" i="6"/>
  <c r="AC8" i="6"/>
  <c r="BA8" i="6"/>
  <c r="AO8" i="6"/>
  <c r="AB8" i="6"/>
  <c r="AN8" i="6"/>
  <c r="AM7" i="6"/>
  <c r="AY7" i="6"/>
  <c r="BK7" i="6"/>
  <c r="AL7" i="6"/>
  <c r="AX7" i="6"/>
  <c r="BJ7" i="6"/>
  <c r="AK7" i="6"/>
  <c r="AW7" i="6"/>
  <c r="BI7" i="6"/>
  <c r="AJ7" i="6"/>
  <c r="AV7" i="6"/>
  <c r="BH7" i="6"/>
  <c r="AI7" i="6"/>
  <c r="AU7" i="6"/>
  <c r="BG7" i="6"/>
  <c r="AH7" i="6"/>
  <c r="AT7" i="6"/>
  <c r="BF7" i="6"/>
  <c r="AG7" i="6"/>
  <c r="AS7" i="6"/>
  <c r="AF7" i="6"/>
  <c r="AR7" i="6"/>
  <c r="BD7" i="6"/>
  <c r="AE7" i="6"/>
  <c r="AQ7" i="6"/>
  <c r="BC7" i="6"/>
  <c r="AD7" i="6"/>
  <c r="AP7" i="6"/>
  <c r="BB7" i="6"/>
  <c r="AC7" i="6"/>
  <c r="AO7" i="6"/>
  <c r="AB7" i="6"/>
  <c r="AN7" i="6"/>
  <c r="AZ7" i="6"/>
  <c r="AM6" i="6"/>
  <c r="AY6" i="6"/>
  <c r="BK6" i="6"/>
  <c r="AL6" i="6"/>
  <c r="AX6" i="6"/>
  <c r="BJ6" i="6"/>
  <c r="AK6" i="6"/>
  <c r="AW6" i="6"/>
  <c r="AJ6" i="6"/>
  <c r="AV6" i="6"/>
  <c r="BH6" i="6"/>
  <c r="AI6" i="6"/>
  <c r="AU6" i="6"/>
  <c r="BG6" i="6"/>
  <c r="AH6" i="6"/>
  <c r="AT6" i="6"/>
  <c r="BF6" i="6"/>
  <c r="AG6" i="6"/>
  <c r="AF6" i="6"/>
  <c r="AR6" i="6"/>
  <c r="BD6" i="6"/>
  <c r="AE6" i="6"/>
  <c r="AQ6" i="6"/>
  <c r="BC6" i="6"/>
  <c r="AD6" i="6"/>
  <c r="AP6" i="6"/>
  <c r="AC6" i="6"/>
  <c r="AO6" i="6"/>
  <c r="BA6" i="6"/>
  <c r="AB6" i="6"/>
  <c r="AN6" i="6"/>
  <c r="AZ6" i="6"/>
  <c r="AS6" i="6"/>
  <c r="AM5" i="6"/>
  <c r="AY5" i="6"/>
  <c r="BK5" i="6"/>
  <c r="AL5" i="6"/>
  <c r="AX5" i="6"/>
  <c r="BJ5" i="6"/>
  <c r="AK5" i="6"/>
  <c r="AW5" i="6"/>
  <c r="BI5" i="6"/>
  <c r="AJ5" i="6"/>
  <c r="AV5" i="6"/>
  <c r="BH5" i="6"/>
  <c r="AI5" i="6"/>
  <c r="AU5" i="6"/>
  <c r="BG5" i="6"/>
  <c r="AH5" i="6"/>
  <c r="AT5" i="6"/>
  <c r="AG5" i="6"/>
  <c r="BE5" i="6"/>
  <c r="AS5" i="6"/>
  <c r="AF5" i="6"/>
  <c r="AR5" i="6"/>
  <c r="BD5" i="6"/>
  <c r="AE5" i="6"/>
  <c r="AQ5" i="6"/>
  <c r="BC5" i="6"/>
  <c r="AC5" i="6"/>
  <c r="AO5" i="6"/>
  <c r="BA5" i="6"/>
  <c r="AB5" i="6"/>
  <c r="AN5" i="6"/>
  <c r="AZ5" i="6"/>
  <c r="AP5" i="6"/>
  <c r="AM4" i="6"/>
  <c r="AY4" i="6"/>
  <c r="BK4" i="6"/>
  <c r="AL4" i="6"/>
  <c r="AX4" i="6"/>
  <c r="BJ4" i="6"/>
  <c r="AK4" i="6"/>
  <c r="AW4" i="6"/>
  <c r="AJ4" i="6"/>
  <c r="AV4" i="6"/>
  <c r="BH4" i="6"/>
  <c r="AI4" i="6"/>
  <c r="AU4" i="6"/>
  <c r="BG4" i="6"/>
  <c r="AH4" i="6"/>
  <c r="AT4" i="6"/>
  <c r="BF4" i="6"/>
  <c r="AG4" i="6"/>
  <c r="BE4" i="6"/>
  <c r="AF4" i="6"/>
  <c r="AR4" i="6"/>
  <c r="BD4" i="6"/>
  <c r="AE4" i="6"/>
  <c r="AQ4" i="6"/>
  <c r="BC4" i="6"/>
  <c r="AD4" i="6"/>
  <c r="AP4" i="6"/>
  <c r="AC4" i="6"/>
  <c r="AO4" i="6"/>
  <c r="AB4" i="6"/>
  <c r="AN4" i="6"/>
  <c r="AZ4" i="6"/>
  <c r="AS4" i="6"/>
  <c r="AA29" i="6"/>
  <c r="Z29" i="6"/>
  <c r="Y29" i="6"/>
  <c r="X29" i="6"/>
  <c r="W29" i="6"/>
  <c r="V29" i="6"/>
  <c r="U29" i="6"/>
  <c r="T29" i="6"/>
  <c r="S29" i="6"/>
  <c r="R29" i="6"/>
  <c r="Q29" i="6"/>
  <c r="P29" i="6"/>
  <c r="AA28" i="6"/>
  <c r="Z28" i="6"/>
  <c r="Y28" i="6"/>
  <c r="X28" i="6"/>
  <c r="W28" i="6"/>
  <c r="V28" i="6"/>
  <c r="U28" i="6"/>
  <c r="T28" i="6"/>
  <c r="S28" i="6"/>
  <c r="R28" i="6"/>
  <c r="Q28" i="6"/>
  <c r="P28" i="6"/>
  <c r="AA27" i="6"/>
  <c r="Z27" i="6"/>
  <c r="Y27" i="6"/>
  <c r="X27" i="6"/>
  <c r="W27" i="6"/>
  <c r="V27" i="6"/>
  <c r="U27" i="6"/>
  <c r="T27" i="6"/>
  <c r="S27" i="6"/>
  <c r="R27" i="6"/>
  <c r="Q27" i="6"/>
  <c r="P27" i="6"/>
  <c r="AA26" i="6"/>
  <c r="Z26" i="6"/>
  <c r="Y26" i="6"/>
  <c r="X26" i="6"/>
  <c r="W26" i="6"/>
  <c r="V26" i="6"/>
  <c r="U26" i="6"/>
  <c r="T26" i="6"/>
  <c r="S26" i="6"/>
  <c r="R26" i="6"/>
  <c r="Q26" i="6"/>
  <c r="P26" i="6"/>
  <c r="AA25" i="6"/>
  <c r="Z25" i="6"/>
  <c r="Y25" i="6"/>
  <c r="X25" i="6"/>
  <c r="W25" i="6"/>
  <c r="V25" i="6"/>
  <c r="U25" i="6"/>
  <c r="T25" i="6"/>
  <c r="S25" i="6"/>
  <c r="R25" i="6"/>
  <c r="Q25" i="6"/>
  <c r="P25" i="6"/>
  <c r="AA24" i="6"/>
  <c r="Z24" i="6"/>
  <c r="Y24" i="6"/>
  <c r="X24" i="6"/>
  <c r="W24" i="6"/>
  <c r="V24" i="6"/>
  <c r="U24" i="6"/>
  <c r="T24" i="6"/>
  <c r="S24" i="6"/>
  <c r="R24" i="6"/>
  <c r="Q24" i="6"/>
  <c r="P24" i="6"/>
  <c r="G271" i="17"/>
  <c r="G270" i="17"/>
  <c r="G269" i="17"/>
  <c r="G268" i="17"/>
  <c r="G267" i="17"/>
  <c r="G266" i="17"/>
  <c r="G265" i="17"/>
  <c r="G264" i="17"/>
  <c r="H264" i="17"/>
  <c r="G263" i="17"/>
  <c r="G262" i="17"/>
  <c r="G261" i="17"/>
  <c r="G260" i="17"/>
  <c r="G259" i="17"/>
  <c r="G258" i="17"/>
  <c r="G257" i="17"/>
  <c r="G256" i="17"/>
  <c r="I256" i="17"/>
  <c r="K256" i="17"/>
  <c r="G255" i="17"/>
  <c r="G254" i="17"/>
  <c r="G253" i="17"/>
  <c r="G252" i="17"/>
  <c r="G251" i="17"/>
  <c r="G250" i="17"/>
  <c r="G249" i="17"/>
  <c r="G248" i="17"/>
  <c r="H248" i="17"/>
  <c r="G247" i="17"/>
  <c r="G246" i="17"/>
  <c r="G245" i="17"/>
  <c r="G244" i="17"/>
  <c r="G243" i="17"/>
  <c r="G242" i="17"/>
  <c r="G241" i="17"/>
  <c r="G240" i="17"/>
  <c r="I240" i="17"/>
  <c r="K240" i="17"/>
  <c r="G239" i="17"/>
  <c r="G238" i="17"/>
  <c r="G237" i="17"/>
  <c r="G236" i="17"/>
  <c r="G235" i="17"/>
  <c r="G234" i="17"/>
  <c r="G233" i="17"/>
  <c r="G232" i="17"/>
  <c r="H232" i="17"/>
  <c r="G231" i="17"/>
  <c r="G230" i="17"/>
  <c r="G229" i="17"/>
  <c r="G228" i="17"/>
  <c r="G227" i="17"/>
  <c r="G226" i="17"/>
  <c r="G225" i="17"/>
  <c r="G224" i="17"/>
  <c r="H224" i="17"/>
  <c r="G223" i="17"/>
  <c r="G222" i="17"/>
  <c r="G221" i="17"/>
  <c r="G220" i="17"/>
  <c r="G219" i="17"/>
  <c r="G218" i="17"/>
  <c r="H218" i="17"/>
  <c r="G217" i="17"/>
  <c r="G216" i="17"/>
  <c r="H216" i="17"/>
  <c r="G215" i="17"/>
  <c r="G214" i="17"/>
  <c r="H214" i="17"/>
  <c r="G213" i="17"/>
  <c r="G212" i="17"/>
  <c r="H212" i="17"/>
  <c r="G211" i="17"/>
  <c r="G210" i="17"/>
  <c r="H210" i="17"/>
  <c r="G209" i="17"/>
  <c r="G208" i="17"/>
  <c r="H208" i="17"/>
  <c r="G207" i="17"/>
  <c r="G206" i="17"/>
  <c r="G205" i="17"/>
  <c r="G204" i="17"/>
  <c r="G203" i="17"/>
  <c r="G202" i="17"/>
  <c r="H202" i="17"/>
  <c r="G201" i="17"/>
  <c r="G200" i="17"/>
  <c r="G199" i="17"/>
  <c r="G198" i="17"/>
  <c r="H198" i="17"/>
  <c r="G197" i="17"/>
  <c r="G196" i="17"/>
  <c r="G195" i="17"/>
  <c r="G194" i="17"/>
  <c r="H194" i="17"/>
  <c r="G193" i="17"/>
  <c r="G192" i="17"/>
  <c r="H192" i="17"/>
  <c r="G191" i="17"/>
  <c r="G190" i="17"/>
  <c r="G189" i="17"/>
  <c r="G188" i="17"/>
  <c r="G187" i="17"/>
  <c r="G186" i="17"/>
  <c r="H186" i="17"/>
  <c r="G185" i="17"/>
  <c r="G184" i="17"/>
  <c r="H184" i="17"/>
  <c r="G183" i="17"/>
  <c r="G182" i="17"/>
  <c r="H182" i="17"/>
  <c r="G181" i="17"/>
  <c r="G180" i="17"/>
  <c r="H180" i="17"/>
  <c r="G179" i="17"/>
  <c r="G178" i="17"/>
  <c r="H178" i="17"/>
  <c r="G177" i="17"/>
  <c r="G176" i="17"/>
  <c r="H176" i="17"/>
  <c r="G175" i="17"/>
  <c r="G174" i="17"/>
  <c r="G173" i="17"/>
  <c r="G172" i="17"/>
  <c r="G171" i="17"/>
  <c r="G170" i="17"/>
  <c r="H170" i="17"/>
  <c r="G169" i="17"/>
  <c r="G168" i="17"/>
  <c r="G167" i="17"/>
  <c r="G166" i="17"/>
  <c r="H166" i="17"/>
  <c r="G165" i="17"/>
  <c r="G164" i="17"/>
  <c r="G163" i="17"/>
  <c r="G162" i="17"/>
  <c r="H162" i="17"/>
  <c r="G161" i="17"/>
  <c r="G160" i="17"/>
  <c r="H160" i="17"/>
  <c r="G159" i="17"/>
  <c r="G158" i="17"/>
  <c r="G157" i="17"/>
  <c r="G156" i="17"/>
  <c r="G155" i="17"/>
  <c r="G154" i="17"/>
  <c r="H154" i="17"/>
  <c r="G153" i="17"/>
  <c r="G152" i="17"/>
  <c r="H152" i="17"/>
  <c r="G151" i="17"/>
  <c r="G150" i="17"/>
  <c r="H150" i="17"/>
  <c r="G149" i="17"/>
  <c r="G148" i="17"/>
  <c r="H148" i="17"/>
  <c r="G147" i="17"/>
  <c r="G146" i="17"/>
  <c r="H146" i="17"/>
  <c r="G145" i="17"/>
  <c r="G144" i="17"/>
  <c r="H144" i="17"/>
  <c r="G143" i="17"/>
  <c r="G142" i="17"/>
  <c r="G141" i="17"/>
  <c r="G140" i="17"/>
  <c r="G139" i="17"/>
  <c r="G138" i="17"/>
  <c r="H138" i="17"/>
  <c r="G137" i="17"/>
  <c r="G136" i="17"/>
  <c r="G135" i="17"/>
  <c r="G134" i="17"/>
  <c r="H134" i="17"/>
  <c r="G133" i="17"/>
  <c r="G132" i="17"/>
  <c r="G131" i="17"/>
  <c r="G130" i="17"/>
  <c r="H130" i="17"/>
  <c r="G129" i="17"/>
  <c r="G128" i="17"/>
  <c r="H128" i="17"/>
  <c r="G127" i="17"/>
  <c r="G126" i="17"/>
  <c r="G125" i="17"/>
  <c r="G124" i="17"/>
  <c r="G123" i="17"/>
  <c r="G122" i="17"/>
  <c r="H122" i="17"/>
  <c r="G121" i="17"/>
  <c r="G120" i="17"/>
  <c r="H120" i="17"/>
  <c r="G119" i="17"/>
  <c r="G118" i="17"/>
  <c r="H118" i="17"/>
  <c r="G117" i="17"/>
  <c r="G116" i="17"/>
  <c r="H116" i="17"/>
  <c r="G115" i="17"/>
  <c r="G114" i="17"/>
  <c r="H114" i="17"/>
  <c r="G113" i="17"/>
  <c r="G112" i="17"/>
  <c r="H112" i="17"/>
  <c r="G111" i="17"/>
  <c r="G110" i="17"/>
  <c r="G109" i="17"/>
  <c r="G108" i="17"/>
  <c r="G107" i="17"/>
  <c r="G106" i="17"/>
  <c r="H106" i="17"/>
  <c r="G105" i="17"/>
  <c r="G104" i="17"/>
  <c r="G103" i="17"/>
  <c r="G102" i="17"/>
  <c r="H102" i="17"/>
  <c r="G101" i="17"/>
  <c r="G100" i="17"/>
  <c r="G99" i="17"/>
  <c r="G98" i="17"/>
  <c r="H98" i="17"/>
  <c r="G97" i="17"/>
  <c r="G96" i="17"/>
  <c r="H96" i="17"/>
  <c r="G95" i="17"/>
  <c r="G94" i="17"/>
  <c r="G93" i="17"/>
  <c r="G92" i="17"/>
  <c r="G91" i="17"/>
  <c r="G90" i="17"/>
  <c r="H90" i="17"/>
  <c r="G89" i="17"/>
  <c r="G88" i="17"/>
  <c r="G87" i="17"/>
  <c r="G86" i="17"/>
  <c r="G85" i="17"/>
  <c r="G84" i="17"/>
  <c r="G83" i="17"/>
  <c r="G82" i="17"/>
  <c r="G81" i="17"/>
  <c r="G80" i="17"/>
  <c r="G79" i="17"/>
  <c r="G78" i="17"/>
  <c r="G77" i="17"/>
  <c r="G76" i="17"/>
  <c r="G75" i="17"/>
  <c r="G74" i="17"/>
  <c r="G73" i="17"/>
  <c r="G72" i="17"/>
  <c r="G71" i="17"/>
  <c r="G70" i="17"/>
  <c r="G69" i="17"/>
  <c r="G68" i="17"/>
  <c r="G67" i="17"/>
  <c r="G66" i="17"/>
  <c r="G65" i="17"/>
  <c r="G50" i="17"/>
  <c r="G49" i="17"/>
  <c r="G48" i="17"/>
  <c r="G47" i="17"/>
  <c r="G46" i="17"/>
  <c r="G45" i="17"/>
  <c r="G44" i="17"/>
  <c r="G43" i="17"/>
  <c r="G41" i="17"/>
  <c r="G40" i="17"/>
  <c r="G39" i="17"/>
  <c r="G38" i="17"/>
  <c r="G37" i="17"/>
  <c r="I37" i="17"/>
  <c r="K37" i="17"/>
  <c r="G36" i="17"/>
  <c r="G35" i="17"/>
  <c r="H35" i="17"/>
  <c r="G34" i="17"/>
  <c r="G33" i="17"/>
  <c r="G32" i="17"/>
  <c r="G31" i="17"/>
  <c r="G30" i="17"/>
  <c r="G29" i="17"/>
  <c r="I29" i="17"/>
  <c r="K29" i="17"/>
  <c r="G28" i="17"/>
  <c r="G27" i="17"/>
  <c r="G26" i="17"/>
  <c r="G25" i="17"/>
  <c r="I25" i="17"/>
  <c r="K25" i="17"/>
  <c r="G24" i="17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G3" i="17"/>
  <c r="E271" i="17"/>
  <c r="E270" i="17"/>
  <c r="F270" i="17"/>
  <c r="E269" i="17"/>
  <c r="E268" i="17"/>
  <c r="F268" i="17"/>
  <c r="E267" i="17"/>
  <c r="E266" i="17"/>
  <c r="F266" i="17"/>
  <c r="E265" i="17"/>
  <c r="E264" i="17"/>
  <c r="E263" i="17"/>
  <c r="E262" i="17"/>
  <c r="F262" i="17"/>
  <c r="E261" i="17"/>
  <c r="E260" i="17"/>
  <c r="F260" i="17"/>
  <c r="E259" i="17"/>
  <c r="E258" i="17"/>
  <c r="F258" i="17"/>
  <c r="E257" i="17"/>
  <c r="E256" i="17"/>
  <c r="F256" i="17"/>
  <c r="E255" i="17"/>
  <c r="E254" i="17"/>
  <c r="F254" i="17"/>
  <c r="E253" i="17"/>
  <c r="E252" i="17"/>
  <c r="F252" i="17"/>
  <c r="E251" i="17"/>
  <c r="E250" i="17"/>
  <c r="E249" i="17"/>
  <c r="E248" i="17"/>
  <c r="F248" i="17"/>
  <c r="E247" i="17"/>
  <c r="E246" i="17"/>
  <c r="E245" i="17"/>
  <c r="E244" i="17"/>
  <c r="E243" i="17"/>
  <c r="E242" i="17"/>
  <c r="F242" i="17"/>
  <c r="E241" i="17"/>
  <c r="E240" i="17"/>
  <c r="F240" i="17"/>
  <c r="E239" i="17"/>
  <c r="E238" i="17"/>
  <c r="F238" i="17"/>
  <c r="E237" i="17"/>
  <c r="E236" i="17"/>
  <c r="F236" i="17"/>
  <c r="E235" i="17"/>
  <c r="E234" i="17"/>
  <c r="F234" i="17"/>
  <c r="E233" i="17"/>
  <c r="E232" i="17"/>
  <c r="E231" i="17"/>
  <c r="E230" i="17"/>
  <c r="F230" i="17"/>
  <c r="E229" i="17"/>
  <c r="E228" i="17"/>
  <c r="F228" i="17"/>
  <c r="E227" i="17"/>
  <c r="E226" i="17"/>
  <c r="F226" i="17"/>
  <c r="E225" i="17"/>
  <c r="E224" i="17"/>
  <c r="E223" i="17"/>
  <c r="E222" i="17"/>
  <c r="F222" i="17"/>
  <c r="E221" i="17"/>
  <c r="E220" i="17"/>
  <c r="E219" i="17"/>
  <c r="E218" i="17"/>
  <c r="F218" i="17"/>
  <c r="E217" i="17"/>
  <c r="E216" i="17"/>
  <c r="E215" i="17"/>
  <c r="E214" i="17"/>
  <c r="F214" i="17"/>
  <c r="E213" i="17"/>
  <c r="E212" i="17"/>
  <c r="E211" i="17"/>
  <c r="E210" i="17"/>
  <c r="F210" i="17"/>
  <c r="E209" i="17"/>
  <c r="E208" i="17"/>
  <c r="E207" i="17"/>
  <c r="E206" i="17"/>
  <c r="F206" i="17"/>
  <c r="E205" i="17"/>
  <c r="E204" i="17"/>
  <c r="E203" i="17"/>
  <c r="E202" i="17"/>
  <c r="F202" i="17"/>
  <c r="E201" i="17"/>
  <c r="E200" i="17"/>
  <c r="E199" i="17"/>
  <c r="E198" i="17"/>
  <c r="F198" i="17"/>
  <c r="E197" i="17"/>
  <c r="E196" i="17"/>
  <c r="E195" i="17"/>
  <c r="E194" i="17"/>
  <c r="F194" i="17"/>
  <c r="E193" i="17"/>
  <c r="E192" i="17"/>
  <c r="E191" i="17"/>
  <c r="E190" i="17"/>
  <c r="F190" i="17"/>
  <c r="E189" i="17"/>
  <c r="E188" i="17"/>
  <c r="E187" i="17"/>
  <c r="E186" i="17"/>
  <c r="F186" i="17"/>
  <c r="E185" i="17"/>
  <c r="E184" i="17"/>
  <c r="E183" i="17"/>
  <c r="E182" i="17"/>
  <c r="F182" i="17"/>
  <c r="E181" i="17"/>
  <c r="E180" i="17"/>
  <c r="E179" i="17"/>
  <c r="E178" i="17"/>
  <c r="F178" i="17"/>
  <c r="E177" i="17"/>
  <c r="E176" i="17"/>
  <c r="E175" i="17"/>
  <c r="E174" i="17"/>
  <c r="F174" i="17"/>
  <c r="E173" i="17"/>
  <c r="E172" i="17"/>
  <c r="E171" i="17"/>
  <c r="E170" i="17"/>
  <c r="F170" i="17"/>
  <c r="E169" i="17"/>
  <c r="E168" i="17"/>
  <c r="E167" i="17"/>
  <c r="E166" i="17"/>
  <c r="F166" i="17"/>
  <c r="E165" i="17"/>
  <c r="E164" i="17"/>
  <c r="E163" i="17"/>
  <c r="E162" i="17"/>
  <c r="F162" i="17"/>
  <c r="E161" i="17"/>
  <c r="E160" i="17"/>
  <c r="E159" i="17"/>
  <c r="E158" i="17"/>
  <c r="F158" i="17"/>
  <c r="E157" i="17"/>
  <c r="E156" i="17"/>
  <c r="E155" i="17"/>
  <c r="E154" i="17"/>
  <c r="F154" i="17"/>
  <c r="E153" i="17"/>
  <c r="E152" i="17"/>
  <c r="E151" i="17"/>
  <c r="E150" i="17"/>
  <c r="F150" i="17"/>
  <c r="E149" i="17"/>
  <c r="E148" i="17"/>
  <c r="E147" i="17"/>
  <c r="E146" i="17"/>
  <c r="F146" i="17"/>
  <c r="E145" i="17"/>
  <c r="E144" i="17"/>
  <c r="E143" i="17"/>
  <c r="E142" i="17"/>
  <c r="F142" i="17"/>
  <c r="E141" i="17"/>
  <c r="E140" i="17"/>
  <c r="E139" i="17"/>
  <c r="E138" i="17"/>
  <c r="F138" i="17"/>
  <c r="E137" i="17"/>
  <c r="E136" i="17"/>
  <c r="E135" i="17"/>
  <c r="E134" i="17"/>
  <c r="F134" i="17"/>
  <c r="E133" i="17"/>
  <c r="E132" i="17"/>
  <c r="E131" i="17"/>
  <c r="E130" i="17"/>
  <c r="F130" i="17"/>
  <c r="E129" i="17"/>
  <c r="E128" i="17"/>
  <c r="E127" i="17"/>
  <c r="E126" i="17"/>
  <c r="F126" i="17"/>
  <c r="E125" i="17"/>
  <c r="E124" i="17"/>
  <c r="E123" i="17"/>
  <c r="E122" i="17"/>
  <c r="F122" i="17"/>
  <c r="E121" i="17"/>
  <c r="E120" i="17"/>
  <c r="E119" i="17"/>
  <c r="E118" i="17"/>
  <c r="F118" i="17"/>
  <c r="E117" i="17"/>
  <c r="E116" i="17"/>
  <c r="E115" i="17"/>
  <c r="E114" i="17"/>
  <c r="F114" i="17"/>
  <c r="E113" i="17"/>
  <c r="E112" i="17"/>
  <c r="E111" i="17"/>
  <c r="E110" i="17"/>
  <c r="F110" i="17"/>
  <c r="E109" i="17"/>
  <c r="E108" i="17"/>
  <c r="E107" i="17"/>
  <c r="E106" i="17"/>
  <c r="F106" i="17"/>
  <c r="E105" i="17"/>
  <c r="E104" i="17"/>
  <c r="E103" i="17"/>
  <c r="E102" i="17"/>
  <c r="F102" i="17"/>
  <c r="E101" i="17"/>
  <c r="E100" i="17"/>
  <c r="E99" i="17"/>
  <c r="E98" i="17"/>
  <c r="F98" i="17"/>
  <c r="E97" i="17"/>
  <c r="E96" i="17"/>
  <c r="E95" i="17"/>
  <c r="E94" i="17"/>
  <c r="F94" i="17"/>
  <c r="E93" i="17"/>
  <c r="E92" i="17"/>
  <c r="E91" i="17"/>
  <c r="E90" i="17"/>
  <c r="F90" i="17"/>
  <c r="E89" i="17"/>
  <c r="E88" i="17"/>
  <c r="E87" i="17"/>
  <c r="F87" i="17"/>
  <c r="E86" i="17"/>
  <c r="F86" i="17"/>
  <c r="E85" i="17"/>
  <c r="F85" i="17"/>
  <c r="E84" i="17"/>
  <c r="F84" i="17"/>
  <c r="E83" i="17"/>
  <c r="F83" i="17"/>
  <c r="E82" i="17"/>
  <c r="F82" i="17"/>
  <c r="E81" i="17"/>
  <c r="F81" i="17"/>
  <c r="E80" i="17"/>
  <c r="F80" i="17"/>
  <c r="E79" i="17"/>
  <c r="F79" i="17"/>
  <c r="E78" i="17"/>
  <c r="F78" i="17"/>
  <c r="E77" i="17"/>
  <c r="F77" i="17"/>
  <c r="E76" i="17"/>
  <c r="F76" i="17"/>
  <c r="E75" i="17"/>
  <c r="F75" i="17"/>
  <c r="E74" i="17"/>
  <c r="F74" i="17"/>
  <c r="E73" i="17"/>
  <c r="F73" i="17"/>
  <c r="E72" i="17"/>
  <c r="F72" i="17"/>
  <c r="E71" i="17"/>
  <c r="F71" i="17"/>
  <c r="E70" i="17"/>
  <c r="F70" i="17"/>
  <c r="E69" i="17"/>
  <c r="F69" i="17"/>
  <c r="E68" i="17"/>
  <c r="F68" i="17"/>
  <c r="E67" i="17"/>
  <c r="F67" i="17"/>
  <c r="E66" i="17"/>
  <c r="F66" i="17"/>
  <c r="E65" i="17"/>
  <c r="F65" i="17"/>
  <c r="E47" i="17"/>
  <c r="F47" i="17"/>
  <c r="E44" i="17"/>
  <c r="F44" i="17"/>
  <c r="E43" i="17"/>
  <c r="F43" i="17"/>
  <c r="E41" i="17"/>
  <c r="E40" i="17"/>
  <c r="F40" i="17"/>
  <c r="E39" i="17"/>
  <c r="F39" i="17"/>
  <c r="E38" i="17"/>
  <c r="E37" i="17"/>
  <c r="E36" i="17"/>
  <c r="F36" i="17"/>
  <c r="E35" i="17"/>
  <c r="F35" i="17"/>
  <c r="E34" i="17"/>
  <c r="F34" i="17"/>
  <c r="E33" i="17"/>
  <c r="F33" i="17"/>
  <c r="E32" i="17"/>
  <c r="E31" i="17"/>
  <c r="F31" i="17"/>
  <c r="E30" i="17"/>
  <c r="F30" i="17"/>
  <c r="E29" i="17"/>
  <c r="F29" i="17"/>
  <c r="E28" i="17"/>
  <c r="F28" i="17"/>
  <c r="E27" i="17"/>
  <c r="F27" i="17"/>
  <c r="E26" i="17"/>
  <c r="E25" i="17"/>
  <c r="F25" i="17"/>
  <c r="E24" i="17"/>
  <c r="E23" i="17"/>
  <c r="F23" i="17"/>
  <c r="E22" i="17"/>
  <c r="F22" i="17"/>
  <c r="E21" i="17"/>
  <c r="F21" i="17"/>
  <c r="E20" i="17"/>
  <c r="F20" i="17"/>
  <c r="E19" i="17"/>
  <c r="F19" i="17"/>
  <c r="E17" i="17"/>
  <c r="F17" i="17"/>
  <c r="E14" i="17"/>
  <c r="F14" i="17"/>
  <c r="E13" i="17"/>
  <c r="F13" i="17"/>
  <c r="E12" i="17"/>
  <c r="F12" i="17"/>
  <c r="E11" i="17"/>
  <c r="F11" i="17"/>
  <c r="E10" i="17"/>
  <c r="E9" i="17"/>
  <c r="F9" i="17"/>
  <c r="E8" i="17"/>
  <c r="E7" i="17"/>
  <c r="F7" i="17"/>
  <c r="E5" i="17"/>
  <c r="E4" i="17"/>
  <c r="F4" i="17"/>
  <c r="E3" i="17"/>
  <c r="F3" i="17"/>
  <c r="G2" i="17"/>
  <c r="E2" i="17"/>
  <c r="F2" i="17"/>
  <c r="A3" i="7"/>
  <c r="A4" i="7"/>
  <c r="A5" i="7"/>
  <c r="A6" i="7"/>
  <c r="A7" i="7"/>
  <c r="A8" i="7"/>
  <c r="A9" i="7"/>
  <c r="A10" i="7"/>
  <c r="A11" i="7"/>
  <c r="A12" i="7"/>
  <c r="A13" i="7"/>
  <c r="K56" i="7"/>
  <c r="M56" i="7"/>
  <c r="L56" i="7"/>
  <c r="N56" i="7"/>
  <c r="O56" i="7"/>
  <c r="R56" i="7"/>
  <c r="B22" i="4"/>
  <c r="M95" i="7"/>
  <c r="K95" i="7"/>
  <c r="L95" i="7"/>
  <c r="M94" i="7"/>
  <c r="L94" i="7"/>
  <c r="K94" i="7"/>
  <c r="M93" i="7"/>
  <c r="K93" i="7"/>
  <c r="L93" i="7"/>
  <c r="K85" i="7"/>
  <c r="M85" i="7"/>
  <c r="L85" i="7"/>
  <c r="Q21" i="4"/>
  <c r="D21" i="4"/>
  <c r="K3" i="7"/>
  <c r="M3" i="7"/>
  <c r="K4" i="7"/>
  <c r="M4" i="7"/>
  <c r="K5" i="7"/>
  <c r="K13" i="7"/>
  <c r="M5" i="7"/>
  <c r="L5" i="7"/>
  <c r="M13" i="7"/>
  <c r="L13" i="7"/>
  <c r="K14" i="7"/>
  <c r="M14" i="7"/>
  <c r="K15" i="7"/>
  <c r="K16" i="7"/>
  <c r="M15" i="7"/>
  <c r="M16" i="7"/>
  <c r="L16" i="7"/>
  <c r="K23" i="7"/>
  <c r="M23" i="7"/>
  <c r="K24" i="7"/>
  <c r="M24" i="7"/>
  <c r="K25" i="7"/>
  <c r="M25" i="7"/>
  <c r="K33" i="7"/>
  <c r="M33" i="7"/>
  <c r="K34" i="7"/>
  <c r="M34" i="7"/>
  <c r="K43" i="7"/>
  <c r="K35" i="7"/>
  <c r="M43" i="7"/>
  <c r="L43" i="7"/>
  <c r="M35" i="7"/>
  <c r="L35" i="7"/>
  <c r="K44" i="7"/>
  <c r="M44" i="7"/>
  <c r="K45" i="7"/>
  <c r="M45" i="7"/>
  <c r="K53" i="7"/>
  <c r="M53" i="7"/>
  <c r="L53" i="7"/>
  <c r="K54" i="7"/>
  <c r="M54" i="7"/>
  <c r="L54" i="7"/>
  <c r="K55" i="7"/>
  <c r="M55" i="7"/>
  <c r="L55" i="7"/>
  <c r="K63" i="7"/>
  <c r="M63" i="7"/>
  <c r="K64" i="7"/>
  <c r="M64" i="7"/>
  <c r="K73" i="7"/>
  <c r="M73" i="7"/>
  <c r="K83" i="7"/>
  <c r="K74" i="7"/>
  <c r="M83" i="7"/>
  <c r="L83" i="7"/>
  <c r="M74" i="7"/>
  <c r="K65" i="7"/>
  <c r="K84" i="7"/>
  <c r="M65" i="7"/>
  <c r="L65" i="7"/>
  <c r="M84" i="7"/>
  <c r="L84" i="7"/>
  <c r="N85" i="7"/>
  <c r="R85" i="7"/>
  <c r="O95" i="7"/>
  <c r="O94" i="7"/>
  <c r="O93" i="7"/>
  <c r="O65" i="7"/>
  <c r="O55" i="7"/>
  <c r="O16" i="7"/>
  <c r="O5" i="7"/>
  <c r="R122" i="7"/>
  <c r="O122" i="7"/>
  <c r="R121" i="7"/>
  <c r="O121" i="7"/>
  <c r="R120" i="7"/>
  <c r="O120" i="7"/>
  <c r="R119" i="7"/>
  <c r="O119" i="7"/>
  <c r="R118" i="7"/>
  <c r="O118" i="7"/>
  <c r="R117" i="7"/>
  <c r="O117" i="7"/>
  <c r="R116" i="7"/>
  <c r="O116" i="7"/>
  <c r="R115" i="7"/>
  <c r="O115" i="7"/>
  <c r="R114" i="7"/>
  <c r="O114" i="7"/>
  <c r="R113" i="7"/>
  <c r="O113" i="7"/>
  <c r="R112" i="7"/>
  <c r="O112" i="7"/>
  <c r="R111" i="7"/>
  <c r="O111" i="7"/>
  <c r="R110" i="7"/>
  <c r="O110" i="7"/>
  <c r="R109" i="7"/>
  <c r="O109" i="7"/>
  <c r="R108" i="7"/>
  <c r="O108" i="7"/>
  <c r="R107" i="7"/>
  <c r="O107" i="7"/>
  <c r="R106" i="7"/>
  <c r="O106" i="7"/>
  <c r="R105" i="7"/>
  <c r="O105" i="7"/>
  <c r="R104" i="7"/>
  <c r="O104" i="7"/>
  <c r="R103" i="7"/>
  <c r="O103" i="7"/>
  <c r="R102" i="7"/>
  <c r="O102" i="7"/>
  <c r="R101" i="7"/>
  <c r="O101" i="7"/>
  <c r="R100" i="7"/>
  <c r="O100" i="7"/>
  <c r="R99" i="7"/>
  <c r="O99" i="7"/>
  <c r="R98" i="7"/>
  <c r="O98" i="7"/>
  <c r="R97" i="7"/>
  <c r="O97" i="7"/>
  <c r="R96" i="7"/>
  <c r="O96" i="7"/>
  <c r="R95" i="7"/>
  <c r="R94" i="7"/>
  <c r="R93" i="7"/>
  <c r="R92" i="7"/>
  <c r="O92" i="7"/>
  <c r="R91" i="7"/>
  <c r="O91" i="7"/>
  <c r="R90" i="7"/>
  <c r="O90" i="7"/>
  <c r="R89" i="7"/>
  <c r="O89" i="7"/>
  <c r="R88" i="7"/>
  <c r="O88" i="7"/>
  <c r="R87" i="7"/>
  <c r="O87" i="7"/>
  <c r="R86" i="7"/>
  <c r="O86" i="7"/>
  <c r="R84" i="7"/>
  <c r="R83" i="7"/>
  <c r="R82" i="7"/>
  <c r="O82" i="7"/>
  <c r="R81" i="7"/>
  <c r="O81" i="7"/>
  <c r="R80" i="7"/>
  <c r="O80" i="7"/>
  <c r="R79" i="7"/>
  <c r="O79" i="7"/>
  <c r="R78" i="7"/>
  <c r="O78" i="7"/>
  <c r="R77" i="7"/>
  <c r="O77" i="7"/>
  <c r="R76" i="7"/>
  <c r="O76" i="7"/>
  <c r="R75" i="7"/>
  <c r="O75" i="7"/>
  <c r="R74" i="7"/>
  <c r="R73" i="7"/>
  <c r="R72" i="7"/>
  <c r="O72" i="7"/>
  <c r="R71" i="7"/>
  <c r="O71" i="7"/>
  <c r="R70" i="7"/>
  <c r="O70" i="7"/>
  <c r="R69" i="7"/>
  <c r="O69" i="7"/>
  <c r="R68" i="7"/>
  <c r="O68" i="7"/>
  <c r="R67" i="7"/>
  <c r="O67" i="7"/>
  <c r="R66" i="7"/>
  <c r="O66" i="7"/>
  <c r="R65" i="7"/>
  <c r="R64" i="7"/>
  <c r="R63" i="7"/>
  <c r="R62" i="7"/>
  <c r="O62" i="7"/>
  <c r="R61" i="7"/>
  <c r="O61" i="7"/>
  <c r="R60" i="7"/>
  <c r="O60" i="7"/>
  <c r="R59" i="7"/>
  <c r="O59" i="7"/>
  <c r="R58" i="7"/>
  <c r="O58" i="7"/>
  <c r="R57" i="7"/>
  <c r="O57" i="7"/>
  <c r="R55" i="7"/>
  <c r="R54" i="7"/>
  <c r="R53" i="7"/>
  <c r="R52" i="7"/>
  <c r="O52" i="7"/>
  <c r="R51" i="7"/>
  <c r="O51" i="7"/>
  <c r="R50" i="7"/>
  <c r="O50" i="7"/>
  <c r="R49" i="7"/>
  <c r="O49" i="7"/>
  <c r="R48" i="7"/>
  <c r="O48" i="7"/>
  <c r="R47" i="7"/>
  <c r="O47" i="7"/>
  <c r="R46" i="7"/>
  <c r="O46" i="7"/>
  <c r="R45" i="7"/>
  <c r="R44" i="7"/>
  <c r="R43" i="7"/>
  <c r="R42" i="7"/>
  <c r="O42" i="7"/>
  <c r="R41" i="7"/>
  <c r="O41" i="7"/>
  <c r="R40" i="7"/>
  <c r="O40" i="7"/>
  <c r="R39" i="7"/>
  <c r="O39" i="7"/>
  <c r="R38" i="7"/>
  <c r="O38" i="7"/>
  <c r="R37" i="7"/>
  <c r="O37" i="7"/>
  <c r="R36" i="7"/>
  <c r="O36" i="7"/>
  <c r="R35" i="7"/>
  <c r="R34" i="7"/>
  <c r="R33" i="7"/>
  <c r="R32" i="7"/>
  <c r="O32" i="7"/>
  <c r="R31" i="7"/>
  <c r="O31" i="7"/>
  <c r="R30" i="7"/>
  <c r="O30" i="7"/>
  <c r="R29" i="7"/>
  <c r="O29" i="7"/>
  <c r="R28" i="7"/>
  <c r="O28" i="7"/>
  <c r="R27" i="7"/>
  <c r="O27" i="7"/>
  <c r="R26" i="7"/>
  <c r="O26" i="7"/>
  <c r="R25" i="7"/>
  <c r="R24" i="7"/>
  <c r="R23" i="7"/>
  <c r="R22" i="7"/>
  <c r="O22" i="7"/>
  <c r="R21" i="7"/>
  <c r="O21" i="7"/>
  <c r="R20" i="7"/>
  <c r="O20" i="7"/>
  <c r="R19" i="7"/>
  <c r="O19" i="7"/>
  <c r="R18" i="7"/>
  <c r="O18" i="7"/>
  <c r="R17" i="7"/>
  <c r="O17" i="7"/>
  <c r="R16" i="7"/>
  <c r="R15" i="7"/>
  <c r="R14" i="7"/>
  <c r="R13" i="7"/>
  <c r="R12" i="7"/>
  <c r="O12" i="7"/>
  <c r="R11" i="7"/>
  <c r="O11" i="7"/>
  <c r="R10" i="7"/>
  <c r="O10" i="7"/>
  <c r="R9" i="7"/>
  <c r="O9" i="7"/>
  <c r="R8" i="7"/>
  <c r="O8" i="7"/>
  <c r="R7" i="7"/>
  <c r="O7" i="7"/>
  <c r="R6" i="7"/>
  <c r="O6" i="7"/>
  <c r="R5" i="7"/>
  <c r="R4" i="7"/>
  <c r="R3" i="7"/>
  <c r="F32" i="17"/>
  <c r="F37" i="17"/>
  <c r="F38" i="17"/>
  <c r="F41" i="17"/>
  <c r="L2" i="4"/>
  <c r="M91" i="6"/>
  <c r="L91" i="6"/>
  <c r="K91" i="6"/>
  <c r="J91" i="6"/>
  <c r="I91" i="6"/>
  <c r="H91" i="6"/>
  <c r="G91" i="6"/>
  <c r="F91" i="6"/>
  <c r="E91" i="6"/>
  <c r="D91" i="6"/>
  <c r="M90" i="6"/>
  <c r="L90" i="6"/>
  <c r="K90" i="6"/>
  <c r="J90" i="6"/>
  <c r="I90" i="6"/>
  <c r="H90" i="6"/>
  <c r="G90" i="6"/>
  <c r="F90" i="6"/>
  <c r="E90" i="6"/>
  <c r="D90" i="6"/>
  <c r="I54" i="7"/>
  <c r="F24" i="17"/>
  <c r="I93" i="7"/>
  <c r="F26" i="17"/>
  <c r="Q4" i="9"/>
  <c r="Q5" i="9"/>
  <c r="Q7" i="9"/>
  <c r="Q8" i="9"/>
  <c r="Q9" i="9"/>
  <c r="Q11" i="9"/>
  <c r="Q12" i="9"/>
  <c r="Q13" i="9"/>
  <c r="C84" i="9"/>
  <c r="C86" i="9"/>
  <c r="C87" i="9"/>
  <c r="C98" i="9"/>
  <c r="C109" i="9"/>
  <c r="C120" i="9"/>
  <c r="C131" i="9"/>
  <c r="C89" i="9"/>
  <c r="C100" i="9"/>
  <c r="C111" i="9"/>
  <c r="C122" i="9"/>
  <c r="C133" i="9"/>
  <c r="C90" i="9"/>
  <c r="C101" i="9"/>
  <c r="C93" i="9"/>
  <c r="C104" i="9"/>
  <c r="C115" i="9"/>
  <c r="C126" i="9"/>
  <c r="C137" i="9"/>
  <c r="C95" i="9"/>
  <c r="C106" i="9"/>
  <c r="C97" i="9"/>
  <c r="C108" i="9"/>
  <c r="C119" i="9"/>
  <c r="C130" i="9"/>
  <c r="S4" i="9"/>
  <c r="U4" i="9"/>
  <c r="U5" i="9"/>
  <c r="U7" i="9"/>
  <c r="U8" i="9"/>
  <c r="U9" i="9"/>
  <c r="U11" i="9"/>
  <c r="U12" i="9"/>
  <c r="U13" i="9"/>
  <c r="W4" i="9"/>
  <c r="Y4" i="9"/>
  <c r="Z4" i="9"/>
  <c r="F4" i="9"/>
  <c r="Y5" i="9"/>
  <c r="Z5" i="9"/>
  <c r="F5" i="9"/>
  <c r="Y7" i="9"/>
  <c r="Z7" i="9"/>
  <c r="F7" i="9"/>
  <c r="Y8" i="9"/>
  <c r="Z8" i="9"/>
  <c r="F8" i="9"/>
  <c r="Y9" i="9"/>
  <c r="Y11" i="9"/>
  <c r="Y12" i="9"/>
  <c r="Z12" i="9"/>
  <c r="F12" i="9"/>
  <c r="Y13" i="9"/>
  <c r="AA4" i="9"/>
  <c r="S5" i="9"/>
  <c r="W5" i="9"/>
  <c r="AA5" i="9"/>
  <c r="S7" i="9"/>
  <c r="W7" i="9"/>
  <c r="AA7" i="9"/>
  <c r="C112" i="9"/>
  <c r="C123" i="9"/>
  <c r="C134" i="9"/>
  <c r="S8" i="9"/>
  <c r="W8" i="9"/>
  <c r="AA8" i="9"/>
  <c r="S9" i="9"/>
  <c r="W9" i="9"/>
  <c r="Z9" i="9"/>
  <c r="F9" i="9"/>
  <c r="AA9" i="9"/>
  <c r="S11" i="9"/>
  <c r="W11" i="9"/>
  <c r="Z11" i="9"/>
  <c r="F11" i="9"/>
  <c r="AA11" i="9"/>
  <c r="S12" i="9"/>
  <c r="W12" i="9"/>
  <c r="AA12" i="9"/>
  <c r="C117" i="9"/>
  <c r="C128" i="9"/>
  <c r="C139" i="9"/>
  <c r="S13" i="9"/>
  <c r="W13" i="9"/>
  <c r="Z13" i="9"/>
  <c r="F13" i="9"/>
  <c r="AA13" i="9"/>
  <c r="AC5" i="9"/>
  <c r="AC7" i="9"/>
  <c r="AC8" i="9"/>
  <c r="I4" i="9"/>
  <c r="I5" i="9"/>
  <c r="I7" i="9"/>
  <c r="I8" i="9"/>
  <c r="I9" i="9"/>
  <c r="I11" i="9"/>
  <c r="E11" i="9"/>
  <c r="I12" i="9"/>
  <c r="I13" i="9"/>
  <c r="AC9" i="9"/>
  <c r="O4" i="9"/>
  <c r="O5" i="9"/>
  <c r="O7" i="9"/>
  <c r="O8" i="9"/>
  <c r="O9" i="9"/>
  <c r="O11" i="9"/>
  <c r="O12" i="9"/>
  <c r="G12" i="9"/>
  <c r="O13" i="9"/>
  <c r="AC11" i="9"/>
  <c r="AC4" i="9"/>
  <c r="AC12" i="9"/>
  <c r="AC13" i="9"/>
  <c r="B3" i="9"/>
  <c r="E36" i="16"/>
  <c r="E35" i="16"/>
  <c r="Y9" i="16"/>
  <c r="Y8" i="16"/>
  <c r="Y7" i="16"/>
  <c r="E8" i="16"/>
  <c r="N3" i="7"/>
  <c r="N4" i="7"/>
  <c r="N5" i="7"/>
  <c r="K6" i="7"/>
  <c r="M6" i="7"/>
  <c r="L6" i="7"/>
  <c r="N6" i="7"/>
  <c r="K7" i="7"/>
  <c r="M7" i="7"/>
  <c r="L7" i="7"/>
  <c r="N7" i="7"/>
  <c r="K8" i="7"/>
  <c r="M8" i="7"/>
  <c r="L8" i="7"/>
  <c r="N8" i="7"/>
  <c r="K9" i="7"/>
  <c r="M9" i="7"/>
  <c r="L9" i="7"/>
  <c r="N9" i="7"/>
  <c r="K10" i="7"/>
  <c r="M10" i="7"/>
  <c r="L10" i="7"/>
  <c r="N10" i="7"/>
  <c r="K11" i="7"/>
  <c r="M11" i="7"/>
  <c r="L11" i="7"/>
  <c r="N11" i="7"/>
  <c r="K12" i="7"/>
  <c r="M12" i="7"/>
  <c r="L12" i="7"/>
  <c r="N12" i="7"/>
  <c r="N13" i="7"/>
  <c r="N14" i="7"/>
  <c r="N15" i="7"/>
  <c r="N16" i="7"/>
  <c r="K17" i="7"/>
  <c r="M17" i="7"/>
  <c r="L17" i="7"/>
  <c r="N17" i="7"/>
  <c r="K18" i="7"/>
  <c r="M18" i="7"/>
  <c r="L18" i="7"/>
  <c r="N18" i="7"/>
  <c r="K19" i="7"/>
  <c r="M19" i="7"/>
  <c r="L19" i="7"/>
  <c r="N19" i="7"/>
  <c r="K20" i="7"/>
  <c r="M20" i="7"/>
  <c r="L20" i="7"/>
  <c r="N20" i="7"/>
  <c r="I21" i="7"/>
  <c r="K21" i="7"/>
  <c r="M21" i="7"/>
  <c r="L21" i="7"/>
  <c r="N21" i="7"/>
  <c r="K22" i="7"/>
  <c r="M22" i="7"/>
  <c r="L22" i="7"/>
  <c r="N22" i="7"/>
  <c r="N23" i="7"/>
  <c r="N24" i="7"/>
  <c r="N25" i="7"/>
  <c r="I26" i="7"/>
  <c r="K26" i="7"/>
  <c r="M26" i="7"/>
  <c r="L26" i="7"/>
  <c r="N26" i="7"/>
  <c r="K27" i="7"/>
  <c r="M27" i="7"/>
  <c r="L27" i="7"/>
  <c r="N27" i="7"/>
  <c r="I28" i="7"/>
  <c r="K28" i="7"/>
  <c r="M28" i="7"/>
  <c r="L28" i="7"/>
  <c r="N28" i="7"/>
  <c r="K29" i="7"/>
  <c r="M29" i="7"/>
  <c r="L29" i="7"/>
  <c r="N29" i="7"/>
  <c r="I30" i="7"/>
  <c r="K30" i="7"/>
  <c r="M30" i="7"/>
  <c r="L30" i="7"/>
  <c r="N30" i="7"/>
  <c r="K31" i="7"/>
  <c r="M31" i="7"/>
  <c r="L31" i="7"/>
  <c r="N31" i="7"/>
  <c r="K32" i="7"/>
  <c r="M32" i="7"/>
  <c r="L32" i="7"/>
  <c r="N32" i="7"/>
  <c r="N33" i="7"/>
  <c r="N34" i="7"/>
  <c r="N35" i="7"/>
  <c r="K36" i="7"/>
  <c r="M36" i="7"/>
  <c r="L36" i="7"/>
  <c r="N36" i="7"/>
  <c r="K37" i="7"/>
  <c r="M37" i="7"/>
  <c r="L37" i="7"/>
  <c r="N37" i="7"/>
  <c r="K38" i="7"/>
  <c r="M38" i="7"/>
  <c r="L38" i="7"/>
  <c r="N38" i="7"/>
  <c r="K39" i="7"/>
  <c r="M39" i="7"/>
  <c r="L39" i="7"/>
  <c r="N39" i="7"/>
  <c r="K40" i="7"/>
  <c r="M40" i="7"/>
  <c r="L40" i="7"/>
  <c r="N40" i="7"/>
  <c r="K41" i="7"/>
  <c r="M41" i="7"/>
  <c r="L41" i="7"/>
  <c r="N41" i="7"/>
  <c r="K42" i="7"/>
  <c r="M42" i="7"/>
  <c r="L42" i="7"/>
  <c r="N42" i="7"/>
  <c r="N43" i="7"/>
  <c r="N44" i="7"/>
  <c r="N45" i="7"/>
  <c r="K46" i="7"/>
  <c r="M46" i="7"/>
  <c r="L46" i="7"/>
  <c r="N46" i="7"/>
  <c r="K47" i="7"/>
  <c r="M47" i="7"/>
  <c r="L47" i="7"/>
  <c r="N47" i="7"/>
  <c r="K48" i="7"/>
  <c r="M48" i="7"/>
  <c r="L48" i="7"/>
  <c r="N48" i="7"/>
  <c r="K49" i="7"/>
  <c r="M49" i="7"/>
  <c r="L49" i="7"/>
  <c r="N49" i="7"/>
  <c r="K50" i="7"/>
  <c r="M50" i="7"/>
  <c r="L50" i="7"/>
  <c r="N50" i="7"/>
  <c r="K51" i="7"/>
  <c r="M51" i="7"/>
  <c r="L51" i="7"/>
  <c r="N51" i="7"/>
  <c r="K52" i="7"/>
  <c r="M52" i="7"/>
  <c r="L52" i="7"/>
  <c r="N52" i="7"/>
  <c r="N53" i="7"/>
  <c r="N54" i="7"/>
  <c r="N55" i="7"/>
  <c r="I57" i="7"/>
  <c r="K57" i="7"/>
  <c r="M57" i="7"/>
  <c r="L57" i="7"/>
  <c r="N57" i="7"/>
  <c r="I58" i="7"/>
  <c r="K58" i="7"/>
  <c r="M58" i="7"/>
  <c r="L58" i="7"/>
  <c r="N58" i="7"/>
  <c r="I59" i="7"/>
  <c r="K59" i="7"/>
  <c r="M59" i="7"/>
  <c r="L59" i="7"/>
  <c r="N59" i="7"/>
  <c r="I60" i="7"/>
  <c r="K60" i="7"/>
  <c r="M60" i="7"/>
  <c r="L60" i="7"/>
  <c r="N60" i="7"/>
  <c r="I61" i="7"/>
  <c r="K61" i="7"/>
  <c r="M61" i="7"/>
  <c r="L61" i="7"/>
  <c r="N61" i="7"/>
  <c r="I62" i="7"/>
  <c r="K62" i="7"/>
  <c r="M62" i="7"/>
  <c r="L62" i="7"/>
  <c r="N62" i="7"/>
  <c r="N63" i="7"/>
  <c r="N64" i="7"/>
  <c r="N65" i="7"/>
  <c r="K66" i="7"/>
  <c r="M66" i="7"/>
  <c r="L66" i="7"/>
  <c r="N66" i="7"/>
  <c r="K67" i="7"/>
  <c r="M67" i="7"/>
  <c r="L67" i="7"/>
  <c r="N67" i="7"/>
  <c r="K68" i="7"/>
  <c r="M68" i="7"/>
  <c r="L68" i="7"/>
  <c r="N68" i="7"/>
  <c r="K69" i="7"/>
  <c r="M69" i="7"/>
  <c r="L69" i="7"/>
  <c r="N69" i="7"/>
  <c r="K70" i="7"/>
  <c r="M70" i="7"/>
  <c r="L70" i="7"/>
  <c r="N70" i="7"/>
  <c r="K71" i="7"/>
  <c r="M71" i="7"/>
  <c r="L71" i="7"/>
  <c r="N71" i="7"/>
  <c r="I72" i="7"/>
  <c r="K72" i="7"/>
  <c r="M72" i="7"/>
  <c r="L72" i="7"/>
  <c r="N72" i="7"/>
  <c r="N73" i="7"/>
  <c r="N74" i="7"/>
  <c r="K75" i="7"/>
  <c r="M75" i="7"/>
  <c r="L75" i="7"/>
  <c r="N75" i="7"/>
  <c r="K76" i="7"/>
  <c r="M76" i="7"/>
  <c r="L76" i="7"/>
  <c r="N76" i="7"/>
  <c r="K77" i="7"/>
  <c r="M77" i="7"/>
  <c r="L77" i="7"/>
  <c r="N77" i="7"/>
  <c r="K78" i="7"/>
  <c r="M78" i="7"/>
  <c r="L78" i="7"/>
  <c r="N78" i="7"/>
  <c r="K79" i="7"/>
  <c r="M79" i="7"/>
  <c r="L79" i="7"/>
  <c r="N79" i="7"/>
  <c r="K80" i="7"/>
  <c r="M80" i="7"/>
  <c r="L80" i="7"/>
  <c r="N80" i="7"/>
  <c r="I81" i="7"/>
  <c r="K81" i="7"/>
  <c r="M81" i="7"/>
  <c r="L81" i="7"/>
  <c r="N81" i="7"/>
  <c r="K82" i="7"/>
  <c r="M82" i="7"/>
  <c r="L82" i="7"/>
  <c r="N82" i="7"/>
  <c r="N83" i="7"/>
  <c r="N84" i="7"/>
  <c r="K86" i="7"/>
  <c r="M86" i="7"/>
  <c r="L86" i="7"/>
  <c r="N86" i="7"/>
  <c r="K87" i="7"/>
  <c r="M87" i="7"/>
  <c r="L87" i="7"/>
  <c r="N87" i="7"/>
  <c r="K88" i="7"/>
  <c r="M88" i="7"/>
  <c r="L88" i="7"/>
  <c r="N88" i="7"/>
  <c r="K89" i="7"/>
  <c r="M89" i="7"/>
  <c r="L89" i="7"/>
  <c r="N89" i="7"/>
  <c r="K90" i="7"/>
  <c r="M90" i="7"/>
  <c r="L90" i="7"/>
  <c r="N90" i="7"/>
  <c r="K91" i="7"/>
  <c r="M91" i="7"/>
  <c r="L91" i="7"/>
  <c r="N91" i="7"/>
  <c r="I92" i="7"/>
  <c r="K92" i="7"/>
  <c r="M92" i="7"/>
  <c r="L92" i="7"/>
  <c r="N92" i="7"/>
  <c r="N93" i="7"/>
  <c r="N94" i="7"/>
  <c r="N95" i="7"/>
  <c r="K96" i="7"/>
  <c r="M96" i="7"/>
  <c r="L96" i="7"/>
  <c r="N96" i="7"/>
  <c r="I97" i="7"/>
  <c r="K97" i="7"/>
  <c r="M97" i="7"/>
  <c r="L97" i="7"/>
  <c r="N97" i="7"/>
  <c r="K98" i="7"/>
  <c r="M98" i="7"/>
  <c r="L98" i="7"/>
  <c r="N98" i="7"/>
  <c r="K99" i="7"/>
  <c r="M99" i="7"/>
  <c r="L99" i="7"/>
  <c r="N99" i="7"/>
  <c r="K100" i="7"/>
  <c r="M100" i="7"/>
  <c r="L100" i="7"/>
  <c r="N100" i="7"/>
  <c r="I101" i="7"/>
  <c r="K101" i="7"/>
  <c r="M101" i="7"/>
  <c r="L101" i="7"/>
  <c r="N101" i="7"/>
  <c r="K102" i="7"/>
  <c r="M102" i="7"/>
  <c r="L102" i="7"/>
  <c r="N102" i="7"/>
  <c r="E5" i="9"/>
  <c r="G4" i="9"/>
  <c r="G7" i="9"/>
  <c r="G9" i="9"/>
  <c r="D12" i="17"/>
  <c r="D13" i="17"/>
  <c r="D16" i="17"/>
  <c r="D17" i="17"/>
  <c r="D14" i="17"/>
  <c r="D6" i="17"/>
  <c r="D18" i="17"/>
  <c r="D21" i="17"/>
  <c r="D20" i="17"/>
  <c r="D26" i="17"/>
  <c r="D28" i="17"/>
  <c r="D30" i="17"/>
  <c r="D34" i="17"/>
  <c r="D36" i="17"/>
  <c r="D32" i="17"/>
  <c r="D22" i="17"/>
  <c r="D44" i="17"/>
  <c r="D45" i="17"/>
  <c r="D46" i="17"/>
  <c r="D47" i="17"/>
  <c r="D48" i="17"/>
  <c r="D49" i="17"/>
  <c r="D19" i="17"/>
  <c r="D38" i="17"/>
  <c r="D40" i="17"/>
  <c r="D43" i="17"/>
  <c r="AN15" i="16"/>
  <c r="AN14" i="16"/>
  <c r="AN13" i="16"/>
  <c r="AL15" i="16"/>
  <c r="AL14" i="16"/>
  <c r="AL13" i="16"/>
  <c r="AF15" i="16"/>
  <c r="AF14" i="16"/>
  <c r="AF13" i="16"/>
  <c r="AM3" i="6"/>
  <c r="AY3" i="6"/>
  <c r="BK3" i="6"/>
  <c r="AL3" i="6"/>
  <c r="AX3" i="6"/>
  <c r="BJ3" i="6"/>
  <c r="AK3" i="6"/>
  <c r="AW3" i="6"/>
  <c r="BI3" i="6"/>
  <c r="AJ3" i="6"/>
  <c r="AV3" i="6"/>
  <c r="AI3" i="6"/>
  <c r="AU3" i="6"/>
  <c r="BG3" i="6"/>
  <c r="AH3" i="6"/>
  <c r="AT3" i="6"/>
  <c r="BF3" i="6"/>
  <c r="AG3" i="6"/>
  <c r="AS3" i="6"/>
  <c r="BE3" i="6"/>
  <c r="AF3" i="6"/>
  <c r="AR3" i="6"/>
  <c r="BD3" i="6"/>
  <c r="AE3" i="6"/>
  <c r="AQ3" i="6"/>
  <c r="BC3" i="6"/>
  <c r="AD3" i="6"/>
  <c r="AP3" i="6"/>
  <c r="BB3" i="6"/>
  <c r="AC3" i="6"/>
  <c r="AO3" i="6"/>
  <c r="BA3" i="6"/>
  <c r="AB3" i="6"/>
  <c r="AN3" i="6"/>
  <c r="AZ3" i="6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M122" i="7"/>
  <c r="L122" i="7"/>
  <c r="M121" i="7"/>
  <c r="L121" i="7"/>
  <c r="M120" i="7"/>
  <c r="L120" i="7"/>
  <c r="M119" i="7"/>
  <c r="L119" i="7"/>
  <c r="M118" i="7"/>
  <c r="L118" i="7"/>
  <c r="M117" i="7"/>
  <c r="L117" i="7"/>
  <c r="M116" i="7"/>
  <c r="L116" i="7"/>
  <c r="M115" i="7"/>
  <c r="L115" i="7"/>
  <c r="M114" i="7"/>
  <c r="L114" i="7"/>
  <c r="M113" i="7"/>
  <c r="L113" i="7"/>
  <c r="M112" i="7"/>
  <c r="L112" i="7"/>
  <c r="M111" i="7"/>
  <c r="L111" i="7"/>
  <c r="M110" i="7"/>
  <c r="L110" i="7"/>
  <c r="M109" i="7"/>
  <c r="L109" i="7"/>
  <c r="M108" i="7"/>
  <c r="L108" i="7"/>
  <c r="M107" i="7"/>
  <c r="L107" i="7"/>
  <c r="M106" i="7"/>
  <c r="L106" i="7"/>
  <c r="M105" i="7"/>
  <c r="L105" i="7"/>
  <c r="M104" i="7"/>
  <c r="L104" i="7"/>
  <c r="M103" i="7"/>
  <c r="L10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25" i="17"/>
  <c r="D24" i="17"/>
  <c r="D23" i="17"/>
  <c r="D10" i="17"/>
  <c r="D8" i="17"/>
  <c r="D4" i="17"/>
  <c r="D2" i="17"/>
  <c r="F5" i="17"/>
  <c r="CC4" i="16"/>
  <c r="CC5" i="16"/>
  <c r="CC6" i="16"/>
  <c r="CC7" i="16"/>
  <c r="CC8" i="16"/>
  <c r="CC9" i="16"/>
  <c r="CC10" i="16"/>
  <c r="CC11" i="16"/>
  <c r="CC12" i="16"/>
  <c r="CC13" i="16"/>
  <c r="CC14" i="16"/>
  <c r="CC15" i="16"/>
  <c r="CC16" i="16"/>
  <c r="AQ55" i="6"/>
  <c r="AX40" i="6"/>
  <c r="AY40" i="6"/>
  <c r="AX39" i="6"/>
  <c r="AY39" i="6"/>
  <c r="AY56" i="6"/>
  <c r="AR55" i="6"/>
  <c r="AS55" i="6"/>
  <c r="AT55" i="6"/>
  <c r="AU55" i="6"/>
  <c r="AQ56" i="6"/>
  <c r="AR56" i="6"/>
  <c r="AS56" i="6"/>
  <c r="AT56" i="6"/>
  <c r="AU56" i="6"/>
  <c r="AQ57" i="6"/>
  <c r="AR57" i="6"/>
  <c r="AS57" i="6"/>
  <c r="AT57" i="6"/>
  <c r="AU57" i="6"/>
  <c r="AQ58" i="6"/>
  <c r="AR58" i="6"/>
  <c r="AS58" i="6"/>
  <c r="AT58" i="6"/>
  <c r="AU58" i="6"/>
  <c r="AQ59" i="6"/>
  <c r="AR59" i="6"/>
  <c r="AT59" i="6"/>
  <c r="AU59" i="6"/>
  <c r="AS59" i="6"/>
  <c r="AT60" i="6"/>
  <c r="AT62" i="6"/>
  <c r="AR61" i="6"/>
  <c r="AU61" i="6"/>
  <c r="AU62" i="6"/>
  <c r="AU60" i="6"/>
  <c r="AQ61" i="6"/>
  <c r="AR62" i="6"/>
  <c r="AS60" i="6"/>
  <c r="AQ60" i="6"/>
  <c r="AS62" i="6"/>
  <c r="AS61" i="6"/>
  <c r="AR60" i="6"/>
  <c r="AT61" i="6"/>
  <c r="AQ62" i="6"/>
  <c r="AQ54" i="6"/>
  <c r="AR54" i="6"/>
  <c r="AS54" i="6"/>
  <c r="AT54" i="6"/>
  <c r="AU54" i="6"/>
  <c r="AB61" i="6"/>
  <c r="X61" i="6"/>
  <c r="AB60" i="6"/>
  <c r="AB59" i="6"/>
  <c r="AB56" i="6"/>
  <c r="AB55" i="6"/>
  <c r="Z62" i="6"/>
  <c r="Z59" i="6"/>
  <c r="Z58" i="6"/>
  <c r="Z55" i="6"/>
  <c r="Z54" i="6"/>
  <c r="X60" i="6"/>
  <c r="X59" i="6"/>
  <c r="X56" i="6"/>
  <c r="X55" i="6"/>
  <c r="V62" i="6"/>
  <c r="V59" i="6"/>
  <c r="V58" i="6"/>
  <c r="V55" i="6"/>
  <c r="V54" i="6"/>
  <c r="T60" i="6"/>
  <c r="T59" i="6"/>
  <c r="AY57" i="6"/>
  <c r="AY60" i="6"/>
  <c r="AY62" i="6"/>
  <c r="T56" i="6"/>
  <c r="AX56" i="6"/>
  <c r="AX57" i="6"/>
  <c r="AX58" i="6"/>
  <c r="AX60" i="6"/>
  <c r="AX62" i="6"/>
  <c r="AX61" i="6"/>
  <c r="T55" i="6"/>
  <c r="AW55" i="6"/>
  <c r="AW56" i="6"/>
  <c r="AW57" i="6"/>
  <c r="AW58" i="6"/>
  <c r="AW59" i="6"/>
  <c r="AW60" i="6"/>
  <c r="AW62" i="6"/>
  <c r="AW61" i="6"/>
  <c r="AW54" i="6"/>
  <c r="AW63" i="6"/>
  <c r="T54" i="6"/>
  <c r="AN55" i="6"/>
  <c r="AN56" i="6"/>
  <c r="AN57" i="6"/>
  <c r="AN58" i="6"/>
  <c r="AN59" i="6"/>
  <c r="AN60" i="6"/>
  <c r="AN62" i="6"/>
  <c r="AN61" i="6"/>
  <c r="AN54" i="6"/>
  <c r="AN63" i="6"/>
  <c r="AM55" i="6"/>
  <c r="AM56" i="6"/>
  <c r="AM57" i="6"/>
  <c r="AM58" i="6"/>
  <c r="AM59" i="6"/>
  <c r="AM60" i="6"/>
  <c r="AM62" i="6"/>
  <c r="AM61" i="6"/>
  <c r="AM54" i="6"/>
  <c r="AL55" i="6"/>
  <c r="AL56" i="6"/>
  <c r="AL57" i="6"/>
  <c r="AL58" i="6"/>
  <c r="AL59" i="6"/>
  <c r="AL60" i="6"/>
  <c r="AL62" i="6"/>
  <c r="AL61" i="6"/>
  <c r="AL54" i="6"/>
  <c r="AL63" i="6"/>
  <c r="AK55" i="6"/>
  <c r="AK56" i="6"/>
  <c r="AK57" i="6"/>
  <c r="AK58" i="6"/>
  <c r="AK59" i="6"/>
  <c r="AK60" i="6"/>
  <c r="AK62" i="6"/>
  <c r="AK61" i="6"/>
  <c r="AK54" i="6"/>
  <c r="AJ55" i="6"/>
  <c r="AJ56" i="6"/>
  <c r="AJ57" i="6"/>
  <c r="AJ58" i="6"/>
  <c r="AJ59" i="6"/>
  <c r="AJ60" i="6"/>
  <c r="AJ62" i="6"/>
  <c r="AJ61" i="6"/>
  <c r="AJ54" i="6"/>
  <c r="AJ63" i="6"/>
  <c r="AI55" i="6"/>
  <c r="AI56" i="6"/>
  <c r="AI57" i="6"/>
  <c r="AI58" i="6"/>
  <c r="AI59" i="6"/>
  <c r="AI60" i="6"/>
  <c r="AI62" i="6"/>
  <c r="AI61" i="6"/>
  <c r="AI54" i="6"/>
  <c r="AH55" i="6"/>
  <c r="AH56" i="6"/>
  <c r="AH57" i="6"/>
  <c r="AH58" i="6"/>
  <c r="AH59" i="6"/>
  <c r="AH60" i="6"/>
  <c r="AH62" i="6"/>
  <c r="AH61" i="6"/>
  <c r="AH54" i="6"/>
  <c r="AH63" i="6"/>
  <c r="AG55" i="6"/>
  <c r="AG56" i="6"/>
  <c r="AG57" i="6"/>
  <c r="AG58" i="6"/>
  <c r="AG59" i="6"/>
  <c r="AG60" i="6"/>
  <c r="AG62" i="6"/>
  <c r="AG61" i="6"/>
  <c r="AG54" i="6"/>
  <c r="AF55" i="6"/>
  <c r="AF56" i="6"/>
  <c r="AF57" i="6"/>
  <c r="AF58" i="6"/>
  <c r="AF59" i="6"/>
  <c r="AF60" i="6"/>
  <c r="AF62" i="6"/>
  <c r="AF61" i="6"/>
  <c r="AF54" i="6"/>
  <c r="AF63" i="6"/>
  <c r="AE55" i="6"/>
  <c r="AE56" i="6"/>
  <c r="AE57" i="6"/>
  <c r="AE58" i="6"/>
  <c r="AE59" i="6"/>
  <c r="AE60" i="6"/>
  <c r="AE62" i="6"/>
  <c r="AE61" i="6"/>
  <c r="AE54" i="6"/>
  <c r="AW41" i="6"/>
  <c r="AX41" i="6"/>
  <c r="AW42" i="6"/>
  <c r="AX42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W43" i="6"/>
  <c r="AX43" i="6"/>
  <c r="AW44" i="6"/>
  <c r="AX44" i="6"/>
  <c r="AW45" i="6"/>
  <c r="AX45" i="6"/>
  <c r="AW46" i="6"/>
  <c r="AX46" i="6"/>
  <c r="AW47" i="6"/>
  <c r="AW48" i="6"/>
  <c r="AW49" i="6"/>
  <c r="AW50" i="6"/>
  <c r="AW51" i="6"/>
  <c r="AW52" i="6"/>
  <c r="AW53" i="6"/>
  <c r="AX47" i="6"/>
  <c r="AX48" i="6"/>
  <c r="AX49" i="6"/>
  <c r="AX50" i="6"/>
  <c r="AX51" i="6"/>
  <c r="AX52" i="6"/>
  <c r="AX53" i="6"/>
  <c r="AN75" i="6"/>
  <c r="AM75" i="6"/>
  <c r="AL75" i="6"/>
  <c r="AK75" i="6"/>
  <c r="AJ75" i="6"/>
  <c r="AI75" i="6"/>
  <c r="AH75" i="6"/>
  <c r="AG75" i="6"/>
  <c r="AF75" i="6"/>
  <c r="AE75" i="6"/>
  <c r="AN74" i="6"/>
  <c r="AM74" i="6"/>
  <c r="AL74" i="6"/>
  <c r="AK74" i="6"/>
  <c r="AJ74" i="6"/>
  <c r="AI74" i="6"/>
  <c r="AH74" i="6"/>
  <c r="AG74" i="6"/>
  <c r="AF74" i="6"/>
  <c r="AE74" i="6"/>
  <c r="AN73" i="6"/>
  <c r="AM73" i="6"/>
  <c r="AL73" i="6"/>
  <c r="AK73" i="6"/>
  <c r="AJ73" i="6"/>
  <c r="AI73" i="6"/>
  <c r="AH73" i="6"/>
  <c r="AG73" i="6"/>
  <c r="AF73" i="6"/>
  <c r="AE73" i="6"/>
  <c r="AN72" i="6"/>
  <c r="AM72" i="6"/>
  <c r="AL72" i="6"/>
  <c r="AK72" i="6"/>
  <c r="AJ72" i="6"/>
  <c r="AI72" i="6"/>
  <c r="AH72" i="6"/>
  <c r="AG72" i="6"/>
  <c r="AF72" i="6"/>
  <c r="AE72" i="6"/>
  <c r="AN71" i="6"/>
  <c r="AM71" i="6"/>
  <c r="AL71" i="6"/>
  <c r="AK71" i="6"/>
  <c r="AJ71" i="6"/>
  <c r="AI71" i="6"/>
  <c r="AH71" i="6"/>
  <c r="AG71" i="6"/>
  <c r="AF71" i="6"/>
  <c r="AE71" i="6"/>
  <c r="AH49" i="6"/>
  <c r="AI49" i="6"/>
  <c r="AJ49" i="6"/>
  <c r="AK49" i="6"/>
  <c r="AL49" i="6"/>
  <c r="AH50" i="6"/>
  <c r="AI50" i="6"/>
  <c r="AJ50" i="6"/>
  <c r="AK50" i="6"/>
  <c r="AL50" i="6"/>
  <c r="AH51" i="6"/>
  <c r="AI51" i="6"/>
  <c r="AJ51" i="6"/>
  <c r="AK51" i="6"/>
  <c r="AL51" i="6"/>
  <c r="AH52" i="6"/>
  <c r="AI52" i="6"/>
  <c r="AJ52" i="6"/>
  <c r="AK52" i="6"/>
  <c r="AL52" i="6"/>
  <c r="AH42" i="6"/>
  <c r="AH43" i="6"/>
  <c r="AH44" i="6"/>
  <c r="AH45" i="6"/>
  <c r="AH46" i="6"/>
  <c r="AH47" i="6"/>
  <c r="AH48" i="6"/>
  <c r="AH53" i="6"/>
  <c r="AI42" i="6"/>
  <c r="AI43" i="6"/>
  <c r="AI44" i="6"/>
  <c r="AI45" i="6"/>
  <c r="AI46" i="6"/>
  <c r="AI47" i="6"/>
  <c r="AI48" i="6"/>
  <c r="AI53" i="6"/>
  <c r="AJ42" i="6"/>
  <c r="AJ43" i="6"/>
  <c r="AJ44" i="6"/>
  <c r="AJ45" i="6"/>
  <c r="AJ46" i="6"/>
  <c r="AJ47" i="6"/>
  <c r="AJ48" i="6"/>
  <c r="AJ53" i="6"/>
  <c r="AK42" i="6"/>
  <c r="AK43" i="6"/>
  <c r="AK44" i="6"/>
  <c r="AK45" i="6"/>
  <c r="AK46" i="6"/>
  <c r="AK47" i="6"/>
  <c r="AK48" i="6"/>
  <c r="AK53" i="6"/>
  <c r="AL42" i="6"/>
  <c r="AL43" i="6"/>
  <c r="AL44" i="6"/>
  <c r="AL45" i="6"/>
  <c r="AL46" i="6"/>
  <c r="AL47" i="6"/>
  <c r="AL48" i="6"/>
  <c r="AL53" i="6"/>
  <c r="AB73" i="6"/>
  <c r="Q70" i="6"/>
  <c r="P70" i="6"/>
  <c r="Q69" i="6"/>
  <c r="P69" i="6"/>
  <c r="Q68" i="6"/>
  <c r="P68" i="6"/>
  <c r="Q67" i="6"/>
  <c r="P67" i="6"/>
  <c r="Q66" i="6"/>
  <c r="P66" i="6"/>
  <c r="Q65" i="6"/>
  <c r="P65" i="6"/>
  <c r="Q64" i="6"/>
  <c r="P64" i="6"/>
  <c r="Q62" i="6"/>
  <c r="Q61" i="6"/>
  <c r="Q60" i="6"/>
  <c r="Q59" i="6"/>
  <c r="Q58" i="6"/>
  <c r="Q57" i="6"/>
  <c r="Q56" i="6"/>
  <c r="Q55" i="6"/>
  <c r="Q54" i="6"/>
  <c r="P62" i="6"/>
  <c r="P61" i="6"/>
  <c r="P60" i="6"/>
  <c r="P59" i="6"/>
  <c r="P58" i="6"/>
  <c r="P57" i="6"/>
  <c r="P56" i="6"/>
  <c r="P55" i="6"/>
  <c r="P54" i="6"/>
  <c r="AT70" i="6"/>
  <c r="AS70" i="6"/>
  <c r="AR70" i="6"/>
  <c r="AQ70" i="6"/>
  <c r="AN70" i="6"/>
  <c r="AM70" i="6"/>
  <c r="AL70" i="6"/>
  <c r="AK70" i="6"/>
  <c r="AJ70" i="6"/>
  <c r="AI70" i="6"/>
  <c r="AH70" i="6"/>
  <c r="AG70" i="6"/>
  <c r="AF70" i="6"/>
  <c r="AE70" i="6"/>
  <c r="AQ64" i="6"/>
  <c r="AR64" i="6"/>
  <c r="AS64" i="6"/>
  <c r="AT64" i="6"/>
  <c r="AQ65" i="6"/>
  <c r="AR65" i="6"/>
  <c r="AS65" i="6"/>
  <c r="AT65" i="6"/>
  <c r="AQ66" i="6"/>
  <c r="AR66" i="6"/>
  <c r="AS66" i="6"/>
  <c r="AT66" i="6"/>
  <c r="AQ67" i="6"/>
  <c r="AR67" i="6"/>
  <c r="AS67" i="6"/>
  <c r="AT67" i="6"/>
  <c r="AQ68" i="6"/>
  <c r="AR68" i="6"/>
  <c r="AS68" i="6"/>
  <c r="AT68" i="6"/>
  <c r="AQ69" i="6"/>
  <c r="AR69" i="6"/>
  <c r="AS69" i="6"/>
  <c r="AT69" i="6"/>
  <c r="Z70" i="6"/>
  <c r="X65" i="6"/>
  <c r="AB70" i="6"/>
  <c r="X70" i="6"/>
  <c r="T70" i="6"/>
  <c r="AN69" i="6"/>
  <c r="AM69" i="6"/>
  <c r="AL69" i="6"/>
  <c r="AK69" i="6"/>
  <c r="AJ69" i="6"/>
  <c r="AI69" i="6"/>
  <c r="AH69" i="6"/>
  <c r="AG69" i="6"/>
  <c r="AF69" i="6"/>
  <c r="AE69" i="6"/>
  <c r="Z69" i="6"/>
  <c r="V69" i="6"/>
  <c r="AN68" i="6"/>
  <c r="AM68" i="6"/>
  <c r="AL68" i="6"/>
  <c r="AK68" i="6"/>
  <c r="AJ68" i="6"/>
  <c r="AI68" i="6"/>
  <c r="AH68" i="6"/>
  <c r="AG68" i="6"/>
  <c r="AF68" i="6"/>
  <c r="AE68" i="6"/>
  <c r="AB68" i="6"/>
  <c r="X68" i="6"/>
  <c r="T68" i="6"/>
  <c r="AN67" i="6"/>
  <c r="AM67" i="6"/>
  <c r="AL67" i="6"/>
  <c r="AK67" i="6"/>
  <c r="AJ67" i="6"/>
  <c r="AI67" i="6"/>
  <c r="AH67" i="6"/>
  <c r="AG67" i="6"/>
  <c r="AF67" i="6"/>
  <c r="AE67" i="6"/>
  <c r="Z67" i="6"/>
  <c r="V67" i="6"/>
  <c r="AN66" i="6"/>
  <c r="AM66" i="6"/>
  <c r="AL66" i="6"/>
  <c r="AK66" i="6"/>
  <c r="AJ66" i="6"/>
  <c r="AI66" i="6"/>
  <c r="AH66" i="6"/>
  <c r="AG66" i="6"/>
  <c r="AF66" i="6"/>
  <c r="AE66" i="6"/>
  <c r="AB66" i="6"/>
  <c r="X66" i="6"/>
  <c r="T66" i="6"/>
  <c r="AN65" i="6"/>
  <c r="AM65" i="6"/>
  <c r="AL65" i="6"/>
  <c r="AK65" i="6"/>
  <c r="AJ65" i="6"/>
  <c r="AI65" i="6"/>
  <c r="AH65" i="6"/>
  <c r="AG65" i="6"/>
  <c r="AF65" i="6"/>
  <c r="AE65" i="6"/>
  <c r="Z65" i="6"/>
  <c r="V65" i="6"/>
  <c r="AN64" i="6"/>
  <c r="AM64" i="6"/>
  <c r="AL64" i="6"/>
  <c r="AK64" i="6"/>
  <c r="AJ64" i="6"/>
  <c r="AI64" i="6"/>
  <c r="AH64" i="6"/>
  <c r="AG64" i="6"/>
  <c r="AF64" i="6"/>
  <c r="AE64" i="6"/>
  <c r="AB64" i="6"/>
  <c r="X64" i="6"/>
  <c r="V64" i="6"/>
  <c r="T64" i="6"/>
  <c r="AP42" i="6"/>
  <c r="AP43" i="6"/>
  <c r="AP44" i="6"/>
  <c r="AP45" i="6"/>
  <c r="AP46" i="6"/>
  <c r="AP47" i="6"/>
  <c r="AP48" i="6"/>
  <c r="AP49" i="6"/>
  <c r="AP50" i="6"/>
  <c r="AP51" i="6"/>
  <c r="AP52" i="6"/>
  <c r="AP53" i="6"/>
  <c r="AO42" i="6"/>
  <c r="AO43" i="6"/>
  <c r="AO44" i="6"/>
  <c r="AO45" i="6"/>
  <c r="AO46" i="6"/>
  <c r="AO47" i="6"/>
  <c r="AO48" i="6"/>
  <c r="AO49" i="6"/>
  <c r="AO50" i="6"/>
  <c r="AO51" i="6"/>
  <c r="AO52" i="6"/>
  <c r="AO53" i="6"/>
  <c r="AN42" i="6"/>
  <c r="AN43" i="6"/>
  <c r="AN44" i="6"/>
  <c r="AN45" i="6"/>
  <c r="AN46" i="6"/>
  <c r="AN47" i="6"/>
  <c r="AN48" i="6"/>
  <c r="AN49" i="6"/>
  <c r="AN50" i="6"/>
  <c r="AN51" i="6"/>
  <c r="AN52" i="6"/>
  <c r="AN53" i="6"/>
  <c r="AM42" i="6"/>
  <c r="AM43" i="6"/>
  <c r="AM44" i="6"/>
  <c r="AM45" i="6"/>
  <c r="AM46" i="6"/>
  <c r="AM47" i="6"/>
  <c r="AM48" i="6"/>
  <c r="AM49" i="6"/>
  <c r="AM50" i="6"/>
  <c r="AM51" i="6"/>
  <c r="AM52" i="6"/>
  <c r="AM53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E42" i="6"/>
  <c r="AE43" i="6"/>
  <c r="AE44" i="6"/>
  <c r="AE45" i="6"/>
  <c r="AE46" i="6"/>
  <c r="AE47" i="6"/>
  <c r="AE48" i="6"/>
  <c r="AE49" i="6"/>
  <c r="AE50" i="6"/>
  <c r="AE51" i="6"/>
  <c r="AE52" i="6"/>
  <c r="AE53" i="6"/>
  <c r="AV52" i="6"/>
  <c r="AU52" i="6"/>
  <c r="AT52" i="6"/>
  <c r="AS52" i="6"/>
  <c r="AR52" i="6"/>
  <c r="AQ52" i="6"/>
  <c r="AQ42" i="6"/>
  <c r="AR42" i="6"/>
  <c r="AS42" i="6"/>
  <c r="AT42" i="6"/>
  <c r="AU42" i="6"/>
  <c r="AV42" i="6"/>
  <c r="AQ43" i="6"/>
  <c r="AR43" i="6"/>
  <c r="AS43" i="6"/>
  <c r="AT43" i="6"/>
  <c r="AU43" i="6"/>
  <c r="AV43" i="6"/>
  <c r="AQ44" i="6"/>
  <c r="AR44" i="6"/>
  <c r="AS44" i="6"/>
  <c r="AT44" i="6"/>
  <c r="AU44" i="6"/>
  <c r="AV44" i="6"/>
  <c r="AQ45" i="6"/>
  <c r="AR45" i="6"/>
  <c r="AS45" i="6"/>
  <c r="AT45" i="6"/>
  <c r="AU45" i="6"/>
  <c r="AV45" i="6"/>
  <c r="AQ46" i="6"/>
  <c r="AR46" i="6"/>
  <c r="AS46" i="6"/>
  <c r="AT46" i="6"/>
  <c r="AU46" i="6"/>
  <c r="AV46" i="6"/>
  <c r="AQ47" i="6"/>
  <c r="AR47" i="6"/>
  <c r="AS47" i="6"/>
  <c r="AT47" i="6"/>
  <c r="AU47" i="6"/>
  <c r="AV47" i="6"/>
  <c r="AQ48" i="6"/>
  <c r="AR48" i="6"/>
  <c r="AS48" i="6"/>
  <c r="AT48" i="6"/>
  <c r="AU48" i="6"/>
  <c r="AV48" i="6"/>
  <c r="AQ49" i="6"/>
  <c r="AR49" i="6"/>
  <c r="AS49" i="6"/>
  <c r="AT49" i="6"/>
  <c r="AU49" i="6"/>
  <c r="AV49" i="6"/>
  <c r="AQ50" i="6"/>
  <c r="AR50" i="6"/>
  <c r="AS50" i="6"/>
  <c r="AT50" i="6"/>
  <c r="AU50" i="6"/>
  <c r="AV50" i="6"/>
  <c r="AQ51" i="6"/>
  <c r="AR51" i="6"/>
  <c r="AS51" i="6"/>
  <c r="AT51" i="6"/>
  <c r="AU51" i="6"/>
  <c r="AV51" i="6"/>
  <c r="Z52" i="6"/>
  <c r="AD52" i="6"/>
  <c r="AB52" i="6"/>
  <c r="X52" i="6"/>
  <c r="T52" i="6"/>
  <c r="Q52" i="6"/>
  <c r="P52" i="6"/>
  <c r="AD51" i="6"/>
  <c r="Z51" i="6"/>
  <c r="V51" i="6"/>
  <c r="Q51" i="6"/>
  <c r="P51" i="6"/>
  <c r="AB50" i="6"/>
  <c r="X50" i="6"/>
  <c r="T50" i="6"/>
  <c r="Q50" i="6"/>
  <c r="P50" i="6"/>
  <c r="AD49" i="6"/>
  <c r="Z49" i="6"/>
  <c r="V49" i="6"/>
  <c r="Q49" i="6"/>
  <c r="P49" i="6"/>
  <c r="AB48" i="6"/>
  <c r="X48" i="6"/>
  <c r="T48" i="6"/>
  <c r="Q48" i="6"/>
  <c r="P48" i="6"/>
  <c r="AD47" i="6"/>
  <c r="Z47" i="6"/>
  <c r="V47" i="6"/>
  <c r="Q47" i="6"/>
  <c r="P47" i="6"/>
  <c r="AB46" i="6"/>
  <c r="X46" i="6"/>
  <c r="T46" i="6"/>
  <c r="Q46" i="6"/>
  <c r="P46" i="6"/>
  <c r="AD45" i="6"/>
  <c r="Z45" i="6"/>
  <c r="V45" i="6"/>
  <c r="Q45" i="6"/>
  <c r="P45" i="6"/>
  <c r="AB44" i="6"/>
  <c r="X44" i="6"/>
  <c r="T44" i="6"/>
  <c r="Q44" i="6"/>
  <c r="P44" i="6"/>
  <c r="AD43" i="6"/>
  <c r="Z43" i="6"/>
  <c r="V43" i="6"/>
  <c r="Q43" i="6"/>
  <c r="P43" i="6"/>
  <c r="AB42" i="6"/>
  <c r="X42" i="6"/>
  <c r="T42" i="6"/>
  <c r="Q42" i="6"/>
  <c r="P42" i="6"/>
  <c r="N40" i="6"/>
  <c r="L40" i="6"/>
  <c r="J40" i="6"/>
  <c r="H40" i="6"/>
  <c r="F40" i="6"/>
  <c r="D40" i="6"/>
  <c r="I107" i="7"/>
  <c r="BE21" i="16"/>
  <c r="BD21" i="16"/>
  <c r="BE20" i="16"/>
  <c r="BD20" i="16"/>
  <c r="BE19" i="16"/>
  <c r="BD19" i="16"/>
  <c r="BE18" i="16"/>
  <c r="BD18" i="16"/>
  <c r="BE17" i="16"/>
  <c r="BD17" i="16"/>
  <c r="BE16" i="16"/>
  <c r="BD16" i="16"/>
  <c r="F8" i="17"/>
  <c r="I271" i="17"/>
  <c r="J271" i="17"/>
  <c r="H271" i="17"/>
  <c r="F271" i="17"/>
  <c r="I269" i="17"/>
  <c r="K269" i="17"/>
  <c r="H269" i="17"/>
  <c r="F269" i="17"/>
  <c r="H268" i="17"/>
  <c r="I267" i="17"/>
  <c r="J267" i="17"/>
  <c r="H267" i="17"/>
  <c r="F267" i="17"/>
  <c r="I266" i="17"/>
  <c r="I265" i="17"/>
  <c r="K265" i="17"/>
  <c r="H265" i="17"/>
  <c r="F265" i="17"/>
  <c r="F264" i="17"/>
  <c r="I263" i="17"/>
  <c r="J263" i="17"/>
  <c r="H263" i="17"/>
  <c r="F263" i="17"/>
  <c r="I262" i="17"/>
  <c r="I261" i="17"/>
  <c r="K261" i="17"/>
  <c r="H261" i="17"/>
  <c r="F261" i="17"/>
  <c r="I259" i="17"/>
  <c r="J259" i="17"/>
  <c r="H259" i="17"/>
  <c r="F259" i="17"/>
  <c r="H258" i="17"/>
  <c r="I257" i="17"/>
  <c r="K257" i="17"/>
  <c r="H257" i="17"/>
  <c r="F257" i="17"/>
  <c r="H256" i="17"/>
  <c r="I255" i="17"/>
  <c r="J255" i="17"/>
  <c r="H255" i="17"/>
  <c r="F255" i="17"/>
  <c r="H254" i="17"/>
  <c r="I253" i="17"/>
  <c r="H253" i="17"/>
  <c r="F253" i="17"/>
  <c r="I252" i="17"/>
  <c r="J252" i="17"/>
  <c r="I251" i="17"/>
  <c r="H251" i="17"/>
  <c r="F251" i="17"/>
  <c r="F250" i="17"/>
  <c r="I249" i="17"/>
  <c r="K249" i="17"/>
  <c r="H249" i="17"/>
  <c r="F249" i="17"/>
  <c r="I248" i="17"/>
  <c r="K248" i="17"/>
  <c r="I247" i="17"/>
  <c r="J247" i="17"/>
  <c r="H247" i="17"/>
  <c r="F247" i="17"/>
  <c r="F246" i="17"/>
  <c r="I245" i="17"/>
  <c r="K245" i="17"/>
  <c r="H245" i="17"/>
  <c r="F245" i="17"/>
  <c r="F244" i="17"/>
  <c r="I243" i="17"/>
  <c r="J243" i="17"/>
  <c r="H243" i="17"/>
  <c r="F243" i="17"/>
  <c r="I241" i="17"/>
  <c r="K241" i="17"/>
  <c r="H241" i="17"/>
  <c r="F241" i="17"/>
  <c r="I239" i="17"/>
  <c r="J239" i="17"/>
  <c r="H239" i="17"/>
  <c r="F239" i="17"/>
  <c r="I237" i="17"/>
  <c r="H237" i="17"/>
  <c r="F237" i="17"/>
  <c r="H236" i="17"/>
  <c r="I235" i="17"/>
  <c r="J235" i="17"/>
  <c r="H235" i="17"/>
  <c r="F235" i="17"/>
  <c r="I234" i="17"/>
  <c r="I233" i="17"/>
  <c r="K233" i="17"/>
  <c r="H233" i="17"/>
  <c r="F233" i="17"/>
  <c r="F232" i="17"/>
  <c r="I231" i="17"/>
  <c r="J231" i="17"/>
  <c r="H231" i="17"/>
  <c r="F231" i="17"/>
  <c r="I230" i="17"/>
  <c r="I229" i="17"/>
  <c r="K229" i="17"/>
  <c r="H229" i="17"/>
  <c r="F229" i="17"/>
  <c r="I227" i="17"/>
  <c r="J227" i="17"/>
  <c r="H227" i="17"/>
  <c r="F227" i="17"/>
  <c r="I225" i="17"/>
  <c r="K225" i="17"/>
  <c r="H225" i="17"/>
  <c r="F225" i="17"/>
  <c r="F224" i="17"/>
  <c r="I223" i="17"/>
  <c r="J223" i="17"/>
  <c r="H223" i="17"/>
  <c r="F223" i="17"/>
  <c r="I222" i="17"/>
  <c r="K222" i="17"/>
  <c r="I221" i="17"/>
  <c r="K221" i="17"/>
  <c r="H221" i="17"/>
  <c r="F221" i="17"/>
  <c r="F220" i="17"/>
  <c r="I219" i="17"/>
  <c r="J219" i="17"/>
  <c r="H219" i="17"/>
  <c r="F219" i="17"/>
  <c r="I218" i="17"/>
  <c r="K218" i="17"/>
  <c r="I217" i="17"/>
  <c r="K217" i="17"/>
  <c r="H217" i="17"/>
  <c r="F217" i="17"/>
  <c r="F216" i="17"/>
  <c r="I215" i="17"/>
  <c r="J215" i="17"/>
  <c r="H215" i="17"/>
  <c r="F215" i="17"/>
  <c r="I214" i="17"/>
  <c r="K214" i="17"/>
  <c r="I213" i="17"/>
  <c r="K213" i="17"/>
  <c r="H213" i="17"/>
  <c r="F213" i="17"/>
  <c r="F212" i="17"/>
  <c r="I211" i="17"/>
  <c r="J211" i="17"/>
  <c r="H211" i="17"/>
  <c r="F211" i="17"/>
  <c r="I210" i="17"/>
  <c r="K210" i="17"/>
  <c r="I209" i="17"/>
  <c r="K209" i="17"/>
  <c r="H209" i="17"/>
  <c r="F209" i="17"/>
  <c r="F208" i="17"/>
  <c r="I207" i="17"/>
  <c r="J207" i="17"/>
  <c r="H207" i="17"/>
  <c r="F207" i="17"/>
  <c r="I206" i="17"/>
  <c r="K206" i="17"/>
  <c r="I205" i="17"/>
  <c r="K205" i="17"/>
  <c r="H205" i="17"/>
  <c r="F205" i="17"/>
  <c r="F204" i="17"/>
  <c r="I203" i="17"/>
  <c r="J203" i="17"/>
  <c r="H203" i="17"/>
  <c r="F203" i="17"/>
  <c r="I202" i="17"/>
  <c r="K202" i="17"/>
  <c r="I201" i="17"/>
  <c r="K201" i="17"/>
  <c r="H201" i="17"/>
  <c r="F201" i="17"/>
  <c r="F200" i="17"/>
  <c r="I199" i="17"/>
  <c r="J199" i="17"/>
  <c r="H199" i="17"/>
  <c r="F199" i="17"/>
  <c r="I198" i="17"/>
  <c r="K198" i="17"/>
  <c r="I197" i="17"/>
  <c r="K197" i="17"/>
  <c r="H197" i="17"/>
  <c r="F197" i="17"/>
  <c r="F196" i="17"/>
  <c r="I195" i="17"/>
  <c r="J195" i="17"/>
  <c r="H195" i="17"/>
  <c r="F195" i="17"/>
  <c r="I194" i="17"/>
  <c r="K194" i="17"/>
  <c r="I193" i="17"/>
  <c r="K193" i="17"/>
  <c r="H193" i="17"/>
  <c r="F193" i="17"/>
  <c r="F192" i="17"/>
  <c r="I191" i="17"/>
  <c r="J191" i="17"/>
  <c r="H191" i="17"/>
  <c r="F191" i="17"/>
  <c r="I190" i="17"/>
  <c r="K190" i="17"/>
  <c r="I189" i="17"/>
  <c r="K189" i="17"/>
  <c r="H189" i="17"/>
  <c r="F189" i="17"/>
  <c r="F188" i="17"/>
  <c r="I187" i="17"/>
  <c r="J187" i="17"/>
  <c r="H187" i="17"/>
  <c r="F187" i="17"/>
  <c r="I186" i="17"/>
  <c r="K186" i="17"/>
  <c r="I185" i="17"/>
  <c r="K185" i="17"/>
  <c r="H185" i="17"/>
  <c r="F185" i="17"/>
  <c r="F184" i="17"/>
  <c r="I183" i="17"/>
  <c r="J183" i="17"/>
  <c r="H183" i="17"/>
  <c r="F183" i="17"/>
  <c r="I182" i="17"/>
  <c r="K182" i="17"/>
  <c r="I181" i="17"/>
  <c r="K181" i="17"/>
  <c r="H181" i="17"/>
  <c r="F181" i="17"/>
  <c r="F180" i="17"/>
  <c r="I179" i="17"/>
  <c r="J179" i="17"/>
  <c r="H179" i="17"/>
  <c r="F179" i="17"/>
  <c r="I178" i="17"/>
  <c r="K178" i="17"/>
  <c r="I177" i="17"/>
  <c r="K177" i="17"/>
  <c r="H177" i="17"/>
  <c r="F177" i="17"/>
  <c r="F176" i="17"/>
  <c r="I175" i="17"/>
  <c r="J175" i="17"/>
  <c r="H175" i="17"/>
  <c r="F175" i="17"/>
  <c r="I174" i="17"/>
  <c r="K174" i="17"/>
  <c r="I173" i="17"/>
  <c r="K173" i="17"/>
  <c r="H173" i="17"/>
  <c r="F173" i="17"/>
  <c r="F172" i="17"/>
  <c r="I171" i="17"/>
  <c r="J171" i="17"/>
  <c r="H171" i="17"/>
  <c r="F171" i="17"/>
  <c r="I170" i="17"/>
  <c r="K170" i="17"/>
  <c r="I169" i="17"/>
  <c r="K169" i="17"/>
  <c r="H169" i="17"/>
  <c r="F169" i="17"/>
  <c r="F168" i="17"/>
  <c r="I167" i="17"/>
  <c r="J167" i="17"/>
  <c r="H167" i="17"/>
  <c r="F167" i="17"/>
  <c r="I166" i="17"/>
  <c r="K166" i="17"/>
  <c r="I165" i="17"/>
  <c r="K165" i="17"/>
  <c r="H165" i="17"/>
  <c r="F165" i="17"/>
  <c r="F164" i="17"/>
  <c r="I163" i="17"/>
  <c r="J163" i="17"/>
  <c r="H163" i="17"/>
  <c r="F163" i="17"/>
  <c r="I162" i="17"/>
  <c r="K162" i="17"/>
  <c r="I161" i="17"/>
  <c r="K161" i="17"/>
  <c r="H161" i="17"/>
  <c r="F161" i="17"/>
  <c r="F160" i="17"/>
  <c r="I159" i="17"/>
  <c r="J159" i="17"/>
  <c r="H159" i="17"/>
  <c r="F159" i="17"/>
  <c r="I158" i="17"/>
  <c r="K158" i="17"/>
  <c r="I157" i="17"/>
  <c r="K157" i="17"/>
  <c r="H157" i="17"/>
  <c r="F157" i="17"/>
  <c r="F156" i="17"/>
  <c r="I155" i="17"/>
  <c r="J155" i="17"/>
  <c r="H155" i="17"/>
  <c r="F155" i="17"/>
  <c r="I154" i="17"/>
  <c r="K154" i="17"/>
  <c r="I153" i="17"/>
  <c r="K153" i="17"/>
  <c r="H153" i="17"/>
  <c r="F153" i="17"/>
  <c r="F152" i="17"/>
  <c r="I151" i="17"/>
  <c r="J151" i="17"/>
  <c r="H151" i="17"/>
  <c r="F151" i="17"/>
  <c r="I150" i="17"/>
  <c r="K150" i="17"/>
  <c r="I149" i="17"/>
  <c r="K149" i="17"/>
  <c r="H149" i="17"/>
  <c r="F149" i="17"/>
  <c r="F148" i="17"/>
  <c r="I147" i="17"/>
  <c r="J147" i="17"/>
  <c r="H147" i="17"/>
  <c r="F147" i="17"/>
  <c r="I146" i="17"/>
  <c r="K146" i="17"/>
  <c r="I145" i="17"/>
  <c r="K145" i="17"/>
  <c r="H145" i="17"/>
  <c r="F145" i="17"/>
  <c r="F144" i="17"/>
  <c r="I143" i="17"/>
  <c r="J143" i="17"/>
  <c r="H143" i="17"/>
  <c r="F143" i="17"/>
  <c r="I142" i="17"/>
  <c r="K142" i="17"/>
  <c r="I141" i="17"/>
  <c r="K141" i="17"/>
  <c r="H141" i="17"/>
  <c r="F141" i="17"/>
  <c r="F140" i="17"/>
  <c r="I139" i="17"/>
  <c r="J139" i="17"/>
  <c r="H139" i="17"/>
  <c r="F139" i="17"/>
  <c r="I138" i="17"/>
  <c r="K138" i="17"/>
  <c r="I137" i="17"/>
  <c r="K137" i="17"/>
  <c r="H137" i="17"/>
  <c r="F137" i="17"/>
  <c r="F136" i="17"/>
  <c r="I135" i="17"/>
  <c r="J135" i="17"/>
  <c r="H135" i="17"/>
  <c r="F135" i="17"/>
  <c r="I134" i="17"/>
  <c r="K134" i="17"/>
  <c r="I133" i="17"/>
  <c r="K133" i="17"/>
  <c r="H133" i="17"/>
  <c r="F133" i="17"/>
  <c r="F132" i="17"/>
  <c r="I131" i="17"/>
  <c r="J131" i="17"/>
  <c r="H131" i="17"/>
  <c r="F131" i="17"/>
  <c r="I130" i="17"/>
  <c r="K130" i="17"/>
  <c r="I129" i="17"/>
  <c r="K129" i="17"/>
  <c r="H129" i="17"/>
  <c r="F129" i="17"/>
  <c r="F128" i="17"/>
  <c r="I127" i="17"/>
  <c r="J127" i="17"/>
  <c r="H127" i="17"/>
  <c r="F127" i="17"/>
  <c r="I126" i="17"/>
  <c r="K126" i="17"/>
  <c r="I125" i="17"/>
  <c r="K125" i="17"/>
  <c r="H125" i="17"/>
  <c r="F125" i="17"/>
  <c r="F124" i="17"/>
  <c r="I123" i="17"/>
  <c r="J123" i="17"/>
  <c r="H123" i="17"/>
  <c r="F123" i="17"/>
  <c r="I122" i="17"/>
  <c r="K122" i="17"/>
  <c r="I121" i="17"/>
  <c r="K121" i="17"/>
  <c r="H121" i="17"/>
  <c r="F121" i="17"/>
  <c r="F120" i="17"/>
  <c r="I119" i="17"/>
  <c r="J119" i="17"/>
  <c r="H119" i="17"/>
  <c r="F119" i="17"/>
  <c r="I118" i="17"/>
  <c r="K118" i="17"/>
  <c r="I117" i="17"/>
  <c r="K117" i="17"/>
  <c r="H117" i="17"/>
  <c r="F117" i="17"/>
  <c r="F116" i="17"/>
  <c r="I115" i="17"/>
  <c r="J115" i="17"/>
  <c r="H115" i="17"/>
  <c r="F115" i="17"/>
  <c r="I114" i="17"/>
  <c r="K114" i="17"/>
  <c r="I113" i="17"/>
  <c r="K113" i="17"/>
  <c r="H113" i="17"/>
  <c r="F113" i="17"/>
  <c r="F112" i="17"/>
  <c r="I111" i="17"/>
  <c r="J111" i="17"/>
  <c r="H111" i="17"/>
  <c r="F111" i="17"/>
  <c r="I110" i="17"/>
  <c r="K110" i="17"/>
  <c r="I109" i="17"/>
  <c r="K109" i="17"/>
  <c r="H109" i="17"/>
  <c r="F109" i="17"/>
  <c r="F108" i="17"/>
  <c r="I107" i="17"/>
  <c r="J107" i="17"/>
  <c r="H107" i="17"/>
  <c r="F107" i="17"/>
  <c r="I106" i="17"/>
  <c r="K106" i="17"/>
  <c r="I105" i="17"/>
  <c r="K105" i="17"/>
  <c r="H105" i="17"/>
  <c r="F105" i="17"/>
  <c r="F104" i="17"/>
  <c r="I103" i="17"/>
  <c r="J103" i="17"/>
  <c r="H103" i="17"/>
  <c r="F103" i="17"/>
  <c r="I102" i="17"/>
  <c r="K102" i="17"/>
  <c r="I101" i="17"/>
  <c r="K101" i="17"/>
  <c r="H101" i="17"/>
  <c r="F101" i="17"/>
  <c r="F100" i="17"/>
  <c r="I99" i="17"/>
  <c r="J99" i="17"/>
  <c r="H99" i="17"/>
  <c r="F99" i="17"/>
  <c r="I98" i="17"/>
  <c r="K98" i="17"/>
  <c r="I97" i="17"/>
  <c r="K97" i="17"/>
  <c r="H97" i="17"/>
  <c r="F97" i="17"/>
  <c r="F96" i="17"/>
  <c r="I95" i="17"/>
  <c r="J95" i="17"/>
  <c r="H95" i="17"/>
  <c r="F95" i="17"/>
  <c r="I94" i="17"/>
  <c r="K94" i="17"/>
  <c r="I93" i="17"/>
  <c r="K93" i="17"/>
  <c r="H93" i="17"/>
  <c r="F93" i="17"/>
  <c r="F92" i="17"/>
  <c r="I91" i="17"/>
  <c r="J91" i="17"/>
  <c r="H91" i="17"/>
  <c r="F91" i="17"/>
  <c r="I90" i="17"/>
  <c r="K90" i="17"/>
  <c r="I89" i="17"/>
  <c r="K89" i="17"/>
  <c r="H89" i="17"/>
  <c r="F89" i="17"/>
  <c r="F88" i="17"/>
  <c r="I87" i="17"/>
  <c r="J87" i="17"/>
  <c r="H87" i="17"/>
  <c r="I85" i="17"/>
  <c r="K85" i="17"/>
  <c r="H85" i="17"/>
  <c r="I84" i="17"/>
  <c r="I83" i="17"/>
  <c r="J83" i="17"/>
  <c r="H83" i="17"/>
  <c r="I81" i="17"/>
  <c r="K81" i="17"/>
  <c r="H81" i="17"/>
  <c r="H80" i="17"/>
  <c r="I79" i="17"/>
  <c r="J79" i="17"/>
  <c r="H79" i="17"/>
  <c r="I77" i="17"/>
  <c r="H77" i="17"/>
  <c r="I76" i="17"/>
  <c r="I75" i="17"/>
  <c r="J75" i="17"/>
  <c r="H75" i="17"/>
  <c r="I73" i="17"/>
  <c r="K73" i="17"/>
  <c r="H73" i="17"/>
  <c r="H72" i="17"/>
  <c r="I71" i="17"/>
  <c r="J71" i="17"/>
  <c r="H71" i="17"/>
  <c r="I69" i="17"/>
  <c r="K69" i="17"/>
  <c r="H69" i="17"/>
  <c r="I68" i="17"/>
  <c r="I67" i="17"/>
  <c r="J67" i="17"/>
  <c r="H67" i="17"/>
  <c r="I65" i="17"/>
  <c r="K65" i="17"/>
  <c r="H65" i="17"/>
  <c r="I64" i="17"/>
  <c r="K64" i="17"/>
  <c r="I63" i="17"/>
  <c r="J63" i="17"/>
  <c r="I62" i="17"/>
  <c r="I61" i="17"/>
  <c r="K61" i="17"/>
  <c r="I60" i="17"/>
  <c r="I59" i="17"/>
  <c r="J59" i="17"/>
  <c r="I58" i="17"/>
  <c r="K58" i="17"/>
  <c r="I57" i="17"/>
  <c r="I56" i="17"/>
  <c r="K56" i="17"/>
  <c r="I55" i="17"/>
  <c r="J55" i="17"/>
  <c r="I54" i="17"/>
  <c r="K54" i="17"/>
  <c r="I53" i="17"/>
  <c r="K53" i="17"/>
  <c r="I52" i="17"/>
  <c r="K52" i="17"/>
  <c r="I51" i="17"/>
  <c r="J51" i="17"/>
  <c r="H50" i="17"/>
  <c r="I49" i="17"/>
  <c r="K49" i="17"/>
  <c r="H49" i="17"/>
  <c r="I47" i="17"/>
  <c r="K47" i="17"/>
  <c r="H47" i="17"/>
  <c r="I46" i="17"/>
  <c r="J46" i="17"/>
  <c r="I45" i="17"/>
  <c r="K45" i="17"/>
  <c r="H45" i="17"/>
  <c r="I43" i="17"/>
  <c r="H43" i="17"/>
  <c r="I42" i="17"/>
  <c r="H42" i="17"/>
  <c r="I40" i="17"/>
  <c r="K40" i="17"/>
  <c r="H40" i="17"/>
  <c r="I38" i="17"/>
  <c r="K38" i="17"/>
  <c r="H38" i="17"/>
  <c r="H37" i="17"/>
  <c r="I36" i="17"/>
  <c r="K36" i="17"/>
  <c r="H36" i="17"/>
  <c r="I35" i="17"/>
  <c r="K35" i="17"/>
  <c r="I34" i="17"/>
  <c r="K34" i="17"/>
  <c r="H34" i="17"/>
  <c r="I32" i="17"/>
  <c r="K32" i="17"/>
  <c r="H32" i="17"/>
  <c r="I30" i="17"/>
  <c r="K30" i="17"/>
  <c r="H30" i="17"/>
  <c r="H29" i="17"/>
  <c r="I28" i="17"/>
  <c r="K28" i="17"/>
  <c r="H28" i="17"/>
  <c r="I27" i="17"/>
  <c r="K27" i="17"/>
  <c r="I26" i="17"/>
  <c r="K26" i="17"/>
  <c r="H26" i="17"/>
  <c r="I24" i="17"/>
  <c r="H24" i="17"/>
  <c r="I23" i="17"/>
  <c r="I22" i="17"/>
  <c r="K22" i="17"/>
  <c r="H22" i="17"/>
  <c r="I20" i="17"/>
  <c r="K20" i="17"/>
  <c r="H20" i="17"/>
  <c r="H19" i="17"/>
  <c r="I18" i="17"/>
  <c r="K18" i="17"/>
  <c r="H18" i="17"/>
  <c r="I16" i="17"/>
  <c r="H16" i="17"/>
  <c r="I15" i="17"/>
  <c r="I14" i="17"/>
  <c r="K14" i="17"/>
  <c r="H14" i="17"/>
  <c r="I12" i="17"/>
  <c r="K12" i="17"/>
  <c r="H12" i="17"/>
  <c r="H11" i="17"/>
  <c r="I10" i="17"/>
  <c r="K10" i="17"/>
  <c r="H10" i="17"/>
  <c r="F10" i="17"/>
  <c r="I9" i="17"/>
  <c r="K9" i="17"/>
  <c r="I8" i="17"/>
  <c r="K8" i="17"/>
  <c r="H8" i="17"/>
  <c r="I6" i="17"/>
  <c r="K6" i="17"/>
  <c r="I4" i="17"/>
  <c r="I2" i="17"/>
  <c r="K2" i="17"/>
  <c r="H6" i="17"/>
  <c r="H4" i="17"/>
  <c r="H2" i="17"/>
  <c r="BF7" i="16"/>
  <c r="BF8" i="16"/>
  <c r="BF9" i="16"/>
  <c r="BI10" i="16"/>
  <c r="BJ19" i="16"/>
  <c r="BJ21" i="16"/>
  <c r="AY7" i="16"/>
  <c r="U12" i="16"/>
  <c r="BC18" i="16"/>
  <c r="BH19" i="16"/>
  <c r="BC21" i="16"/>
  <c r="BH20" i="16"/>
  <c r="BC19" i="16"/>
  <c r="BC20" i="16"/>
  <c r="BH21" i="16"/>
  <c r="BH18" i="16"/>
  <c r="BH17" i="16"/>
  <c r="BH16" i="16"/>
  <c r="BG8" i="16"/>
  <c r="BI7" i="16"/>
  <c r="AY3" i="16"/>
  <c r="AY4" i="16"/>
  <c r="AY5" i="16"/>
  <c r="AY6" i="16"/>
  <c r="Y36" i="16"/>
  <c r="E34" i="16"/>
  <c r="U53" i="16"/>
  <c r="U49" i="16"/>
  <c r="AB30" i="16"/>
  <c r="CB4" i="16"/>
  <c r="BS3" i="16"/>
  <c r="CB3" i="16"/>
  <c r="CH12" i="16"/>
  <c r="BS12" i="16"/>
  <c r="BS11" i="16"/>
  <c r="BZ10" i="16"/>
  <c r="BZ9" i="16"/>
  <c r="BS10" i="16"/>
  <c r="BS9" i="16"/>
  <c r="BZ8" i="16"/>
  <c r="BZ7" i="16"/>
  <c r="BS8" i="16"/>
  <c r="BS7" i="16"/>
  <c r="E9" i="16"/>
  <c r="BS6" i="16"/>
  <c r="BP6" i="16"/>
  <c r="BI6" i="16"/>
  <c r="BG6" i="16"/>
  <c r="E7" i="16"/>
  <c r="BS5" i="16"/>
  <c r="BP5" i="16"/>
  <c r="BG5" i="16"/>
  <c r="BS4" i="16"/>
  <c r="BP4" i="16"/>
  <c r="BG4" i="16"/>
  <c r="BP3" i="16"/>
  <c r="BG3" i="16"/>
  <c r="D7" i="4"/>
  <c r="Q7" i="4"/>
  <c r="E7" i="9"/>
  <c r="J40" i="17"/>
  <c r="J58" i="17"/>
  <c r="J106" i="17"/>
  <c r="J138" i="17"/>
  <c r="J170" i="17"/>
  <c r="J202" i="17"/>
  <c r="AB72" i="6"/>
  <c r="AB74" i="6"/>
  <c r="AB75" i="6"/>
  <c r="BI8" i="16"/>
  <c r="J64" i="17"/>
  <c r="J234" i="17"/>
  <c r="K266" i="17"/>
  <c r="V42" i="6"/>
  <c r="AD42" i="6"/>
  <c r="T43" i="6"/>
  <c r="AB43" i="6"/>
  <c r="Z44" i="6"/>
  <c r="X45" i="6"/>
  <c r="V46" i="6"/>
  <c r="AD46" i="6"/>
  <c r="T47" i="6"/>
  <c r="AB47" i="6"/>
  <c r="Z48" i="6"/>
  <c r="X49" i="6"/>
  <c r="V50" i="6"/>
  <c r="AD50" i="6"/>
  <c r="T51" i="6"/>
  <c r="AB51" i="6"/>
  <c r="Z64" i="6"/>
  <c r="T65" i="6"/>
  <c r="AB65" i="6"/>
  <c r="V66" i="6"/>
  <c r="X67" i="6"/>
  <c r="Z68" i="6"/>
  <c r="T69" i="6"/>
  <c r="AB69" i="6"/>
  <c r="V70" i="6"/>
  <c r="AG63" i="6"/>
  <c r="AY58" i="6"/>
  <c r="AE63" i="6"/>
  <c r="AM63" i="6"/>
  <c r="Z42" i="6"/>
  <c r="X43" i="6"/>
  <c r="V44" i="6"/>
  <c r="AD44" i="6"/>
  <c r="T45" i="6"/>
  <c r="AB45" i="6"/>
  <c r="Z46" i="6"/>
  <c r="X47" i="6"/>
  <c r="V48" i="6"/>
  <c r="AD48" i="6"/>
  <c r="T49" i="6"/>
  <c r="AB49" i="6"/>
  <c r="Z50" i="6"/>
  <c r="X51" i="6"/>
  <c r="V52" i="6"/>
  <c r="Z66" i="6"/>
  <c r="T67" i="6"/>
  <c r="AB67" i="6"/>
  <c r="V68" i="6"/>
  <c r="X69" i="6"/>
  <c r="AB71" i="6"/>
  <c r="AK63" i="6"/>
  <c r="AZ39" i="6"/>
  <c r="AZ40" i="6"/>
  <c r="AY55" i="6"/>
  <c r="AY59" i="6"/>
  <c r="AY54" i="6"/>
  <c r="AY41" i="6"/>
  <c r="AI63" i="6"/>
  <c r="T58" i="6"/>
  <c r="T62" i="6"/>
  <c r="V57" i="6"/>
  <c r="V61" i="6"/>
  <c r="X54" i="6"/>
  <c r="X58" i="6"/>
  <c r="X62" i="6"/>
  <c r="Z57" i="6"/>
  <c r="Z61" i="6"/>
  <c r="AB54" i="6"/>
  <c r="AB58" i="6"/>
  <c r="AB62" i="6"/>
  <c r="AX54" i="6"/>
  <c r="AX55" i="6"/>
  <c r="AX59" i="6"/>
  <c r="AX63" i="6"/>
  <c r="AY61" i="6"/>
  <c r="T57" i="6"/>
  <c r="T61" i="6"/>
  <c r="V56" i="6"/>
  <c r="V60" i="6"/>
  <c r="X57" i="6"/>
  <c r="Z56" i="6"/>
  <c r="Z60" i="6"/>
  <c r="AB57" i="6"/>
  <c r="BH3" i="6"/>
  <c r="B23" i="4"/>
  <c r="Q22" i="4"/>
  <c r="D22" i="4"/>
  <c r="M12" i="9"/>
  <c r="C39" i="9"/>
  <c r="C50" i="9"/>
  <c r="C61" i="9"/>
  <c r="C72" i="9"/>
  <c r="C83" i="9"/>
  <c r="C94" i="9"/>
  <c r="C105" i="9"/>
  <c r="C116" i="9"/>
  <c r="C127" i="9"/>
  <c r="C138" i="9"/>
  <c r="BF19" i="6"/>
  <c r="BC18" i="6"/>
  <c r="BC12" i="6"/>
  <c r="BB11" i="6"/>
  <c r="BF5" i="6"/>
  <c r="BI4" i="6"/>
  <c r="BB6" i="6"/>
  <c r="BB9" i="6"/>
  <c r="AZ12" i="6"/>
  <c r="BC14" i="6"/>
  <c r="BD17" i="6"/>
  <c r="BB17" i="6"/>
  <c r="BK18" i="6"/>
  <c r="BI14" i="6"/>
  <c r="BK12" i="6"/>
  <c r="BH10" i="6"/>
  <c r="BB15" i="6"/>
  <c r="BF8" i="6"/>
  <c r="BG14" i="6"/>
  <c r="BB18" i="6"/>
  <c r="BA14" i="6"/>
  <c r="BJ9" i="6"/>
  <c r="AZ8" i="6"/>
  <c r="BG10" i="6"/>
  <c r="BH13" i="6"/>
  <c r="BA17" i="6"/>
  <c r="L15" i="7"/>
  <c r="BA4" i="6"/>
  <c r="BE6" i="6"/>
  <c r="BJ15" i="6"/>
  <c r="BA7" i="6"/>
  <c r="BE8" i="6"/>
  <c r="BI9" i="6"/>
  <c r="BA11" i="6"/>
  <c r="BB14" i="6"/>
  <c r="BH14" i="6"/>
  <c r="BD16" i="6"/>
  <c r="BG25" i="6"/>
  <c r="BI25" i="6"/>
  <c r="BK25" i="6"/>
  <c r="AZ26" i="6"/>
  <c r="BB26" i="6"/>
  <c r="BE26" i="6"/>
  <c r="BA27" i="6"/>
  <c r="BF28" i="6"/>
  <c r="AZ29" i="6"/>
  <c r="X73" i="6"/>
  <c r="V73" i="6"/>
  <c r="T74" i="6"/>
  <c r="V74" i="6"/>
  <c r="T73" i="6"/>
  <c r="X74" i="6"/>
  <c r="V71" i="6"/>
  <c r="BF29" i="6"/>
  <c r="BB28" i="6"/>
  <c r="BJ26" i="6"/>
  <c r="BF25" i="6"/>
  <c r="BB24" i="6"/>
  <c r="BJ22" i="6"/>
  <c r="BF21" i="6"/>
  <c r="BJ18" i="6"/>
  <c r="BA29" i="6"/>
  <c r="BJ28" i="6"/>
  <c r="BG28" i="6"/>
  <c r="BB27" i="6"/>
  <c r="BB25" i="6"/>
  <c r="BI23" i="6"/>
  <c r="BF23" i="6"/>
  <c r="BC23" i="6"/>
  <c r="BJ21" i="6"/>
  <c r="BJ19" i="6"/>
  <c r="BJ16" i="6"/>
  <c r="BJ12" i="6"/>
  <c r="M9" i="9"/>
  <c r="E9" i="9"/>
  <c r="C36" i="9"/>
  <c r="C47" i="9"/>
  <c r="C58" i="9"/>
  <c r="C69" i="9"/>
  <c r="C80" i="9"/>
  <c r="C91" i="9"/>
  <c r="C102" i="9"/>
  <c r="C113" i="9"/>
  <c r="C124" i="9"/>
  <c r="C135" i="9"/>
  <c r="BI6" i="6"/>
  <c r="BE9" i="6"/>
  <c r="BI10" i="6"/>
  <c r="BD12" i="6"/>
  <c r="AZ13" i="6"/>
  <c r="BF15" i="6"/>
  <c r="BH17" i="6"/>
  <c r="BD18" i="6"/>
  <c r="BG18" i="6"/>
  <c r="AZ19" i="6"/>
  <c r="BC20" i="6"/>
  <c r="T71" i="6"/>
  <c r="V75" i="6"/>
  <c r="C74" i="6"/>
  <c r="A75" i="6"/>
  <c r="C75" i="6"/>
  <c r="BB4" i="6"/>
  <c r="BE7" i="6"/>
  <c r="BA10" i="6"/>
  <c r="BE11" i="6"/>
  <c r="BD13" i="6"/>
  <c r="BC15" i="6"/>
  <c r="BH15" i="6"/>
  <c r="BA19" i="6"/>
  <c r="BG19" i="6"/>
  <c r="BH21" i="6"/>
  <c r="BB22" i="6"/>
  <c r="BE22" i="6"/>
  <c r="BA24" i="6"/>
  <c r="BF24" i="6"/>
  <c r="BI24" i="6"/>
  <c r="BD26" i="6"/>
  <c r="BF26" i="6"/>
  <c r="BG26" i="6"/>
  <c r="BI26" i="6"/>
  <c r="BC27" i="6"/>
  <c r="BD27" i="6"/>
  <c r="BC29" i="6"/>
  <c r="BH29" i="6"/>
  <c r="T75" i="6"/>
  <c r="M13" i="9"/>
  <c r="BH12" i="6"/>
  <c r="AZ14" i="6"/>
  <c r="BD15" i="6"/>
  <c r="BH16" i="6"/>
  <c r="AZ18" i="6"/>
  <c r="BK19" i="6"/>
  <c r="BD20" i="6"/>
  <c r="BA23" i="6"/>
  <c r="BD23" i="6"/>
  <c r="AZ25" i="6"/>
  <c r="BC25" i="6"/>
  <c r="BH25" i="6"/>
  <c r="BE28" i="6"/>
  <c r="BH28" i="6"/>
  <c r="A66" i="6"/>
  <c r="C65" i="6"/>
  <c r="C44" i="6"/>
  <c r="A45" i="6"/>
  <c r="BH18" i="6"/>
  <c r="AZ20" i="6"/>
  <c r="BD21" i="6"/>
  <c r="BH22" i="6"/>
  <c r="AZ24" i="6"/>
  <c r="BD25" i="6"/>
  <c r="BH26" i="6"/>
  <c r="AZ28" i="6"/>
  <c r="BD29" i="6"/>
  <c r="A6" i="6"/>
  <c r="X75" i="6"/>
  <c r="X71" i="6"/>
  <c r="C55" i="6"/>
  <c r="A56" i="6"/>
  <c r="A7" i="6"/>
  <c r="BA40" i="6"/>
  <c r="BA39" i="6"/>
  <c r="C56" i="6"/>
  <c r="A57" i="6"/>
  <c r="C37" i="9"/>
  <c r="C48" i="9"/>
  <c r="C59" i="9"/>
  <c r="C70" i="9"/>
  <c r="C81" i="9"/>
  <c r="C92" i="9"/>
  <c r="C103" i="9"/>
  <c r="C114" i="9"/>
  <c r="C125" i="9"/>
  <c r="C136" i="9"/>
  <c r="M10" i="9"/>
  <c r="Q10" i="9"/>
  <c r="W10" i="9"/>
  <c r="O10" i="9"/>
  <c r="Y10" i="9"/>
  <c r="Z10" i="9"/>
  <c r="F10" i="9"/>
  <c r="U10" i="9"/>
  <c r="AA10" i="9"/>
  <c r="S10" i="9"/>
  <c r="I10" i="9"/>
  <c r="E10" i="9"/>
  <c r="AC10" i="9"/>
  <c r="E12" i="9"/>
  <c r="B24" i="4"/>
  <c r="Q23" i="4"/>
  <c r="E23" i="4"/>
  <c r="AY63" i="6"/>
  <c r="AZ57" i="6"/>
  <c r="AZ62" i="6"/>
  <c r="AZ42" i="6"/>
  <c r="AZ44" i="6"/>
  <c r="AZ46" i="6"/>
  <c r="AZ48" i="6"/>
  <c r="AZ50" i="6"/>
  <c r="AZ58" i="6"/>
  <c r="AZ61" i="6"/>
  <c r="AZ60" i="6"/>
  <c r="AZ55" i="6"/>
  <c r="AZ54" i="6"/>
  <c r="AZ43" i="6"/>
  <c r="AZ45" i="6"/>
  <c r="AZ47" i="6"/>
  <c r="AZ49" i="6"/>
  <c r="AZ51" i="6"/>
  <c r="AZ56" i="6"/>
  <c r="AZ41" i="6"/>
  <c r="AZ52" i="6"/>
  <c r="AZ59" i="6"/>
  <c r="C66" i="6"/>
  <c r="A67" i="6"/>
  <c r="A46" i="6"/>
  <c r="C45" i="6"/>
  <c r="M6" i="9"/>
  <c r="M30" i="9"/>
  <c r="M33" i="9"/>
  <c r="C33" i="9"/>
  <c r="C44" i="9"/>
  <c r="C55" i="9"/>
  <c r="C66" i="9"/>
  <c r="C77" i="9"/>
  <c r="C88" i="9"/>
  <c r="C99" i="9"/>
  <c r="C110" i="9"/>
  <c r="C121" i="9"/>
  <c r="C132" i="9"/>
  <c r="Q6" i="9"/>
  <c r="W6" i="9"/>
  <c r="AC6" i="9"/>
  <c r="Y6" i="9"/>
  <c r="Z6" i="9"/>
  <c r="F6" i="9"/>
  <c r="U6" i="9"/>
  <c r="AA6" i="9"/>
  <c r="I6" i="9"/>
  <c r="S6" i="9"/>
  <c r="O6" i="9"/>
  <c r="A68" i="6"/>
  <c r="C67" i="6"/>
  <c r="C57" i="6"/>
  <c r="A58" i="6"/>
  <c r="AZ63" i="6"/>
  <c r="AZ53" i="6"/>
  <c r="BA55" i="6"/>
  <c r="BA59" i="6"/>
  <c r="BA56" i="6"/>
  <c r="BA60" i="6"/>
  <c r="BA54" i="6"/>
  <c r="BA62" i="6"/>
  <c r="BA57" i="6"/>
  <c r="BA58" i="6"/>
  <c r="BA43" i="6"/>
  <c r="BA45" i="6"/>
  <c r="BA47" i="6"/>
  <c r="BA49" i="6"/>
  <c r="BA51" i="6"/>
  <c r="BA61" i="6"/>
  <c r="BA41" i="6"/>
  <c r="BA42" i="6"/>
  <c r="BA44" i="6"/>
  <c r="BA46" i="6"/>
  <c r="BA48" i="6"/>
  <c r="BA50" i="6"/>
  <c r="BA52" i="6"/>
  <c r="C46" i="6"/>
  <c r="A47" i="6"/>
  <c r="B25" i="4"/>
  <c r="BB40" i="6"/>
  <c r="BB39" i="6"/>
  <c r="A8" i="6"/>
  <c r="A9" i="6"/>
  <c r="BB55" i="6"/>
  <c r="BB59" i="6"/>
  <c r="BB54" i="6"/>
  <c r="BB41" i="6"/>
  <c r="BB43" i="6"/>
  <c r="BB45" i="6"/>
  <c r="BB47" i="6"/>
  <c r="BB49" i="6"/>
  <c r="BB56" i="6"/>
  <c r="BB60" i="6"/>
  <c r="BB58" i="6"/>
  <c r="BB42" i="6"/>
  <c r="BB44" i="6"/>
  <c r="BB46" i="6"/>
  <c r="BB48" i="6"/>
  <c r="BB50" i="6"/>
  <c r="BB52" i="6"/>
  <c r="BB62" i="6"/>
  <c r="BB61" i="6"/>
  <c r="BB57" i="6"/>
  <c r="BB51" i="6"/>
  <c r="B26" i="4"/>
  <c r="C47" i="6"/>
  <c r="A48" i="6"/>
  <c r="C58" i="6"/>
  <c r="A59" i="6"/>
  <c r="A69" i="6"/>
  <c r="C68" i="6"/>
  <c r="BC39" i="6"/>
  <c r="BC40" i="6"/>
  <c r="BA63" i="6"/>
  <c r="BA53" i="6"/>
  <c r="C59" i="6"/>
  <c r="A60" i="6"/>
  <c r="B27" i="4"/>
  <c r="BB63" i="6"/>
  <c r="A10" i="6"/>
  <c r="BD39" i="6"/>
  <c r="BD40" i="6"/>
  <c r="C48" i="6"/>
  <c r="BC58" i="6"/>
  <c r="BC61" i="6"/>
  <c r="BC55" i="6"/>
  <c r="BC59" i="6"/>
  <c r="BC54" i="6"/>
  <c r="BC41" i="6"/>
  <c r="BC62" i="6"/>
  <c r="BC51" i="6"/>
  <c r="BC56" i="6"/>
  <c r="BC42" i="6"/>
  <c r="BC44" i="6"/>
  <c r="BC46" i="6"/>
  <c r="BC48" i="6"/>
  <c r="BC50" i="6"/>
  <c r="BC52" i="6"/>
  <c r="BC57" i="6"/>
  <c r="BC60" i="6"/>
  <c r="BC43" i="6"/>
  <c r="BC45" i="6"/>
  <c r="BC47" i="6"/>
  <c r="BC49" i="6"/>
  <c r="A70" i="6"/>
  <c r="C70" i="6"/>
  <c r="C69" i="6"/>
  <c r="BB53" i="6"/>
  <c r="BC53" i="6"/>
  <c r="A11" i="6"/>
  <c r="BC63" i="6"/>
  <c r="BE40" i="6"/>
  <c r="BE39" i="6"/>
  <c r="BD57" i="6"/>
  <c r="BD62" i="6"/>
  <c r="BD42" i="6"/>
  <c r="BD44" i="6"/>
  <c r="BD46" i="6"/>
  <c r="BD48" i="6"/>
  <c r="BD50" i="6"/>
  <c r="BD58" i="6"/>
  <c r="BD61" i="6"/>
  <c r="BD56" i="6"/>
  <c r="BD41" i="6"/>
  <c r="BD43" i="6"/>
  <c r="BD45" i="6"/>
  <c r="BD47" i="6"/>
  <c r="BD49" i="6"/>
  <c r="BD59" i="6"/>
  <c r="BD51" i="6"/>
  <c r="BD60" i="6"/>
  <c r="BD52" i="6"/>
  <c r="BD55" i="6"/>
  <c r="BD54" i="6"/>
  <c r="BD63" i="6"/>
  <c r="B28" i="4"/>
  <c r="C60" i="6"/>
  <c r="A61" i="6"/>
  <c r="BD53" i="6"/>
  <c r="C61" i="6"/>
  <c r="A62" i="6"/>
  <c r="C62" i="6"/>
  <c r="BF40" i="6"/>
  <c r="BF39" i="6"/>
  <c r="B29" i="4"/>
  <c r="BE56" i="6"/>
  <c r="BE60" i="6"/>
  <c r="BE57" i="6"/>
  <c r="BE62" i="6"/>
  <c r="BE59" i="6"/>
  <c r="BE61" i="6"/>
  <c r="BE41" i="6"/>
  <c r="BE43" i="6"/>
  <c r="BE45" i="6"/>
  <c r="BE47" i="6"/>
  <c r="BE49" i="6"/>
  <c r="BE55" i="6"/>
  <c r="BE54" i="6"/>
  <c r="BE42" i="6"/>
  <c r="BE44" i="6"/>
  <c r="BE46" i="6"/>
  <c r="BE48" i="6"/>
  <c r="BE50" i="6"/>
  <c r="BE51" i="6"/>
  <c r="BE58" i="6"/>
  <c r="BE52" i="6"/>
  <c r="A12" i="6"/>
  <c r="BE63" i="6"/>
  <c r="B30" i="4"/>
  <c r="A13" i="6"/>
  <c r="BF55" i="6"/>
  <c r="BF59" i="6"/>
  <c r="BF54" i="6"/>
  <c r="BF41" i="6"/>
  <c r="BF43" i="6"/>
  <c r="BF45" i="6"/>
  <c r="BF47" i="6"/>
  <c r="BF49" i="6"/>
  <c r="BF56" i="6"/>
  <c r="BF60" i="6"/>
  <c r="BF58" i="6"/>
  <c r="BF52" i="6"/>
  <c r="BF62" i="6"/>
  <c r="BF61" i="6"/>
  <c r="BF57" i="6"/>
  <c r="BF42" i="6"/>
  <c r="BF44" i="6"/>
  <c r="BF46" i="6"/>
  <c r="BF48" i="6"/>
  <c r="BF50" i="6"/>
  <c r="BF51" i="6"/>
  <c r="BE53" i="6"/>
  <c r="BG39" i="6"/>
  <c r="BG40" i="6"/>
  <c r="X12" i="9"/>
  <c r="X13" i="9"/>
  <c r="BG57" i="6"/>
  <c r="BG62" i="6"/>
  <c r="BG58" i="6"/>
  <c r="BG61" i="6"/>
  <c r="BG41" i="6"/>
  <c r="BG60" i="6"/>
  <c r="BG42" i="6"/>
  <c r="BG44" i="6"/>
  <c r="BG46" i="6"/>
  <c r="BG48" i="6"/>
  <c r="BG50" i="6"/>
  <c r="BG51" i="6"/>
  <c r="BG55" i="6"/>
  <c r="BG54" i="6"/>
  <c r="BG52" i="6"/>
  <c r="BG56" i="6"/>
  <c r="BG43" i="6"/>
  <c r="BG45" i="6"/>
  <c r="BG47" i="6"/>
  <c r="BG49" i="6"/>
  <c r="BG59" i="6"/>
  <c r="D12" i="9"/>
  <c r="BH39" i="6"/>
  <c r="BH40" i="6"/>
  <c r="BF53" i="6"/>
  <c r="A14" i="6"/>
  <c r="BF63" i="6"/>
  <c r="B31" i="4"/>
  <c r="H12" i="9"/>
  <c r="B32" i="4"/>
  <c r="T12" i="9"/>
  <c r="T13" i="9"/>
  <c r="BG63" i="6"/>
  <c r="BI39" i="6"/>
  <c r="BI40" i="6"/>
  <c r="A15" i="6"/>
  <c r="BH55" i="6"/>
  <c r="BH59" i="6"/>
  <c r="BH54" i="6"/>
  <c r="BH42" i="6"/>
  <c r="BH44" i="6"/>
  <c r="BH46" i="6"/>
  <c r="BH48" i="6"/>
  <c r="BH50" i="6"/>
  <c r="BH56" i="6"/>
  <c r="BH60" i="6"/>
  <c r="BH61" i="6"/>
  <c r="BH57" i="6"/>
  <c r="BH51" i="6"/>
  <c r="BH58" i="6"/>
  <c r="BH41" i="6"/>
  <c r="BH52" i="6"/>
  <c r="BH62" i="6"/>
  <c r="BH43" i="6"/>
  <c r="BH45" i="6"/>
  <c r="BH47" i="6"/>
  <c r="BH49" i="6"/>
  <c r="BG53" i="6"/>
  <c r="BH53" i="6"/>
  <c r="BH63" i="6"/>
  <c r="B33" i="4"/>
  <c r="BJ40" i="6"/>
  <c r="BJ39" i="6"/>
  <c r="A16" i="6"/>
  <c r="BI58" i="6"/>
  <c r="BI61" i="6"/>
  <c r="BI55" i="6"/>
  <c r="BI59" i="6"/>
  <c r="BI54" i="6"/>
  <c r="BI57" i="6"/>
  <c r="BI43" i="6"/>
  <c r="BI45" i="6"/>
  <c r="BI47" i="6"/>
  <c r="BI49" i="6"/>
  <c r="BI60" i="6"/>
  <c r="BI42" i="6"/>
  <c r="BI44" i="6"/>
  <c r="BI46" i="6"/>
  <c r="BI48" i="6"/>
  <c r="BI50" i="6"/>
  <c r="BI62" i="6"/>
  <c r="BI51" i="6"/>
  <c r="BI56" i="6"/>
  <c r="BI41" i="6"/>
  <c r="BI52" i="6"/>
  <c r="P12" i="9"/>
  <c r="P13" i="9"/>
  <c r="BJ57" i="6"/>
  <c r="BJ62" i="6"/>
  <c r="BJ41" i="6"/>
  <c r="BJ43" i="6"/>
  <c r="BJ45" i="6"/>
  <c r="BJ47" i="6"/>
  <c r="BJ49" i="6"/>
  <c r="BJ58" i="6"/>
  <c r="BJ61" i="6"/>
  <c r="BJ60" i="6"/>
  <c r="BJ52" i="6"/>
  <c r="BJ55" i="6"/>
  <c r="BJ54" i="6"/>
  <c r="BJ56" i="6"/>
  <c r="BJ42" i="6"/>
  <c r="BJ44" i="6"/>
  <c r="BJ46" i="6"/>
  <c r="BJ48" i="6"/>
  <c r="BJ50" i="6"/>
  <c r="BJ59" i="6"/>
  <c r="BJ51" i="6"/>
  <c r="B34" i="4"/>
  <c r="A17" i="6"/>
  <c r="BK40" i="6"/>
  <c r="BK39" i="6"/>
  <c r="BI63" i="6"/>
  <c r="BI53" i="6"/>
  <c r="BK56" i="6"/>
  <c r="BK60" i="6"/>
  <c r="BK57" i="6"/>
  <c r="BK62" i="6"/>
  <c r="BK41" i="6"/>
  <c r="BK55" i="6"/>
  <c r="BK54" i="6"/>
  <c r="BK51" i="6"/>
  <c r="BK58" i="6"/>
  <c r="BK43" i="6"/>
  <c r="BK45" i="6"/>
  <c r="BK47" i="6"/>
  <c r="BK49" i="6"/>
  <c r="BK52" i="6"/>
  <c r="BK59" i="6"/>
  <c r="BK61" i="6"/>
  <c r="BK42" i="6"/>
  <c r="BK44" i="6"/>
  <c r="BK46" i="6"/>
  <c r="BK48" i="6"/>
  <c r="BK50" i="6"/>
  <c r="A18" i="6"/>
  <c r="BJ63" i="6"/>
  <c r="BL40" i="6"/>
  <c r="BL39" i="6"/>
  <c r="B35" i="4"/>
  <c r="BJ53" i="6"/>
  <c r="L12" i="9"/>
  <c r="B12" i="9"/>
  <c r="BM39" i="6"/>
  <c r="BM40" i="6"/>
  <c r="BK53" i="6"/>
  <c r="A19" i="6"/>
  <c r="BK63" i="6"/>
  <c r="B36" i="4"/>
  <c r="BL54" i="6"/>
  <c r="BL58" i="6"/>
  <c r="BL62" i="6"/>
  <c r="BL42" i="6"/>
  <c r="BL44" i="6"/>
  <c r="BL46" i="6"/>
  <c r="BL48" i="6"/>
  <c r="BL50" i="6"/>
  <c r="BL55" i="6"/>
  <c r="BL59" i="6"/>
  <c r="BL57" i="6"/>
  <c r="BL41" i="6"/>
  <c r="BL60" i="6"/>
  <c r="BL51" i="6"/>
  <c r="BL61" i="6"/>
  <c r="BL43" i="6"/>
  <c r="BL45" i="6"/>
  <c r="BL47" i="6"/>
  <c r="BL49" i="6"/>
  <c r="BL52" i="6"/>
  <c r="BL56" i="6"/>
  <c r="BM57" i="6"/>
  <c r="BM62" i="6"/>
  <c r="BM58" i="6"/>
  <c r="BM61" i="6"/>
  <c r="BM55" i="6"/>
  <c r="BM59" i="6"/>
  <c r="BM54" i="6"/>
  <c r="BM60" i="6"/>
  <c r="BM42" i="6"/>
  <c r="BM44" i="6"/>
  <c r="BM46" i="6"/>
  <c r="BM48" i="6"/>
  <c r="BM50" i="6"/>
  <c r="BM41" i="6"/>
  <c r="BM51" i="6"/>
  <c r="BM56" i="6"/>
  <c r="BM43" i="6"/>
  <c r="BM45" i="6"/>
  <c r="BM47" i="6"/>
  <c r="BM49" i="6"/>
  <c r="BM52" i="6"/>
  <c r="BL63" i="6"/>
  <c r="BL53" i="6"/>
  <c r="B37" i="4"/>
  <c r="A20" i="6"/>
  <c r="BN40" i="6"/>
  <c r="BN39" i="6"/>
  <c r="BM53" i="6"/>
  <c r="A21" i="6"/>
  <c r="BN56" i="6"/>
  <c r="BN60" i="6"/>
  <c r="BN57" i="6"/>
  <c r="BN62" i="6"/>
  <c r="BN41" i="6"/>
  <c r="BN43" i="6"/>
  <c r="BN45" i="6"/>
  <c r="BN47" i="6"/>
  <c r="BN49" i="6"/>
  <c r="BN58" i="6"/>
  <c r="BN61" i="6"/>
  <c r="BN55" i="6"/>
  <c r="BN52" i="6"/>
  <c r="BN59" i="6"/>
  <c r="BN42" i="6"/>
  <c r="BN44" i="6"/>
  <c r="BN46" i="6"/>
  <c r="BN48" i="6"/>
  <c r="BN50" i="6"/>
  <c r="BN54" i="6"/>
  <c r="BN63" i="6"/>
  <c r="BN51" i="6"/>
  <c r="BO40" i="6"/>
  <c r="BO39" i="6"/>
  <c r="BM63" i="6"/>
  <c r="B38" i="4"/>
  <c r="H13" i="9"/>
  <c r="B13" i="9"/>
  <c r="A22" i="6"/>
  <c r="BO55" i="6"/>
  <c r="BO59" i="6"/>
  <c r="BO54" i="6"/>
  <c r="BO56" i="6"/>
  <c r="BO60" i="6"/>
  <c r="BO57" i="6"/>
  <c r="BO62" i="6"/>
  <c r="BO41" i="6"/>
  <c r="BO43" i="6"/>
  <c r="BO45" i="6"/>
  <c r="BO47" i="6"/>
  <c r="BO49" i="6"/>
  <c r="BO51" i="6"/>
  <c r="BO52" i="6"/>
  <c r="BO58" i="6"/>
  <c r="BO42" i="6"/>
  <c r="BO44" i="6"/>
  <c r="BO46" i="6"/>
  <c r="BO48" i="6"/>
  <c r="BO50" i="6"/>
  <c r="BO61" i="6"/>
  <c r="BN53" i="6"/>
  <c r="B39" i="4"/>
  <c r="BP40" i="6"/>
  <c r="BP39" i="6"/>
  <c r="BP55" i="6"/>
  <c r="BP59" i="6"/>
  <c r="BP54" i="6"/>
  <c r="BP42" i="6"/>
  <c r="BP44" i="6"/>
  <c r="BP46" i="6"/>
  <c r="BP48" i="6"/>
  <c r="BP50" i="6"/>
  <c r="BP56" i="6"/>
  <c r="BP60" i="6"/>
  <c r="BP61" i="6"/>
  <c r="BP57" i="6"/>
  <c r="BP43" i="6"/>
  <c r="BP45" i="6"/>
  <c r="BP47" i="6"/>
  <c r="BP49" i="6"/>
  <c r="BP51" i="6"/>
  <c r="BP58" i="6"/>
  <c r="BP41" i="6"/>
  <c r="BP52" i="6"/>
  <c r="BP62" i="6"/>
  <c r="BO53" i="6"/>
  <c r="BQ39" i="6"/>
  <c r="BQ40" i="6"/>
  <c r="BO63" i="6"/>
  <c r="A23" i="6"/>
  <c r="B40" i="4"/>
  <c r="B41" i="4"/>
  <c r="D13" i="9"/>
  <c r="BP53" i="6"/>
  <c r="BR39" i="6"/>
  <c r="BR40" i="6"/>
  <c r="BP63" i="6"/>
  <c r="A24" i="6"/>
  <c r="BQ57" i="6"/>
  <c r="BQ62" i="6"/>
  <c r="BQ58" i="6"/>
  <c r="BQ61" i="6"/>
  <c r="BQ56" i="6"/>
  <c r="BQ59" i="6"/>
  <c r="BQ60" i="6"/>
  <c r="BQ43" i="6"/>
  <c r="BQ45" i="6"/>
  <c r="BQ47" i="6"/>
  <c r="BQ49" i="6"/>
  <c r="BQ51" i="6"/>
  <c r="BQ55" i="6"/>
  <c r="BQ54" i="6"/>
  <c r="BQ41" i="6"/>
  <c r="BQ42" i="6"/>
  <c r="BQ44" i="6"/>
  <c r="BQ46" i="6"/>
  <c r="BQ48" i="6"/>
  <c r="BQ50" i="6"/>
  <c r="BQ52" i="6"/>
  <c r="BQ53" i="6"/>
  <c r="A25" i="6"/>
  <c r="BS40" i="6"/>
  <c r="BS39" i="6"/>
  <c r="B42" i="4"/>
  <c r="BQ63" i="6"/>
  <c r="L13" i="9"/>
  <c r="BR57" i="6"/>
  <c r="BR61" i="6"/>
  <c r="BR54" i="6"/>
  <c r="BR58" i="6"/>
  <c r="BR62" i="6"/>
  <c r="BR55" i="6"/>
  <c r="BR59" i="6"/>
  <c r="BR41" i="6"/>
  <c r="BR43" i="6"/>
  <c r="BR45" i="6"/>
  <c r="BR47" i="6"/>
  <c r="BR49" i="6"/>
  <c r="BR56" i="6"/>
  <c r="BR60" i="6"/>
  <c r="BR42" i="6"/>
  <c r="BR44" i="6"/>
  <c r="BR46" i="6"/>
  <c r="BR48" i="6"/>
  <c r="BR50" i="6"/>
  <c r="BR52" i="6"/>
  <c r="BR51" i="6"/>
  <c r="BS57" i="6"/>
  <c r="BS62" i="6"/>
  <c r="BS58" i="6"/>
  <c r="BS61" i="6"/>
  <c r="BS55" i="6"/>
  <c r="BS59" i="6"/>
  <c r="BS54" i="6"/>
  <c r="BS56" i="6"/>
  <c r="BS60" i="6"/>
  <c r="BS41" i="6"/>
  <c r="BS51" i="6"/>
  <c r="BS42" i="6"/>
  <c r="BS44" i="6"/>
  <c r="BS46" i="6"/>
  <c r="BS48" i="6"/>
  <c r="BS50" i="6"/>
  <c r="BS52" i="6"/>
  <c r="BS43" i="6"/>
  <c r="BS45" i="6"/>
  <c r="BS47" i="6"/>
  <c r="BS49" i="6"/>
  <c r="BT40" i="6"/>
  <c r="BT39" i="6"/>
  <c r="A26" i="6"/>
  <c r="BR53" i="6"/>
  <c r="BR63" i="6"/>
  <c r="B43" i="4"/>
  <c r="B44" i="4"/>
  <c r="BT56" i="6"/>
  <c r="BT60" i="6"/>
  <c r="BT57" i="6"/>
  <c r="BT62" i="6"/>
  <c r="BT58" i="6"/>
  <c r="BT61" i="6"/>
  <c r="BT42" i="6"/>
  <c r="BT44" i="6"/>
  <c r="BT46" i="6"/>
  <c r="BT48" i="6"/>
  <c r="BT50" i="6"/>
  <c r="BT55" i="6"/>
  <c r="BT59" i="6"/>
  <c r="BT54" i="6"/>
  <c r="BT41" i="6"/>
  <c r="BT43" i="6"/>
  <c r="BT45" i="6"/>
  <c r="BT47" i="6"/>
  <c r="BT49" i="6"/>
  <c r="BT51" i="6"/>
  <c r="BT52" i="6"/>
  <c r="BS63" i="6"/>
  <c r="BU40" i="6"/>
  <c r="BU39" i="6"/>
  <c r="A27" i="6"/>
  <c r="BS53" i="6"/>
  <c r="BT53" i="6"/>
  <c r="B45" i="4"/>
  <c r="BU55" i="6"/>
  <c r="BU59" i="6"/>
  <c r="BU54" i="6"/>
  <c r="BU56" i="6"/>
  <c r="BU60" i="6"/>
  <c r="BU57" i="6"/>
  <c r="BU62" i="6"/>
  <c r="BU58" i="6"/>
  <c r="BU61" i="6"/>
  <c r="BU41" i="6"/>
  <c r="BU43" i="6"/>
  <c r="BU45" i="6"/>
  <c r="BU47" i="6"/>
  <c r="BU49" i="6"/>
  <c r="BU42" i="6"/>
  <c r="BU44" i="6"/>
  <c r="BU46" i="6"/>
  <c r="BU48" i="6"/>
  <c r="BU50" i="6"/>
  <c r="BU51" i="6"/>
  <c r="BU52" i="6"/>
  <c r="A28" i="6"/>
  <c r="BV40" i="6"/>
  <c r="BV39" i="6"/>
  <c r="BT63" i="6"/>
  <c r="BU53" i="6"/>
  <c r="BU63" i="6"/>
  <c r="BV58" i="6"/>
  <c r="BV61" i="6"/>
  <c r="BV55" i="6"/>
  <c r="BV59" i="6"/>
  <c r="BV54" i="6"/>
  <c r="BV56" i="6"/>
  <c r="BV60" i="6"/>
  <c r="BV41" i="6"/>
  <c r="BV43" i="6"/>
  <c r="BV45" i="6"/>
  <c r="BV47" i="6"/>
  <c r="BV49" i="6"/>
  <c r="BV57" i="6"/>
  <c r="BV62" i="6"/>
  <c r="BV52" i="6"/>
  <c r="BV42" i="6"/>
  <c r="BV44" i="6"/>
  <c r="BV46" i="6"/>
  <c r="BV48" i="6"/>
  <c r="BV50" i="6"/>
  <c r="BV51" i="6"/>
  <c r="B46" i="4"/>
  <c r="A29" i="6"/>
  <c r="BT3" i="16"/>
  <c r="BT4" i="16"/>
  <c r="BW40" i="6"/>
  <c r="BW39" i="6"/>
  <c r="BV63" i="6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V53" i="6"/>
  <c r="BW57" i="6"/>
  <c r="BW62" i="6"/>
  <c r="BW58" i="6"/>
  <c r="BW61" i="6"/>
  <c r="BW55" i="6"/>
  <c r="BW59" i="6"/>
  <c r="BW54" i="6"/>
  <c r="BW56" i="6"/>
  <c r="BW60" i="6"/>
  <c r="BW42" i="6"/>
  <c r="BW44" i="6"/>
  <c r="BW46" i="6"/>
  <c r="BW48" i="6"/>
  <c r="BW50" i="6"/>
  <c r="BW51" i="6"/>
  <c r="BW52" i="6"/>
  <c r="BW41" i="6"/>
  <c r="BW43" i="6"/>
  <c r="BW45" i="6"/>
  <c r="BW47" i="6"/>
  <c r="BW49" i="6"/>
  <c r="BX40" i="6"/>
  <c r="BX39" i="6"/>
  <c r="BX56" i="6"/>
  <c r="BX60" i="6"/>
  <c r="BX57" i="6"/>
  <c r="BX62" i="6"/>
  <c r="BX58" i="6"/>
  <c r="BX61" i="6"/>
  <c r="BX42" i="6"/>
  <c r="BX44" i="6"/>
  <c r="BX46" i="6"/>
  <c r="BX48" i="6"/>
  <c r="BX50" i="6"/>
  <c r="BX55" i="6"/>
  <c r="BX59" i="6"/>
  <c r="BX54" i="6"/>
  <c r="BX63" i="6"/>
  <c r="BX51" i="6"/>
  <c r="BX52" i="6"/>
  <c r="BX41" i="6"/>
  <c r="BX43" i="6"/>
  <c r="BX45" i="6"/>
  <c r="BX47" i="6"/>
  <c r="BX49" i="6"/>
  <c r="BW63" i="6"/>
  <c r="BY40" i="6"/>
  <c r="BY39" i="6"/>
  <c r="BW53" i="6"/>
  <c r="BZ40" i="6"/>
  <c r="BZ39" i="6"/>
  <c r="BX53" i="6"/>
  <c r="BY55" i="6"/>
  <c r="BY59" i="6"/>
  <c r="BY54" i="6"/>
  <c r="BY56" i="6"/>
  <c r="BY60" i="6"/>
  <c r="BY58" i="6"/>
  <c r="BY41" i="6"/>
  <c r="BY43" i="6"/>
  <c r="BY45" i="6"/>
  <c r="BY47" i="6"/>
  <c r="BY49" i="6"/>
  <c r="BY62" i="6"/>
  <c r="BY42" i="6"/>
  <c r="BY44" i="6"/>
  <c r="BY46" i="6"/>
  <c r="BY48" i="6"/>
  <c r="BY50" i="6"/>
  <c r="BY61" i="6"/>
  <c r="BY51" i="6"/>
  <c r="BY57" i="6"/>
  <c r="BY52" i="6"/>
  <c r="BZ57" i="6"/>
  <c r="BZ62" i="6"/>
  <c r="BZ41" i="6"/>
  <c r="BZ43" i="6"/>
  <c r="BZ45" i="6"/>
  <c r="BZ47" i="6"/>
  <c r="BZ49" i="6"/>
  <c r="BZ58" i="6"/>
  <c r="BZ61" i="6"/>
  <c r="BZ60" i="6"/>
  <c r="BZ52" i="6"/>
  <c r="BZ55" i="6"/>
  <c r="BZ54" i="6"/>
  <c r="BZ56" i="6"/>
  <c r="BZ42" i="6"/>
  <c r="BZ44" i="6"/>
  <c r="BZ46" i="6"/>
  <c r="BZ48" i="6"/>
  <c r="BZ50" i="6"/>
  <c r="BZ59" i="6"/>
  <c r="BZ51" i="6"/>
  <c r="BY53" i="6"/>
  <c r="CA39" i="6"/>
  <c r="CA40" i="6"/>
  <c r="BY63" i="6"/>
  <c r="CB39" i="6"/>
  <c r="CB40" i="6"/>
  <c r="BZ63" i="6"/>
  <c r="CA57" i="6"/>
  <c r="CA62" i="6"/>
  <c r="CA58" i="6"/>
  <c r="CA61" i="6"/>
  <c r="CA55" i="6"/>
  <c r="CA59" i="6"/>
  <c r="CA54" i="6"/>
  <c r="CA56" i="6"/>
  <c r="CA60" i="6"/>
  <c r="CA51" i="6"/>
  <c r="CA41" i="6"/>
  <c r="CA43" i="6"/>
  <c r="CA45" i="6"/>
  <c r="CA47" i="6"/>
  <c r="CA49" i="6"/>
  <c r="CA52" i="6"/>
  <c r="CA42" i="6"/>
  <c r="CA44" i="6"/>
  <c r="CA46" i="6"/>
  <c r="CA48" i="6"/>
  <c r="CA50" i="6"/>
  <c r="BZ53" i="6"/>
  <c r="CA63" i="6"/>
  <c r="CA53" i="6"/>
  <c r="CC39" i="6"/>
  <c r="CC40" i="6"/>
  <c r="CB56" i="6"/>
  <c r="CB60" i="6"/>
  <c r="CB57" i="6"/>
  <c r="CB62" i="6"/>
  <c r="CB58" i="6"/>
  <c r="CB61" i="6"/>
  <c r="CB42" i="6"/>
  <c r="CB44" i="6"/>
  <c r="CB46" i="6"/>
  <c r="CB48" i="6"/>
  <c r="CB50" i="6"/>
  <c r="CB55" i="6"/>
  <c r="CB59" i="6"/>
  <c r="CB54" i="6"/>
  <c r="CB63" i="6"/>
  <c r="CB51" i="6"/>
  <c r="CB41" i="6"/>
  <c r="CB43" i="6"/>
  <c r="CB45" i="6"/>
  <c r="CB47" i="6"/>
  <c r="CB49" i="6"/>
  <c r="CB52" i="6"/>
  <c r="CD39" i="6"/>
  <c r="CD40" i="6"/>
  <c r="CB53" i="6"/>
  <c r="CC55" i="6"/>
  <c r="CC59" i="6"/>
  <c r="CC54" i="6"/>
  <c r="CC56" i="6"/>
  <c r="CC60" i="6"/>
  <c r="CC57" i="6"/>
  <c r="CC62" i="6"/>
  <c r="CC58" i="6"/>
  <c r="CC61" i="6"/>
  <c r="CC42" i="6"/>
  <c r="CC44" i="6"/>
  <c r="CC46" i="6"/>
  <c r="CC48" i="6"/>
  <c r="CC50" i="6"/>
  <c r="CC51" i="6"/>
  <c r="CC41" i="6"/>
  <c r="CC43" i="6"/>
  <c r="CC45" i="6"/>
  <c r="CC47" i="6"/>
  <c r="CC49" i="6"/>
  <c r="CC52" i="6"/>
  <c r="CC63" i="6"/>
  <c r="CE40" i="6"/>
  <c r="CE39" i="6"/>
  <c r="CC53" i="6"/>
  <c r="CD58" i="6"/>
  <c r="CD61" i="6"/>
  <c r="CD55" i="6"/>
  <c r="CD59" i="6"/>
  <c r="CD54" i="6"/>
  <c r="CD56" i="6"/>
  <c r="CD60" i="6"/>
  <c r="CD41" i="6"/>
  <c r="CD43" i="6"/>
  <c r="CD45" i="6"/>
  <c r="CD47" i="6"/>
  <c r="CD49" i="6"/>
  <c r="CD57" i="6"/>
  <c r="CD62" i="6"/>
  <c r="CD52" i="6"/>
  <c r="CD42" i="6"/>
  <c r="CD44" i="6"/>
  <c r="CD46" i="6"/>
  <c r="CD48" i="6"/>
  <c r="CD50" i="6"/>
  <c r="CD51" i="6"/>
  <c r="CD63" i="6"/>
  <c r="CE57" i="6"/>
  <c r="CE62" i="6"/>
  <c r="CE58" i="6"/>
  <c r="CE61" i="6"/>
  <c r="CE55" i="6"/>
  <c r="CE59" i="6"/>
  <c r="CE54" i="6"/>
  <c r="CE56" i="6"/>
  <c r="CE60" i="6"/>
  <c r="CE41" i="6"/>
  <c r="CE43" i="6"/>
  <c r="CE45" i="6"/>
  <c r="CE47" i="6"/>
  <c r="CE49" i="6"/>
  <c r="CE51" i="6"/>
  <c r="CE52" i="6"/>
  <c r="CE42" i="6"/>
  <c r="CE44" i="6"/>
  <c r="CE46" i="6"/>
  <c r="CE48" i="6"/>
  <c r="CE50" i="6"/>
  <c r="CD53" i="6"/>
  <c r="CF39" i="6"/>
  <c r="CF40" i="6"/>
  <c r="CE53" i="6"/>
  <c r="CF56" i="6"/>
  <c r="CF60" i="6"/>
  <c r="CF57" i="6"/>
  <c r="CF62" i="6"/>
  <c r="CF58" i="6"/>
  <c r="CF61" i="6"/>
  <c r="CF42" i="6"/>
  <c r="CF44" i="6"/>
  <c r="CF46" i="6"/>
  <c r="CF48" i="6"/>
  <c r="CF50" i="6"/>
  <c r="CF55" i="6"/>
  <c r="CF59" i="6"/>
  <c r="CF54" i="6"/>
  <c r="CF63" i="6"/>
  <c r="CF41" i="6"/>
  <c r="CF43" i="6"/>
  <c r="CF45" i="6"/>
  <c r="CF47" i="6"/>
  <c r="CF49" i="6"/>
  <c r="CF51" i="6"/>
  <c r="CF52" i="6"/>
  <c r="CE63" i="6"/>
  <c r="CG39" i="6"/>
  <c r="CG40" i="6"/>
  <c r="CH39" i="6"/>
  <c r="CH40" i="6"/>
  <c r="CG55" i="6"/>
  <c r="CG59" i="6"/>
  <c r="CG54" i="6"/>
  <c r="CG56" i="6"/>
  <c r="CG60" i="6"/>
  <c r="CG61" i="6"/>
  <c r="CG57" i="6"/>
  <c r="CG58" i="6"/>
  <c r="CG41" i="6"/>
  <c r="CG43" i="6"/>
  <c r="CG45" i="6"/>
  <c r="CG47" i="6"/>
  <c r="CG49" i="6"/>
  <c r="CG51" i="6"/>
  <c r="CG62" i="6"/>
  <c r="CG42" i="6"/>
  <c r="CG44" i="6"/>
  <c r="CG46" i="6"/>
  <c r="CG48" i="6"/>
  <c r="CG50" i="6"/>
  <c r="CG52" i="6"/>
  <c r="CF53" i="6"/>
  <c r="CG53" i="6"/>
  <c r="CI39" i="6"/>
  <c r="CG63" i="6"/>
  <c r="CH57" i="6"/>
  <c r="CH62" i="6"/>
  <c r="CH41" i="6"/>
  <c r="CH43" i="6"/>
  <c r="CH45" i="6"/>
  <c r="CH47" i="6"/>
  <c r="CH49" i="6"/>
  <c r="CH58" i="6"/>
  <c r="CH61" i="6"/>
  <c r="CH56" i="6"/>
  <c r="CH42" i="6"/>
  <c r="CH44" i="6"/>
  <c r="CH46" i="6"/>
  <c r="CH48" i="6"/>
  <c r="CH50" i="6"/>
  <c r="CH52" i="6"/>
  <c r="CH59" i="6"/>
  <c r="CH60" i="6"/>
  <c r="CH55" i="6"/>
  <c r="CH54" i="6"/>
  <c r="CH51" i="6"/>
  <c r="CH63" i="6"/>
  <c r="CH53" i="6"/>
  <c r="CI40" i="6"/>
  <c r="CI58" i="6"/>
  <c r="CI43" i="6"/>
  <c r="CI48" i="6"/>
  <c r="CI51" i="6"/>
  <c r="CI56" i="6"/>
  <c r="CI61" i="6"/>
  <c r="CI49" i="6"/>
  <c r="CI41" i="6"/>
  <c r="CI46" i="6"/>
  <c r="CI62" i="6"/>
  <c r="CI54" i="6"/>
  <c r="CJ40" i="6"/>
  <c r="CJ39" i="6"/>
  <c r="CI47" i="6"/>
  <c r="CI52" i="6"/>
  <c r="CI44" i="6"/>
  <c r="CI57" i="6"/>
  <c r="CI59" i="6"/>
  <c r="CI45" i="6"/>
  <c r="CI50" i="6"/>
  <c r="CI42" i="6"/>
  <c r="CI60" i="6"/>
  <c r="CI55" i="6"/>
  <c r="CI63" i="6"/>
  <c r="CJ57" i="6"/>
  <c r="CJ62" i="6"/>
  <c r="CJ58" i="6"/>
  <c r="CJ61" i="6"/>
  <c r="CJ55" i="6"/>
  <c r="CJ59" i="6"/>
  <c r="CJ54" i="6"/>
  <c r="CJ42" i="6"/>
  <c r="CJ44" i="6"/>
  <c r="CJ46" i="6"/>
  <c r="CJ48" i="6"/>
  <c r="CJ50" i="6"/>
  <c r="CJ56" i="6"/>
  <c r="CJ60" i="6"/>
  <c r="CJ41" i="6"/>
  <c r="CJ43" i="6"/>
  <c r="CJ45" i="6"/>
  <c r="CJ47" i="6"/>
  <c r="CJ49" i="6"/>
  <c r="CJ51" i="6"/>
  <c r="CJ52" i="6"/>
  <c r="CK39" i="6"/>
  <c r="CK40" i="6"/>
  <c r="CI53" i="6"/>
  <c r="CL39" i="6"/>
  <c r="CL40" i="6"/>
  <c r="CJ63" i="6"/>
  <c r="CK56" i="6"/>
  <c r="CK60" i="6"/>
  <c r="CK57" i="6"/>
  <c r="CK62" i="6"/>
  <c r="CK58" i="6"/>
  <c r="CK61" i="6"/>
  <c r="CK55" i="6"/>
  <c r="CK59" i="6"/>
  <c r="CK54" i="6"/>
  <c r="CK63" i="6"/>
  <c r="CK41" i="6"/>
  <c r="CK43" i="6"/>
  <c r="CK45" i="6"/>
  <c r="CK47" i="6"/>
  <c r="CK49" i="6"/>
  <c r="CK42" i="6"/>
  <c r="CK44" i="6"/>
  <c r="CK46" i="6"/>
  <c r="CK48" i="6"/>
  <c r="CK50" i="6"/>
  <c r="CK51" i="6"/>
  <c r="CK52" i="6"/>
  <c r="CJ53" i="6"/>
  <c r="CK53" i="6"/>
  <c r="CM40" i="6"/>
  <c r="CM39" i="6"/>
  <c r="CL54" i="6"/>
  <c r="CL58" i="6"/>
  <c r="CL62" i="6"/>
  <c r="CL55" i="6"/>
  <c r="CL59" i="6"/>
  <c r="CL56" i="6"/>
  <c r="CL60" i="6"/>
  <c r="CL41" i="6"/>
  <c r="CL43" i="6"/>
  <c r="CL45" i="6"/>
  <c r="CL47" i="6"/>
  <c r="CL49" i="6"/>
  <c r="CL57" i="6"/>
  <c r="CL61" i="6"/>
  <c r="CL52" i="6"/>
  <c r="CL42" i="6"/>
  <c r="CL44" i="6"/>
  <c r="CL46" i="6"/>
  <c r="CL48" i="6"/>
  <c r="CL50" i="6"/>
  <c r="CL51" i="6"/>
  <c r="CL63" i="6"/>
  <c r="CN40" i="6"/>
  <c r="CN39" i="6"/>
  <c r="CL53" i="6"/>
  <c r="CM58" i="6"/>
  <c r="CM61" i="6"/>
  <c r="CM55" i="6"/>
  <c r="CM59" i="6"/>
  <c r="CM54" i="6"/>
  <c r="CM56" i="6"/>
  <c r="CM60" i="6"/>
  <c r="CM57" i="6"/>
  <c r="CM62" i="6"/>
  <c r="CM42" i="6"/>
  <c r="CM44" i="6"/>
  <c r="CM46" i="6"/>
  <c r="CM48" i="6"/>
  <c r="CM50" i="6"/>
  <c r="CM51" i="6"/>
  <c r="CM52" i="6"/>
  <c r="CM41" i="6"/>
  <c r="CM43" i="6"/>
  <c r="CM45" i="6"/>
  <c r="CM47" i="6"/>
  <c r="CM49" i="6"/>
  <c r="CM63" i="6"/>
  <c r="CN55" i="6"/>
  <c r="CN59" i="6"/>
  <c r="CN54" i="6"/>
  <c r="CN42" i="6"/>
  <c r="CN44" i="6"/>
  <c r="CN46" i="6"/>
  <c r="CN48" i="6"/>
  <c r="CN50" i="6"/>
  <c r="CN56" i="6"/>
  <c r="CN60" i="6"/>
  <c r="CN58" i="6"/>
  <c r="CN62" i="6"/>
  <c r="CN51" i="6"/>
  <c r="CN61" i="6"/>
  <c r="CN52" i="6"/>
  <c r="CN57" i="6"/>
  <c r="CN41" i="6"/>
  <c r="CN43" i="6"/>
  <c r="CN45" i="6"/>
  <c r="CN47" i="6"/>
  <c r="CN49" i="6"/>
  <c r="CO39" i="6"/>
  <c r="CO40" i="6"/>
  <c r="CM53" i="6"/>
  <c r="CP39" i="6"/>
  <c r="CP40" i="6"/>
  <c r="CO57" i="6"/>
  <c r="CO62" i="6"/>
  <c r="CO58" i="6"/>
  <c r="CO61" i="6"/>
  <c r="CO60" i="6"/>
  <c r="CO41" i="6"/>
  <c r="CO43" i="6"/>
  <c r="CO45" i="6"/>
  <c r="CO47" i="6"/>
  <c r="CO49" i="6"/>
  <c r="CO55" i="6"/>
  <c r="CO54" i="6"/>
  <c r="CO42" i="6"/>
  <c r="CO44" i="6"/>
  <c r="CO46" i="6"/>
  <c r="CO48" i="6"/>
  <c r="CO50" i="6"/>
  <c r="CO56" i="6"/>
  <c r="CO51" i="6"/>
  <c r="CO59" i="6"/>
  <c r="CO52" i="6"/>
  <c r="CN53" i="6"/>
  <c r="CN63" i="6"/>
  <c r="CQ39" i="6"/>
  <c r="CQ40" i="6"/>
  <c r="CO63" i="6"/>
  <c r="CP57" i="6"/>
  <c r="CP62" i="6"/>
  <c r="CP58" i="6"/>
  <c r="CP61" i="6"/>
  <c r="CP55" i="6"/>
  <c r="CP59" i="6"/>
  <c r="CP54" i="6"/>
  <c r="CP41" i="6"/>
  <c r="CP43" i="6"/>
  <c r="CP45" i="6"/>
  <c r="CP47" i="6"/>
  <c r="CP49" i="6"/>
  <c r="CP56" i="6"/>
  <c r="CP60" i="6"/>
  <c r="CP52" i="6"/>
  <c r="CP42" i="6"/>
  <c r="CP44" i="6"/>
  <c r="CP46" i="6"/>
  <c r="CP48" i="6"/>
  <c r="CP50" i="6"/>
  <c r="CP51" i="6"/>
  <c r="CO53" i="6"/>
  <c r="CP53" i="6"/>
  <c r="CP63" i="6"/>
  <c r="CR40" i="6"/>
  <c r="CR39" i="6"/>
  <c r="CQ56" i="6"/>
  <c r="CQ60" i="6"/>
  <c r="CQ57" i="6"/>
  <c r="CQ62" i="6"/>
  <c r="CQ58" i="6"/>
  <c r="CQ61" i="6"/>
  <c r="CQ55" i="6"/>
  <c r="CQ59" i="6"/>
  <c r="CQ54" i="6"/>
  <c r="CQ63" i="6"/>
  <c r="CQ51" i="6"/>
  <c r="CQ41" i="6"/>
  <c r="CQ43" i="6"/>
  <c r="CQ45" i="6"/>
  <c r="CQ47" i="6"/>
  <c r="CQ49" i="6"/>
  <c r="CQ52" i="6"/>
  <c r="CQ42" i="6"/>
  <c r="CQ44" i="6"/>
  <c r="CQ46" i="6"/>
  <c r="CQ48" i="6"/>
  <c r="CQ50" i="6"/>
  <c r="CS40" i="6"/>
  <c r="CS39" i="6"/>
  <c r="CQ53" i="6"/>
  <c r="CR55" i="6"/>
  <c r="CR59" i="6"/>
  <c r="CR54" i="6"/>
  <c r="CR56" i="6"/>
  <c r="CR60" i="6"/>
  <c r="CR57" i="6"/>
  <c r="CR62" i="6"/>
  <c r="CR42" i="6"/>
  <c r="CR44" i="6"/>
  <c r="CR46" i="6"/>
  <c r="CR48" i="6"/>
  <c r="CR50" i="6"/>
  <c r="CR58" i="6"/>
  <c r="CR61" i="6"/>
  <c r="CR51" i="6"/>
  <c r="CR41" i="6"/>
  <c r="CR43" i="6"/>
  <c r="CR45" i="6"/>
  <c r="CR47" i="6"/>
  <c r="CR49" i="6"/>
  <c r="CR52" i="6"/>
  <c r="CS58" i="6"/>
  <c r="CS61" i="6"/>
  <c r="CS55" i="6"/>
  <c r="CS59" i="6"/>
  <c r="CS54" i="6"/>
  <c r="CS56" i="6"/>
  <c r="CS60" i="6"/>
  <c r="CS57" i="6"/>
  <c r="CS62" i="6"/>
  <c r="CS42" i="6"/>
  <c r="CS44" i="6"/>
  <c r="CS46" i="6"/>
  <c r="CS48" i="6"/>
  <c r="CS50" i="6"/>
  <c r="CS51" i="6"/>
  <c r="CS41" i="6"/>
  <c r="CS43" i="6"/>
  <c r="CS45" i="6"/>
  <c r="CS47" i="6"/>
  <c r="CS49" i="6"/>
  <c r="CS52" i="6"/>
  <c r="CT40" i="6"/>
  <c r="CT39" i="6"/>
  <c r="CR53" i="6"/>
  <c r="CR63" i="6"/>
  <c r="CT55" i="6"/>
  <c r="CT59" i="6"/>
  <c r="CT54" i="6"/>
  <c r="CT41" i="6"/>
  <c r="CT43" i="6"/>
  <c r="CT45" i="6"/>
  <c r="CT47" i="6"/>
  <c r="CT49" i="6"/>
  <c r="CT56" i="6"/>
  <c r="CT60" i="6"/>
  <c r="CT61" i="6"/>
  <c r="CT52" i="6"/>
  <c r="CT57" i="6"/>
  <c r="CT42" i="6"/>
  <c r="CT44" i="6"/>
  <c r="CT46" i="6"/>
  <c r="CT48" i="6"/>
  <c r="CT50" i="6"/>
  <c r="CT58" i="6"/>
  <c r="CT62" i="6"/>
  <c r="CT51" i="6"/>
  <c r="CU40" i="6"/>
  <c r="CU39" i="6"/>
  <c r="CS53" i="6"/>
  <c r="CS63" i="6"/>
  <c r="CV39" i="6"/>
  <c r="CV40" i="6"/>
  <c r="CT63" i="6"/>
  <c r="CT53" i="6"/>
  <c r="CU57" i="6"/>
  <c r="CU62" i="6"/>
  <c r="CU58" i="6"/>
  <c r="CU61" i="6"/>
  <c r="CU56" i="6"/>
  <c r="CU41" i="6"/>
  <c r="CU43" i="6"/>
  <c r="CU45" i="6"/>
  <c r="CU47" i="6"/>
  <c r="CU49" i="6"/>
  <c r="CU51" i="6"/>
  <c r="CU59" i="6"/>
  <c r="CU52" i="6"/>
  <c r="CU60" i="6"/>
  <c r="CU42" i="6"/>
  <c r="CU44" i="6"/>
  <c r="CU46" i="6"/>
  <c r="CU48" i="6"/>
  <c r="CU50" i="6"/>
  <c r="CU55" i="6"/>
  <c r="CU54" i="6"/>
  <c r="CU63" i="6"/>
  <c r="CU53" i="6"/>
  <c r="CW40" i="6"/>
  <c r="CW39" i="6"/>
  <c r="CV55" i="6"/>
  <c r="CV59" i="6"/>
  <c r="CV54" i="6"/>
  <c r="CV56" i="6"/>
  <c r="CV60" i="6"/>
  <c r="CV57" i="6"/>
  <c r="CV62" i="6"/>
  <c r="CV42" i="6"/>
  <c r="CV44" i="6"/>
  <c r="CV46" i="6"/>
  <c r="CV48" i="6"/>
  <c r="CV50" i="6"/>
  <c r="CV58" i="6"/>
  <c r="CV61" i="6"/>
  <c r="CV41" i="6"/>
  <c r="CV43" i="6"/>
  <c r="CV45" i="6"/>
  <c r="CV47" i="6"/>
  <c r="CV49" i="6"/>
  <c r="CV51" i="6"/>
  <c r="CV52" i="6"/>
  <c r="CV53" i="6"/>
  <c r="CW58" i="6"/>
  <c r="CW61" i="6"/>
  <c r="CW55" i="6"/>
  <c r="CW59" i="6"/>
  <c r="CW54" i="6"/>
  <c r="CW56" i="6"/>
  <c r="CW60" i="6"/>
  <c r="CW57" i="6"/>
  <c r="CW62" i="6"/>
  <c r="CW41" i="6"/>
  <c r="CW43" i="6"/>
  <c r="CW45" i="6"/>
  <c r="CW47" i="6"/>
  <c r="CW49" i="6"/>
  <c r="CW51" i="6"/>
  <c r="CW42" i="6"/>
  <c r="CW44" i="6"/>
  <c r="CW46" i="6"/>
  <c r="CW48" i="6"/>
  <c r="CW50" i="6"/>
  <c r="CW52" i="6"/>
  <c r="CV63" i="6"/>
  <c r="CX39" i="6"/>
  <c r="CX40" i="6"/>
  <c r="CX57" i="6"/>
  <c r="CX62" i="6"/>
  <c r="CX58" i="6"/>
  <c r="CX61" i="6"/>
  <c r="CX55" i="6"/>
  <c r="CX59" i="6"/>
  <c r="CX54" i="6"/>
  <c r="CX41" i="6"/>
  <c r="CX43" i="6"/>
  <c r="CX45" i="6"/>
  <c r="CX47" i="6"/>
  <c r="CX49" i="6"/>
  <c r="CX56" i="6"/>
  <c r="CX60" i="6"/>
  <c r="CX42" i="6"/>
  <c r="CX44" i="6"/>
  <c r="CX46" i="6"/>
  <c r="CX48" i="6"/>
  <c r="CX50" i="6"/>
  <c r="CX52" i="6"/>
  <c r="CX51" i="6"/>
  <c r="CW63" i="6"/>
  <c r="CY40" i="6"/>
  <c r="CY39" i="6"/>
  <c r="CW53" i="6"/>
  <c r="CX53" i="6"/>
  <c r="CX63" i="6"/>
  <c r="CY55" i="6"/>
  <c r="CY59" i="6"/>
  <c r="CY54" i="6"/>
  <c r="CY56" i="6"/>
  <c r="CY60" i="6"/>
  <c r="CY58" i="6"/>
  <c r="CY51" i="6"/>
  <c r="CY62" i="6"/>
  <c r="CY42" i="6"/>
  <c r="CY44" i="6"/>
  <c r="CY46" i="6"/>
  <c r="CY48" i="6"/>
  <c r="CY50" i="6"/>
  <c r="CY52" i="6"/>
  <c r="CY61" i="6"/>
  <c r="CY57" i="6"/>
  <c r="CY41" i="6"/>
  <c r="CY43" i="6"/>
  <c r="CY45" i="6"/>
  <c r="CY47" i="6"/>
  <c r="CY49" i="6"/>
  <c r="CZ39" i="6"/>
  <c r="CZ40" i="6"/>
  <c r="DA39" i="6"/>
  <c r="DA40" i="6"/>
  <c r="CY63" i="6"/>
  <c r="CZ57" i="6"/>
  <c r="CZ62" i="6"/>
  <c r="CZ42" i="6"/>
  <c r="CZ44" i="6"/>
  <c r="CZ46" i="6"/>
  <c r="CZ48" i="6"/>
  <c r="CZ50" i="6"/>
  <c r="CZ58" i="6"/>
  <c r="CZ61" i="6"/>
  <c r="CZ60" i="6"/>
  <c r="CZ41" i="6"/>
  <c r="CZ43" i="6"/>
  <c r="CZ45" i="6"/>
  <c r="CZ47" i="6"/>
  <c r="CZ49" i="6"/>
  <c r="CZ55" i="6"/>
  <c r="CZ54" i="6"/>
  <c r="CZ51" i="6"/>
  <c r="CZ56" i="6"/>
  <c r="CZ52" i="6"/>
  <c r="CZ59" i="6"/>
  <c r="CY53" i="6"/>
  <c r="CZ63" i="6"/>
  <c r="CZ53" i="6"/>
  <c r="DB40" i="6"/>
  <c r="DB39" i="6"/>
  <c r="DA55" i="6"/>
  <c r="DA59" i="6"/>
  <c r="DA54" i="6"/>
  <c r="DA56" i="6"/>
  <c r="DA60" i="6"/>
  <c r="DA57" i="6"/>
  <c r="DA62" i="6"/>
  <c r="DA58" i="6"/>
  <c r="DA61" i="6"/>
  <c r="DA41" i="6"/>
  <c r="DA43" i="6"/>
  <c r="DA45" i="6"/>
  <c r="DA47" i="6"/>
  <c r="DA49" i="6"/>
  <c r="DA42" i="6"/>
  <c r="DA44" i="6"/>
  <c r="DA46" i="6"/>
  <c r="DA48" i="6"/>
  <c r="DA50" i="6"/>
  <c r="DA51" i="6"/>
  <c r="DA52" i="6"/>
  <c r="DA53" i="6"/>
  <c r="DA63" i="6"/>
  <c r="DB57" i="6"/>
  <c r="DB61" i="6"/>
  <c r="DB54" i="6"/>
  <c r="DB58" i="6"/>
  <c r="DB62" i="6"/>
  <c r="DB55" i="6"/>
  <c r="DB59" i="6"/>
  <c r="DB41" i="6"/>
  <c r="DB43" i="6"/>
  <c r="DB45" i="6"/>
  <c r="DB47" i="6"/>
  <c r="DB49" i="6"/>
  <c r="DB56" i="6"/>
  <c r="DB60" i="6"/>
  <c r="DB52" i="6"/>
  <c r="DB42" i="6"/>
  <c r="DB44" i="6"/>
  <c r="DB46" i="6"/>
  <c r="DB48" i="6"/>
  <c r="DB50" i="6"/>
  <c r="DB51" i="6"/>
  <c r="DC40" i="6"/>
  <c r="DC39" i="6"/>
  <c r="DC55" i="6"/>
  <c r="DC59" i="6"/>
  <c r="DC54" i="6"/>
  <c r="DC56" i="6"/>
  <c r="DC60" i="6"/>
  <c r="DC61" i="6"/>
  <c r="DC42" i="6"/>
  <c r="DC44" i="6"/>
  <c r="DC46" i="6"/>
  <c r="DC48" i="6"/>
  <c r="DC50" i="6"/>
  <c r="DC51" i="6"/>
  <c r="DC57" i="6"/>
  <c r="DC52" i="6"/>
  <c r="DC58" i="6"/>
  <c r="DC41" i="6"/>
  <c r="DC43" i="6"/>
  <c r="DC45" i="6"/>
  <c r="DC47" i="6"/>
  <c r="DC49" i="6"/>
  <c r="DC62" i="6"/>
  <c r="DB53" i="6"/>
  <c r="DD40" i="6"/>
  <c r="DD39" i="6"/>
  <c r="DB63" i="6"/>
  <c r="DD57" i="6"/>
  <c r="DD62" i="6"/>
  <c r="DD42" i="6"/>
  <c r="DD44" i="6"/>
  <c r="DD46" i="6"/>
  <c r="DD48" i="6"/>
  <c r="DD50" i="6"/>
  <c r="DD58" i="6"/>
  <c r="DD61" i="6"/>
  <c r="DD56" i="6"/>
  <c r="DD59" i="6"/>
  <c r="DD51" i="6"/>
  <c r="DD60" i="6"/>
  <c r="DD52" i="6"/>
  <c r="DD55" i="6"/>
  <c r="DD54" i="6"/>
  <c r="DD63" i="6"/>
  <c r="DD41" i="6"/>
  <c r="DD43" i="6"/>
  <c r="DD45" i="6"/>
  <c r="DD47" i="6"/>
  <c r="DD49" i="6"/>
  <c r="DE39" i="6"/>
  <c r="DE40" i="6"/>
  <c r="DC53" i="6"/>
  <c r="DC63" i="6"/>
  <c r="DF39" i="6"/>
  <c r="DF40" i="6"/>
  <c r="DE57" i="6"/>
  <c r="DE62" i="6"/>
  <c r="DE58" i="6"/>
  <c r="DE61" i="6"/>
  <c r="DE55" i="6"/>
  <c r="DE59" i="6"/>
  <c r="DE54" i="6"/>
  <c r="DE56" i="6"/>
  <c r="DE60" i="6"/>
  <c r="DE41" i="6"/>
  <c r="DE43" i="6"/>
  <c r="DE45" i="6"/>
  <c r="DE47" i="6"/>
  <c r="DE49" i="6"/>
  <c r="DE42" i="6"/>
  <c r="DE44" i="6"/>
  <c r="DE46" i="6"/>
  <c r="DE48" i="6"/>
  <c r="DE50" i="6"/>
  <c r="DE51" i="6"/>
  <c r="DE52" i="6"/>
  <c r="DD53" i="6"/>
  <c r="DE53" i="6"/>
  <c r="DE63" i="6"/>
  <c r="DG39" i="6"/>
  <c r="DG40" i="6"/>
  <c r="DF55" i="6"/>
  <c r="DF59" i="6"/>
  <c r="DF54" i="6"/>
  <c r="DF41" i="6"/>
  <c r="DF43" i="6"/>
  <c r="DF45" i="6"/>
  <c r="DF47" i="6"/>
  <c r="DF49" i="6"/>
  <c r="DF56" i="6"/>
  <c r="DF60" i="6"/>
  <c r="DF58" i="6"/>
  <c r="DF52" i="6"/>
  <c r="DF62" i="6"/>
  <c r="DF61" i="6"/>
  <c r="DF42" i="6"/>
  <c r="DF44" i="6"/>
  <c r="DF46" i="6"/>
  <c r="DF48" i="6"/>
  <c r="DF50" i="6"/>
  <c r="DF51" i="6"/>
  <c r="DF57" i="6"/>
  <c r="DF53" i="6"/>
  <c r="DF63" i="6"/>
  <c r="DG57" i="6"/>
  <c r="DG62" i="6"/>
  <c r="DG58" i="6"/>
  <c r="DG61" i="6"/>
  <c r="DG60" i="6"/>
  <c r="DG55" i="6"/>
  <c r="DG54" i="6"/>
  <c r="DG41" i="6"/>
  <c r="DG43" i="6"/>
  <c r="DG45" i="6"/>
  <c r="DG47" i="6"/>
  <c r="DG49" i="6"/>
  <c r="DG52" i="6"/>
  <c r="DG56" i="6"/>
  <c r="DG59" i="6"/>
  <c r="DG42" i="6"/>
  <c r="DG44" i="6"/>
  <c r="DG46" i="6"/>
  <c r="DG48" i="6"/>
  <c r="DG50" i="6"/>
  <c r="DG51" i="6"/>
  <c r="DH39" i="6"/>
  <c r="DH40" i="6"/>
  <c r="DI40" i="6"/>
  <c r="DI39" i="6"/>
  <c r="DG53" i="6"/>
  <c r="DH55" i="6"/>
  <c r="DH59" i="6"/>
  <c r="DH54" i="6"/>
  <c r="DH42" i="6"/>
  <c r="DH44" i="6"/>
  <c r="DH46" i="6"/>
  <c r="DH48" i="6"/>
  <c r="DH50" i="6"/>
  <c r="DH56" i="6"/>
  <c r="DH60" i="6"/>
  <c r="DH61" i="6"/>
  <c r="DH51" i="6"/>
  <c r="DH57" i="6"/>
  <c r="DH58" i="6"/>
  <c r="DH41" i="6"/>
  <c r="DH43" i="6"/>
  <c r="DH45" i="6"/>
  <c r="DH47" i="6"/>
  <c r="DH49" i="6"/>
  <c r="DH52" i="6"/>
  <c r="DH62" i="6"/>
  <c r="DG63" i="6"/>
  <c r="DH53" i="6"/>
  <c r="DH63" i="6"/>
  <c r="DI57" i="6"/>
  <c r="DI62" i="6"/>
  <c r="DI58" i="6"/>
  <c r="DI61" i="6"/>
  <c r="DI56" i="6"/>
  <c r="DI42" i="6"/>
  <c r="DI44" i="6"/>
  <c r="DI46" i="6"/>
  <c r="DI48" i="6"/>
  <c r="DI50" i="6"/>
  <c r="DI59" i="6"/>
  <c r="DI51" i="6"/>
  <c r="DI60" i="6"/>
  <c r="DI55" i="6"/>
  <c r="DI54" i="6"/>
  <c r="DI41" i="6"/>
  <c r="DI43" i="6"/>
  <c r="DI45" i="6"/>
  <c r="DI47" i="6"/>
  <c r="DI49" i="6"/>
  <c r="DI52" i="6"/>
  <c r="DJ39" i="6"/>
  <c r="DJ40" i="6"/>
  <c r="DJ41" i="6"/>
  <c r="DJ49" i="6"/>
  <c r="DJ52" i="6"/>
  <c r="DJ46" i="6"/>
  <c r="DJ51" i="6"/>
  <c r="DI63" i="6"/>
  <c r="DI53" i="6"/>
  <c r="DJ55" i="6"/>
  <c r="DJ61" i="6"/>
  <c r="DJ44" i="6"/>
  <c r="DJ58" i="6"/>
  <c r="DJ47" i="6"/>
  <c r="DJ54" i="6"/>
  <c r="DJ50" i="6"/>
  <c r="DJ42" i="6"/>
  <c r="DJ60" i="6"/>
  <c r="DJ45" i="6"/>
  <c r="DJ59" i="6"/>
  <c r="DJ57" i="6"/>
  <c r="DJ48" i="6"/>
  <c r="DJ62" i="6"/>
  <c r="DJ56" i="6"/>
  <c r="DJ43" i="6"/>
  <c r="DJ53" i="6"/>
  <c r="DJ63" i="6"/>
  <c r="R49" i="6"/>
  <c r="R50" i="6"/>
  <c r="R46" i="6"/>
  <c r="R43" i="6"/>
  <c r="R45" i="6"/>
  <c r="R51" i="6"/>
  <c r="R42" i="6"/>
  <c r="R52" i="6"/>
  <c r="R44" i="6"/>
  <c r="R48" i="6"/>
  <c r="R47" i="6"/>
  <c r="M37" i="9"/>
  <c r="M39" i="9"/>
  <c r="L39" i="9"/>
  <c r="M32" i="9"/>
  <c r="U30" i="9"/>
  <c r="U37" i="9"/>
  <c r="M40" i="9"/>
  <c r="L40" i="9"/>
  <c r="K103" i="17"/>
  <c r="J189" i="17"/>
  <c r="J32" i="17"/>
  <c r="K83" i="17"/>
  <c r="K147" i="17"/>
  <c r="J28" i="17"/>
  <c r="J10" i="17"/>
  <c r="K71" i="17"/>
  <c r="K87" i="17"/>
  <c r="J125" i="17"/>
  <c r="K167" i="17"/>
  <c r="K211" i="17"/>
  <c r="J34" i="17"/>
  <c r="K67" i="17"/>
  <c r="J81" i="17"/>
  <c r="J89" i="17"/>
  <c r="K91" i="17"/>
  <c r="K115" i="17"/>
  <c r="K135" i="17"/>
  <c r="J157" i="17"/>
  <c r="K179" i="17"/>
  <c r="K199" i="17"/>
  <c r="J221" i="17"/>
  <c r="K243" i="17"/>
  <c r="J245" i="17"/>
  <c r="K263" i="17"/>
  <c r="J265" i="17"/>
  <c r="L3" i="7"/>
  <c r="J26" i="17"/>
  <c r="J45" i="17"/>
  <c r="J65" i="17"/>
  <c r="J73" i="17"/>
  <c r="K99" i="17"/>
  <c r="J109" i="17"/>
  <c r="K119" i="17"/>
  <c r="K131" i="17"/>
  <c r="J141" i="17"/>
  <c r="K151" i="17"/>
  <c r="K163" i="17"/>
  <c r="J173" i="17"/>
  <c r="K183" i="17"/>
  <c r="K195" i="17"/>
  <c r="J205" i="17"/>
  <c r="K215" i="17"/>
  <c r="J229" i="17"/>
  <c r="J233" i="17"/>
  <c r="J241" i="17"/>
  <c r="J249" i="17"/>
  <c r="J257" i="17"/>
  <c r="G8" i="9"/>
  <c r="K231" i="17"/>
  <c r="J61" i="17"/>
  <c r="J97" i="17"/>
  <c r="J101" i="17"/>
  <c r="J105" i="17"/>
  <c r="J113" i="17"/>
  <c r="J117" i="17"/>
  <c r="J121" i="17"/>
  <c r="J129" i="17"/>
  <c r="J133" i="17"/>
  <c r="J137" i="17"/>
  <c r="J145" i="17"/>
  <c r="J149" i="17"/>
  <c r="J153" i="17"/>
  <c r="J161" i="17"/>
  <c r="J165" i="17"/>
  <c r="J169" i="17"/>
  <c r="J177" i="17"/>
  <c r="J181" i="17"/>
  <c r="J185" i="17"/>
  <c r="J193" i="17"/>
  <c r="J197" i="17"/>
  <c r="J201" i="17"/>
  <c r="J209" i="17"/>
  <c r="J213" i="17"/>
  <c r="J217" i="17"/>
  <c r="J225" i="17"/>
  <c r="K227" i="17"/>
  <c r="K235" i="17"/>
  <c r="J240" i="17"/>
  <c r="K247" i="17"/>
  <c r="J248" i="17"/>
  <c r="K255" i="17"/>
  <c r="K259" i="17"/>
  <c r="J261" i="17"/>
  <c r="K267" i="17"/>
  <c r="J2" i="17"/>
  <c r="J6" i="17"/>
  <c r="J8" i="17"/>
  <c r="J30" i="17"/>
  <c r="J38" i="17"/>
  <c r="J52" i="17"/>
  <c r="J54" i="17"/>
  <c r="K55" i="17"/>
  <c r="K63" i="17"/>
  <c r="K75" i="17"/>
  <c r="K79" i="17"/>
  <c r="J93" i="17"/>
  <c r="K95" i="17"/>
  <c r="J102" i="17"/>
  <c r="K107" i="17"/>
  <c r="K111" i="17"/>
  <c r="J118" i="17"/>
  <c r="K123" i="17"/>
  <c r="K127" i="17"/>
  <c r="J134" i="17"/>
  <c r="K139" i="17"/>
  <c r="K143" i="17"/>
  <c r="J150" i="17"/>
  <c r="K155" i="17"/>
  <c r="K159" i="17"/>
  <c r="J166" i="17"/>
  <c r="K171" i="17"/>
  <c r="K175" i="17"/>
  <c r="J182" i="17"/>
  <c r="K187" i="17"/>
  <c r="K191" i="17"/>
  <c r="J198" i="17"/>
  <c r="K203" i="17"/>
  <c r="K207" i="17"/>
  <c r="J214" i="17"/>
  <c r="K219" i="17"/>
  <c r="K223" i="17"/>
  <c r="J256" i="17"/>
  <c r="K271" i="17"/>
  <c r="J37" i="17"/>
  <c r="L45" i="7"/>
  <c r="J56" i="17"/>
  <c r="E6" i="9"/>
  <c r="BG23" i="16"/>
  <c r="BL23" i="16"/>
  <c r="AX22" i="16"/>
  <c r="F22" i="4"/>
  <c r="U36" i="9"/>
  <c r="D60" i="17"/>
  <c r="G5" i="9"/>
  <c r="G6" i="9"/>
  <c r="G13" i="9"/>
  <c r="U34" i="9"/>
  <c r="U39" i="9"/>
  <c r="T39" i="9"/>
  <c r="M36" i="9"/>
  <c r="E13" i="9"/>
  <c r="U38" i="9"/>
  <c r="U35" i="9"/>
  <c r="Q30" i="9"/>
  <c r="Q35" i="9"/>
  <c r="M38" i="9"/>
  <c r="M34" i="9"/>
  <c r="E4" i="9"/>
  <c r="D64" i="17"/>
  <c r="BJ22" i="16"/>
  <c r="BL22" i="16"/>
  <c r="Q36" i="9"/>
  <c r="U33" i="9"/>
  <c r="M35" i="9"/>
  <c r="U31" i="9"/>
  <c r="T31" i="9"/>
  <c r="M31" i="9"/>
  <c r="L31" i="9"/>
  <c r="L42" i="9"/>
  <c r="L53" i="9"/>
  <c r="L64" i="9"/>
  <c r="L75" i="9"/>
  <c r="L86" i="9"/>
  <c r="L97" i="9"/>
  <c r="L108" i="9"/>
  <c r="L119" i="9"/>
  <c r="L130" i="9"/>
  <c r="L4" i="9"/>
  <c r="Y30" i="9"/>
  <c r="G10" i="9"/>
  <c r="G11" i="9"/>
  <c r="J18" i="17"/>
  <c r="H57" i="17"/>
  <c r="H63" i="17"/>
  <c r="P25" i="7"/>
  <c r="L34" i="7"/>
  <c r="U32" i="9"/>
  <c r="H61" i="17"/>
  <c r="D62" i="17"/>
  <c r="AY8" i="16"/>
  <c r="A14" i="7"/>
  <c r="Q24" i="4"/>
  <c r="BG10" i="16"/>
  <c r="Q40" i="9"/>
  <c r="P40" i="9"/>
  <c r="Q38" i="9"/>
  <c r="Q37" i="9"/>
  <c r="Y38" i="9"/>
  <c r="Y35" i="9"/>
  <c r="Y36" i="9"/>
  <c r="Y40" i="9"/>
  <c r="Y32" i="9"/>
  <c r="Y33" i="9"/>
  <c r="Y31" i="9"/>
  <c r="X31" i="9"/>
  <c r="Y34" i="9"/>
  <c r="Y37" i="9"/>
  <c r="Y39" i="9"/>
  <c r="X39" i="9"/>
  <c r="AY9" i="16"/>
  <c r="AY10" i="16"/>
  <c r="AY16" i="16"/>
  <c r="AY17" i="16"/>
  <c r="AY18" i="16"/>
  <c r="X40" i="9"/>
  <c r="BK8" i="16"/>
  <c r="BK7" i="16"/>
  <c r="J49" i="17"/>
  <c r="J12" i="17"/>
  <c r="K51" i="17"/>
  <c r="P15" i="7"/>
  <c r="J14" i="17"/>
  <c r="J53" i="17"/>
  <c r="J36" i="17"/>
  <c r="J35" i="17"/>
  <c r="L73" i="7"/>
  <c r="L64" i="7"/>
  <c r="L63" i="7"/>
  <c r="BK6" i="16"/>
  <c r="BK3" i="16"/>
  <c r="BK5" i="16"/>
  <c r="AO12" i="16"/>
  <c r="Y41" i="9"/>
  <c r="Y44" i="9"/>
  <c r="J20" i="17"/>
  <c r="J22" i="17"/>
  <c r="J9" i="17"/>
  <c r="J27" i="17"/>
  <c r="F21" i="4"/>
  <c r="I21" i="4"/>
  <c r="P13" i="7"/>
  <c r="P43" i="7"/>
  <c r="CG5" i="16"/>
  <c r="BM17" i="16"/>
  <c r="BM19" i="16"/>
  <c r="BM21" i="16"/>
  <c r="BM23" i="16"/>
  <c r="BM25" i="16"/>
  <c r="L23" i="4"/>
  <c r="C22" i="4"/>
  <c r="P3" i="7"/>
  <c r="M21" i="4"/>
  <c r="P14" i="7"/>
  <c r="P33" i="7"/>
  <c r="P44" i="7"/>
  <c r="P64" i="7"/>
  <c r="P83" i="7"/>
  <c r="L24" i="7"/>
  <c r="L32" i="9"/>
  <c r="L43" i="9"/>
  <c r="L54" i="9"/>
  <c r="L65" i="9"/>
  <c r="L76" i="9"/>
  <c r="L87" i="9"/>
  <c r="L98" i="9"/>
  <c r="L109" i="9"/>
  <c r="L120" i="9"/>
  <c r="L131" i="9"/>
  <c r="L5" i="9"/>
  <c r="Y46" i="9"/>
  <c r="Q31" i="9"/>
  <c r="P31" i="9"/>
  <c r="P42" i="9"/>
  <c r="P53" i="9"/>
  <c r="P64" i="9"/>
  <c r="P75" i="9"/>
  <c r="P86" i="9"/>
  <c r="P97" i="9"/>
  <c r="P108" i="9"/>
  <c r="P119" i="9"/>
  <c r="P130" i="9"/>
  <c r="P4" i="9"/>
  <c r="Q39" i="9"/>
  <c r="P39" i="9"/>
  <c r="Q34" i="9"/>
  <c r="D56" i="17"/>
  <c r="D23" i="4"/>
  <c r="CF5" i="16"/>
  <c r="CE5" i="16"/>
  <c r="CH5" i="16"/>
  <c r="H22" i="4"/>
  <c r="E22" i="4"/>
  <c r="L21" i="4"/>
  <c r="C23" i="4"/>
  <c r="CG8" i="16"/>
  <c r="AX21" i="16"/>
  <c r="AX23" i="16"/>
  <c r="CF6" i="16"/>
  <c r="CF3" i="16"/>
  <c r="CF8" i="16"/>
  <c r="X42" i="9"/>
  <c r="X53" i="9"/>
  <c r="X64" i="9"/>
  <c r="X75" i="9"/>
  <c r="X86" i="9"/>
  <c r="X97" i="9"/>
  <c r="X108" i="9"/>
  <c r="X119" i="9"/>
  <c r="X130" i="9"/>
  <c r="X4" i="9"/>
  <c r="AA17" i="9"/>
  <c r="X32" i="9"/>
  <c r="X33" i="9"/>
  <c r="Y48" i="9"/>
  <c r="Q32" i="9"/>
  <c r="P32" i="9"/>
  <c r="Q33" i="9"/>
  <c r="I30" i="9"/>
  <c r="E8" i="9"/>
  <c r="E30" i="9"/>
  <c r="L74" i="7"/>
  <c r="L23" i="7"/>
  <c r="L4" i="7"/>
  <c r="P4" i="7"/>
  <c r="M22" i="4"/>
  <c r="P23" i="7"/>
  <c r="P24" i="7"/>
  <c r="P34" i="7"/>
  <c r="P45" i="7"/>
  <c r="P63" i="7"/>
  <c r="P74" i="7"/>
  <c r="P84" i="7"/>
  <c r="H51" i="17"/>
  <c r="T42" i="9"/>
  <c r="T53" i="9"/>
  <c r="T64" i="9"/>
  <c r="T75" i="9"/>
  <c r="T86" i="9"/>
  <c r="T97" i="9"/>
  <c r="T108" i="9"/>
  <c r="T119" i="9"/>
  <c r="T130" i="9"/>
  <c r="T4" i="9"/>
  <c r="T32" i="9"/>
  <c r="T43" i="9"/>
  <c r="T54" i="9"/>
  <c r="T65" i="9"/>
  <c r="T76" i="9"/>
  <c r="T87" i="9"/>
  <c r="T98" i="9"/>
  <c r="T109" i="9"/>
  <c r="T120" i="9"/>
  <c r="T131" i="9"/>
  <c r="T5" i="9"/>
  <c r="X43" i="9"/>
  <c r="X54" i="9"/>
  <c r="X65" i="9"/>
  <c r="X76" i="9"/>
  <c r="X87" i="9"/>
  <c r="X98" i="9"/>
  <c r="X109" i="9"/>
  <c r="X120" i="9"/>
  <c r="X131" i="9"/>
  <c r="X5" i="9"/>
  <c r="J4" i="17"/>
  <c r="K4" i="17"/>
  <c r="K16" i="17"/>
  <c r="J16" i="17"/>
  <c r="K24" i="17"/>
  <c r="J24" i="17"/>
  <c r="K57" i="17"/>
  <c r="J57" i="17"/>
  <c r="K77" i="17"/>
  <c r="J77" i="17"/>
  <c r="K237" i="17"/>
  <c r="J237" i="17"/>
  <c r="J251" i="17"/>
  <c r="K251" i="17"/>
  <c r="D3" i="17"/>
  <c r="I3" i="17"/>
  <c r="K3" i="17"/>
  <c r="H3" i="17"/>
  <c r="J3" i="17"/>
  <c r="D5" i="17"/>
  <c r="I5" i="17"/>
  <c r="K5" i="17"/>
  <c r="H5" i="17"/>
  <c r="I7" i="17"/>
  <c r="K7" i="17"/>
  <c r="H7" i="17"/>
  <c r="D9" i="17"/>
  <c r="H9" i="17"/>
  <c r="D11" i="17"/>
  <c r="I13" i="17"/>
  <c r="H13" i="17"/>
  <c r="D15" i="17"/>
  <c r="K15" i="17"/>
  <c r="J15" i="17"/>
  <c r="I17" i="17"/>
  <c r="J17" i="17"/>
  <c r="H17" i="17"/>
  <c r="I21" i="17"/>
  <c r="H21" i="17"/>
  <c r="K23" i="17"/>
  <c r="J23" i="17"/>
  <c r="D27" i="17"/>
  <c r="H27" i="17"/>
  <c r="H31" i="17"/>
  <c r="D33" i="17"/>
  <c r="I33" i="17"/>
  <c r="K33" i="17"/>
  <c r="D39" i="17"/>
  <c r="H39" i="17"/>
  <c r="D41" i="17"/>
  <c r="I41" i="17"/>
  <c r="K41" i="17"/>
  <c r="I44" i="17"/>
  <c r="H44" i="17"/>
  <c r="I48" i="17"/>
  <c r="K48" i="17"/>
  <c r="H48" i="17"/>
  <c r="J48" i="17"/>
  <c r="D50" i="17"/>
  <c r="I66" i="17"/>
  <c r="K66" i="17"/>
  <c r="H66" i="17"/>
  <c r="K68" i="17"/>
  <c r="J68" i="17"/>
  <c r="I70" i="17"/>
  <c r="J70" i="17"/>
  <c r="H70" i="17"/>
  <c r="I74" i="17"/>
  <c r="H74" i="17"/>
  <c r="K76" i="17"/>
  <c r="J76" i="17"/>
  <c r="I78" i="17"/>
  <c r="H78" i="17"/>
  <c r="J78" i="17"/>
  <c r="I82" i="17"/>
  <c r="K82" i="17"/>
  <c r="H82" i="17"/>
  <c r="K84" i="17"/>
  <c r="J84" i="17"/>
  <c r="I86" i="17"/>
  <c r="J86" i="17"/>
  <c r="H86" i="17"/>
  <c r="H88" i="17"/>
  <c r="H92" i="17"/>
  <c r="H94" i="17"/>
  <c r="J94" i="17"/>
  <c r="H100" i="17"/>
  <c r="H104" i="17"/>
  <c r="H108" i="17"/>
  <c r="H110" i="17"/>
  <c r="J110" i="17"/>
  <c r="H124" i="17"/>
  <c r="H126" i="17"/>
  <c r="J126" i="17"/>
  <c r="H132" i="17"/>
  <c r="H136" i="17"/>
  <c r="H140" i="17"/>
  <c r="H142" i="17"/>
  <c r="J142" i="17"/>
  <c r="H156" i="17"/>
  <c r="H158" i="17"/>
  <c r="J158" i="17"/>
  <c r="H164" i="17"/>
  <c r="H168" i="17"/>
  <c r="H172" i="17"/>
  <c r="H174" i="17"/>
  <c r="J174" i="17"/>
  <c r="H188" i="17"/>
  <c r="H190" i="17"/>
  <c r="J190" i="17"/>
  <c r="H196" i="17"/>
  <c r="H200" i="17"/>
  <c r="H204" i="17"/>
  <c r="H206" i="17"/>
  <c r="J206" i="17"/>
  <c r="H220" i="17"/>
  <c r="H222" i="17"/>
  <c r="J222" i="17"/>
  <c r="I226" i="17"/>
  <c r="K226" i="17"/>
  <c r="H226" i="17"/>
  <c r="J226" i="17"/>
  <c r="I228" i="17"/>
  <c r="H228" i="17"/>
  <c r="H230" i="17"/>
  <c r="K230" i="17"/>
  <c r="H234" i="17"/>
  <c r="K234" i="17"/>
  <c r="I238" i="17"/>
  <c r="K238" i="17"/>
  <c r="I242" i="17"/>
  <c r="K242" i="17"/>
  <c r="I244" i="17"/>
  <c r="K244" i="17"/>
  <c r="H244" i="17"/>
  <c r="J244" i="17"/>
  <c r="H246" i="17"/>
  <c r="H250" i="17"/>
  <c r="I254" i="17"/>
  <c r="K254" i="17"/>
  <c r="I258" i="17"/>
  <c r="J258" i="17"/>
  <c r="I260" i="17"/>
  <c r="H260" i="17"/>
  <c r="H262" i="17"/>
  <c r="K262" i="17"/>
  <c r="H266" i="17"/>
  <c r="J266" i="17"/>
  <c r="I270" i="17"/>
  <c r="K270" i="17"/>
  <c r="K46" i="17"/>
  <c r="K252" i="17"/>
  <c r="K42" i="17"/>
  <c r="J42" i="17"/>
  <c r="K43" i="17"/>
  <c r="J43" i="17"/>
  <c r="K60" i="17"/>
  <c r="J60" i="17"/>
  <c r="K62" i="17"/>
  <c r="J62" i="17"/>
  <c r="K253" i="17"/>
  <c r="J253" i="17"/>
  <c r="J210" i="17"/>
  <c r="J194" i="17"/>
  <c r="J178" i="17"/>
  <c r="J162" i="17"/>
  <c r="J146" i="17"/>
  <c r="J130" i="17"/>
  <c r="J114" i="17"/>
  <c r="J98" i="17"/>
  <c r="K59" i="17"/>
  <c r="J33" i="17"/>
  <c r="J25" i="17"/>
  <c r="J269" i="17"/>
  <c r="K239" i="17"/>
  <c r="J29" i="17"/>
  <c r="J5" i="17"/>
  <c r="J69" i="17"/>
  <c r="J7" i="17"/>
  <c r="J85" i="17"/>
  <c r="J270" i="17"/>
  <c r="J262" i="17"/>
  <c r="J254" i="17"/>
  <c r="J230" i="17"/>
  <c r="J47" i="17"/>
  <c r="J218" i="17"/>
  <c r="J186" i="17"/>
  <c r="J154" i="17"/>
  <c r="J122" i="17"/>
  <c r="J90" i="17"/>
  <c r="I11" i="17"/>
  <c r="J11" i="17"/>
  <c r="H15" i="17"/>
  <c r="K17" i="17"/>
  <c r="I19" i="17"/>
  <c r="K19" i="17"/>
  <c r="H23" i="17"/>
  <c r="H25" i="17"/>
  <c r="I31" i="17"/>
  <c r="K31" i="17"/>
  <c r="H33" i="17"/>
  <c r="I39" i="17"/>
  <c r="K39" i="17"/>
  <c r="H41" i="17"/>
  <c r="H46" i="17"/>
  <c r="I50" i="17"/>
  <c r="K50" i="17"/>
  <c r="H68" i="17"/>
  <c r="I72" i="17"/>
  <c r="J72" i="17"/>
  <c r="H76" i="17"/>
  <c r="K78" i="17"/>
  <c r="I80" i="17"/>
  <c r="J80" i="17"/>
  <c r="H84" i="17"/>
  <c r="I88" i="17"/>
  <c r="K88" i="17"/>
  <c r="I92" i="17"/>
  <c r="K92" i="17"/>
  <c r="I96" i="17"/>
  <c r="I100" i="17"/>
  <c r="K100" i="17"/>
  <c r="I104" i="17"/>
  <c r="K104" i="17"/>
  <c r="I108" i="17"/>
  <c r="K108" i="17"/>
  <c r="I112" i="17"/>
  <c r="K112" i="17"/>
  <c r="I116" i="17"/>
  <c r="K116" i="17"/>
  <c r="I120" i="17"/>
  <c r="K120" i="17"/>
  <c r="I124" i="17"/>
  <c r="K124" i="17"/>
  <c r="I128" i="17"/>
  <c r="I132" i="17"/>
  <c r="K132" i="17"/>
  <c r="I136" i="17"/>
  <c r="K136" i="17"/>
  <c r="I140" i="17"/>
  <c r="K140" i="17"/>
  <c r="I144" i="17"/>
  <c r="K144" i="17"/>
  <c r="I148" i="17"/>
  <c r="K148" i="17"/>
  <c r="I152" i="17"/>
  <c r="K152" i="17"/>
  <c r="I156" i="17"/>
  <c r="K156" i="17"/>
  <c r="I160" i="17"/>
  <c r="I164" i="17"/>
  <c r="K164" i="17"/>
  <c r="I168" i="17"/>
  <c r="K168" i="17"/>
  <c r="I172" i="17"/>
  <c r="K172" i="17"/>
  <c r="I176" i="17"/>
  <c r="K176" i="17"/>
  <c r="I180" i="17"/>
  <c r="I184" i="17"/>
  <c r="I188" i="17"/>
  <c r="K188" i="17"/>
  <c r="I192" i="17"/>
  <c r="I196" i="17"/>
  <c r="K196" i="17"/>
  <c r="I200" i="17"/>
  <c r="K200" i="17"/>
  <c r="I204" i="17"/>
  <c r="K204" i="17"/>
  <c r="I208" i="17"/>
  <c r="K208" i="17"/>
  <c r="I212" i="17"/>
  <c r="I216" i="17"/>
  <c r="I220" i="17"/>
  <c r="K220" i="17"/>
  <c r="I224" i="17"/>
  <c r="I232" i="17"/>
  <c r="I236" i="17"/>
  <c r="J236" i="17"/>
  <c r="H238" i="17"/>
  <c r="H240" i="17"/>
  <c r="H242" i="17"/>
  <c r="I246" i="17"/>
  <c r="K246" i="17"/>
  <c r="I250" i="17"/>
  <c r="J250" i="17"/>
  <c r="H252" i="17"/>
  <c r="I264" i="17"/>
  <c r="I268" i="17"/>
  <c r="J268" i="17"/>
  <c r="H270" i="17"/>
  <c r="D7" i="17"/>
  <c r="D37" i="17"/>
  <c r="D31" i="17"/>
  <c r="D35" i="17"/>
  <c r="D29" i="17"/>
  <c r="H58" i="17"/>
  <c r="L44" i="7"/>
  <c r="L33" i="7"/>
  <c r="L25" i="7"/>
  <c r="L14" i="7"/>
  <c r="I24" i="4"/>
  <c r="BK9" i="16"/>
  <c r="BJ16" i="16"/>
  <c r="BL16" i="16"/>
  <c r="BL17" i="16"/>
  <c r="BJ18" i="16"/>
  <c r="BL18" i="16"/>
  <c r="BL19" i="16"/>
  <c r="BJ20" i="16"/>
  <c r="BL20" i="16"/>
  <c r="BL21" i="16"/>
  <c r="BK10" i="16"/>
  <c r="CG11" i="16"/>
  <c r="AX17" i="16"/>
  <c r="BB17" i="16"/>
  <c r="AX10" i="16"/>
  <c r="BC10" i="16"/>
  <c r="CF12" i="16"/>
  <c r="Y5" i="16"/>
  <c r="U21" i="16"/>
  <c r="AX6" i="16"/>
  <c r="BC6" i="16"/>
  <c r="CG6" i="16"/>
  <c r="AX24" i="16"/>
  <c r="AX8" i="16"/>
  <c r="BC8" i="16"/>
  <c r="AX18" i="16"/>
  <c r="BB18" i="16"/>
  <c r="CF11" i="16"/>
  <c r="AY19" i="16"/>
  <c r="M41" i="9"/>
  <c r="M44" i="9"/>
  <c r="X44" i="9"/>
  <c r="X55" i="9"/>
  <c r="X66" i="9"/>
  <c r="X77" i="9"/>
  <c r="X88" i="9"/>
  <c r="X99" i="9"/>
  <c r="X110" i="9"/>
  <c r="X121" i="9"/>
  <c r="X132" i="9"/>
  <c r="X6" i="9"/>
  <c r="X34" i="9"/>
  <c r="X35" i="9"/>
  <c r="X46" i="9"/>
  <c r="X57" i="9"/>
  <c r="X68" i="9"/>
  <c r="X79" i="9"/>
  <c r="X90" i="9"/>
  <c r="X101" i="9"/>
  <c r="X112" i="9"/>
  <c r="X123" i="9"/>
  <c r="X134" i="9"/>
  <c r="X8" i="9"/>
  <c r="L17" i="9"/>
  <c r="O18" i="9"/>
  <c r="O17" i="9"/>
  <c r="L18" i="9"/>
  <c r="P17" i="9"/>
  <c r="S17" i="9"/>
  <c r="T17" i="9"/>
  <c r="W17" i="9"/>
  <c r="I31" i="9"/>
  <c r="I37" i="9"/>
  <c r="I35" i="9"/>
  <c r="I36" i="9"/>
  <c r="I33" i="9"/>
  <c r="I40" i="9"/>
  <c r="I38" i="9"/>
  <c r="I32" i="9"/>
  <c r="I34" i="9"/>
  <c r="I39" i="9"/>
  <c r="Y49" i="9"/>
  <c r="U40" i="9"/>
  <c r="H59" i="17"/>
  <c r="A15" i="7"/>
  <c r="A16" i="7"/>
  <c r="A17" i="7"/>
  <c r="A18" i="7"/>
  <c r="A19" i="7"/>
  <c r="A20" i="7"/>
  <c r="A21" i="7"/>
  <c r="A22" i="7"/>
  <c r="A23" i="7"/>
  <c r="A24" i="7"/>
  <c r="F23" i="4"/>
  <c r="I23" i="4"/>
  <c r="M23" i="4"/>
  <c r="C21" i="4"/>
  <c r="L22" i="4"/>
  <c r="E21" i="4"/>
  <c r="P73" i="7"/>
  <c r="H24" i="4"/>
  <c r="D24" i="4"/>
  <c r="C24" i="4"/>
  <c r="E24" i="4"/>
  <c r="F24" i="4"/>
  <c r="M24" i="4"/>
  <c r="L24" i="4"/>
  <c r="H23" i="4"/>
  <c r="J23" i="4"/>
  <c r="I22" i="4"/>
  <c r="H21" i="4"/>
  <c r="J21" i="4"/>
  <c r="E32" i="16"/>
  <c r="R32" i="16"/>
  <c r="AV9" i="16"/>
  <c r="X1" i="16"/>
  <c r="U20" i="16"/>
  <c r="Q26" i="4"/>
  <c r="CF10" i="16"/>
  <c r="CG3" i="16"/>
  <c r="AX7" i="16"/>
  <c r="BC7" i="16"/>
  <c r="AX19" i="16"/>
  <c r="AX5" i="16"/>
  <c r="BC5" i="16"/>
  <c r="AX4" i="16"/>
  <c r="BC4" i="16"/>
  <c r="CF7" i="16"/>
  <c r="CF4" i="16"/>
  <c r="CG10" i="16"/>
  <c r="AX25" i="16"/>
  <c r="CG12" i="16"/>
  <c r="CF9" i="16"/>
  <c r="AX3" i="16"/>
  <c r="BC3" i="16"/>
  <c r="AX20" i="16"/>
  <c r="CG9" i="16"/>
  <c r="CG4" i="16"/>
  <c r="AX9" i="16"/>
  <c r="BC9" i="16"/>
  <c r="CG7" i="16"/>
  <c r="AB29" i="16"/>
  <c r="AP39" i="16"/>
  <c r="AX16" i="16"/>
  <c r="BB16" i="16"/>
  <c r="BL25" i="16"/>
  <c r="BJ24" i="16"/>
  <c r="BL24" i="16"/>
  <c r="B8" i="16"/>
  <c r="B35" i="16"/>
  <c r="R5" i="16"/>
  <c r="AY20" i="16"/>
  <c r="AY21" i="16"/>
  <c r="BW4" i="16"/>
  <c r="BW6" i="16"/>
  <c r="BW8" i="16"/>
  <c r="BW10" i="16"/>
  <c r="BW12" i="16"/>
  <c r="BW14" i="16"/>
  <c r="BW16" i="16"/>
  <c r="AV8" i="16"/>
  <c r="B7" i="16"/>
  <c r="B9" i="16"/>
  <c r="BT5" i="16"/>
  <c r="BT6" i="16"/>
  <c r="AV7" i="16"/>
  <c r="BV3" i="16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J3" i="7"/>
  <c r="I3" i="7"/>
  <c r="J13" i="7"/>
  <c r="I13" i="7"/>
  <c r="G23" i="4"/>
  <c r="J15" i="7"/>
  <c r="I15" i="7"/>
  <c r="J24" i="7"/>
  <c r="I24" i="7"/>
  <c r="J33" i="7"/>
  <c r="I33" i="7"/>
  <c r="J43" i="7"/>
  <c r="I43" i="7"/>
  <c r="J45" i="7"/>
  <c r="I45" i="7"/>
  <c r="J64" i="7"/>
  <c r="I64" i="7"/>
  <c r="J74" i="7"/>
  <c r="I74" i="7"/>
  <c r="J84" i="7"/>
  <c r="I84" i="7"/>
  <c r="J4" i="7"/>
  <c r="I4" i="7"/>
  <c r="J14" i="7"/>
  <c r="I14" i="7"/>
  <c r="G24" i="4"/>
  <c r="J23" i="7"/>
  <c r="I23" i="7"/>
  <c r="J34" i="7"/>
  <c r="I34" i="7"/>
  <c r="J44" i="7"/>
  <c r="I44" i="7"/>
  <c r="J63" i="7"/>
  <c r="I63" i="7"/>
  <c r="J73" i="7"/>
  <c r="I73" i="7"/>
  <c r="J83" i="7"/>
  <c r="I83" i="7"/>
  <c r="J22" i="4"/>
  <c r="BM16" i="16"/>
  <c r="BM18" i="16"/>
  <c r="BM20" i="16"/>
  <c r="BM22" i="16"/>
  <c r="BM24" i="16"/>
  <c r="T18" i="9"/>
  <c r="X17" i="9"/>
  <c r="Y51" i="9"/>
  <c r="X51" i="9"/>
  <c r="K86" i="17"/>
  <c r="J41" i="17"/>
  <c r="J82" i="17"/>
  <c r="Y43" i="9"/>
  <c r="L33" i="9"/>
  <c r="Q41" i="9"/>
  <c r="Q46" i="9"/>
  <c r="AA18" i="9"/>
  <c r="Y42" i="9"/>
  <c r="Y45" i="9"/>
  <c r="Y50" i="9"/>
  <c r="X50" i="9"/>
  <c r="Y47" i="9"/>
  <c r="Q69" i="4"/>
  <c r="Q27" i="4"/>
  <c r="Q25" i="4"/>
  <c r="BB20" i="16"/>
  <c r="BB19" i="16"/>
  <c r="F25" i="4"/>
  <c r="G25" i="4"/>
  <c r="V7" i="16"/>
  <c r="V34" i="16"/>
  <c r="CE8" i="16"/>
  <c r="CH8" i="16"/>
  <c r="CE6" i="16"/>
  <c r="CH6" i="16"/>
  <c r="CE3" i="16"/>
  <c r="CH3" i="16"/>
  <c r="Q43" i="4"/>
  <c r="E43" i="4"/>
  <c r="Q41" i="4"/>
  <c r="Q100" i="4"/>
  <c r="I100" i="4"/>
  <c r="Q103" i="4"/>
  <c r="Z7" i="16"/>
  <c r="Z34" i="16"/>
  <c r="Q81" i="4"/>
  <c r="Q93" i="4"/>
  <c r="I93" i="4"/>
  <c r="Q87" i="4"/>
  <c r="Q73" i="4"/>
  <c r="L73" i="4"/>
  <c r="Q58" i="4"/>
  <c r="Q88" i="4"/>
  <c r="F88" i="4"/>
  <c r="Q77" i="4"/>
  <c r="P43" i="9"/>
  <c r="P54" i="9"/>
  <c r="P65" i="9"/>
  <c r="P76" i="9"/>
  <c r="P87" i="9"/>
  <c r="P98" i="9"/>
  <c r="P109" i="9"/>
  <c r="P120" i="9"/>
  <c r="P131" i="9"/>
  <c r="P5" i="9"/>
  <c r="AP41" i="16"/>
  <c r="K70" i="17"/>
  <c r="J238" i="17"/>
  <c r="J66" i="17"/>
  <c r="J242" i="17"/>
  <c r="P33" i="9"/>
  <c r="T39" i="16"/>
  <c r="T33" i="9"/>
  <c r="H41" i="16"/>
  <c r="BV4" i="16"/>
  <c r="BV6" i="16"/>
  <c r="BV8" i="16"/>
  <c r="BV10" i="16"/>
  <c r="BV12" i="16"/>
  <c r="BV14" i="16"/>
  <c r="BV16" i="16"/>
  <c r="V8" i="16"/>
  <c r="V35" i="16"/>
  <c r="W18" i="9"/>
  <c r="X18" i="9"/>
  <c r="T34" i="9"/>
  <c r="T45" i="9"/>
  <c r="T56" i="9"/>
  <c r="T67" i="9"/>
  <c r="T78" i="9"/>
  <c r="T89" i="9"/>
  <c r="T100" i="9"/>
  <c r="T111" i="9"/>
  <c r="T122" i="9"/>
  <c r="T133" i="9"/>
  <c r="T7" i="9"/>
  <c r="K232" i="17"/>
  <c r="J232" i="17"/>
  <c r="K212" i="17"/>
  <c r="J212" i="17"/>
  <c r="K180" i="17"/>
  <c r="J180" i="17"/>
  <c r="J228" i="17"/>
  <c r="K228" i="17"/>
  <c r="K74" i="17"/>
  <c r="J74" i="17"/>
  <c r="K13" i="17"/>
  <c r="J13" i="17"/>
  <c r="J112" i="17"/>
  <c r="J176" i="17"/>
  <c r="J246" i="17"/>
  <c r="J39" i="17"/>
  <c r="J120" i="17"/>
  <c r="J152" i="17"/>
  <c r="K80" i="17"/>
  <c r="K258" i="17"/>
  <c r="K250" i="17"/>
  <c r="J220" i="17"/>
  <c r="J204" i="17"/>
  <c r="J200" i="17"/>
  <c r="J196" i="17"/>
  <c r="J188" i="17"/>
  <c r="J172" i="17"/>
  <c r="J168" i="17"/>
  <c r="J164" i="17"/>
  <c r="J156" i="17"/>
  <c r="J140" i="17"/>
  <c r="J136" i="17"/>
  <c r="J132" i="17"/>
  <c r="J124" i="17"/>
  <c r="J108" i="17"/>
  <c r="J104" i="17"/>
  <c r="J100" i="17"/>
  <c r="J92" i="17"/>
  <c r="J88" i="17"/>
  <c r="K72" i="17"/>
  <c r="J31" i="17"/>
  <c r="J19" i="17"/>
  <c r="K11" i="17"/>
  <c r="K264" i="17"/>
  <c r="J264" i="17"/>
  <c r="K224" i="17"/>
  <c r="J224" i="17"/>
  <c r="K216" i="17"/>
  <c r="J216" i="17"/>
  <c r="K192" i="17"/>
  <c r="J192" i="17"/>
  <c r="K184" i="17"/>
  <c r="J184" i="17"/>
  <c r="K160" i="17"/>
  <c r="J160" i="17"/>
  <c r="K128" i="17"/>
  <c r="J128" i="17"/>
  <c r="K96" i="17"/>
  <c r="J96" i="17"/>
  <c r="J260" i="17"/>
  <c r="K260" i="17"/>
  <c r="K44" i="17"/>
  <c r="J44" i="17"/>
  <c r="K21" i="17"/>
  <c r="J21" i="17"/>
  <c r="J144" i="17"/>
  <c r="J208" i="17"/>
  <c r="J116" i="17"/>
  <c r="J148" i="17"/>
  <c r="K268" i="17"/>
  <c r="K236" i="17"/>
  <c r="J50" i="17"/>
  <c r="Q85" i="4"/>
  <c r="Q51" i="4"/>
  <c r="G51" i="4"/>
  <c r="Q86" i="4"/>
  <c r="Q55" i="4"/>
  <c r="H55" i="4"/>
  <c r="Q48" i="4"/>
  <c r="Q56" i="4"/>
  <c r="E56" i="4"/>
  <c r="Q80" i="4"/>
  <c r="Q49" i="4"/>
  <c r="H49" i="4"/>
  <c r="Q89" i="4"/>
  <c r="Q52" i="4"/>
  <c r="F52" i="4"/>
  <c r="Q84" i="4"/>
  <c r="Q74" i="4"/>
  <c r="D74" i="4"/>
  <c r="Q72" i="4"/>
  <c r="Q54" i="4"/>
  <c r="M54" i="4"/>
  <c r="Q71" i="4"/>
  <c r="Q102" i="4"/>
  <c r="F102" i="4"/>
  <c r="Q106" i="4"/>
  <c r="Q61" i="4"/>
  <c r="D61" i="4"/>
  <c r="Q31" i="4"/>
  <c r="Q70" i="4"/>
  <c r="H70" i="4"/>
  <c r="Q79" i="4"/>
  <c r="Q66" i="4"/>
  <c r="L66" i="4"/>
  <c r="Q34" i="4"/>
  <c r="Q98" i="4"/>
  <c r="E98" i="4"/>
  <c r="Q94" i="4"/>
  <c r="Q63" i="4"/>
  <c r="F63" i="4"/>
  <c r="Q36" i="4"/>
  <c r="Q97" i="4"/>
  <c r="F97" i="4"/>
  <c r="G26" i="4"/>
  <c r="AL41" i="16"/>
  <c r="B41" i="16"/>
  <c r="X41" i="16"/>
  <c r="BX4" i="16"/>
  <c r="W48" i="16"/>
  <c r="AD39" i="16"/>
  <c r="H39" i="16"/>
  <c r="L41" i="16"/>
  <c r="AB39" i="16"/>
  <c r="V41" i="16"/>
  <c r="V39" i="16"/>
  <c r="AD41" i="16"/>
  <c r="AB41" i="16"/>
  <c r="T41" i="16"/>
  <c r="AL39" i="16"/>
  <c r="L39" i="16"/>
  <c r="J39" i="16"/>
  <c r="B39" i="16"/>
  <c r="V9" i="16"/>
  <c r="AD8" i="16"/>
  <c r="AW8" i="16"/>
  <c r="AW9" i="16"/>
  <c r="AF41" i="16"/>
  <c r="X39" i="16"/>
  <c r="J41" i="16"/>
  <c r="AN41" i="16"/>
  <c r="Y32" i="16"/>
  <c r="AW7" i="16"/>
  <c r="BW3" i="16"/>
  <c r="BW5" i="16"/>
  <c r="BW7" i="16"/>
  <c r="BW9" i="16"/>
  <c r="BW11" i="16"/>
  <c r="BW13" i="16"/>
  <c r="BW15" i="16"/>
  <c r="AL5" i="16"/>
  <c r="CE4" i="16"/>
  <c r="CH4" i="16"/>
  <c r="CE11" i="16"/>
  <c r="CH11" i="16"/>
  <c r="CE9" i="16"/>
  <c r="CH9" i="16"/>
  <c r="Y52" i="9"/>
  <c r="Y60" i="9"/>
  <c r="E32" i="9"/>
  <c r="E37" i="9"/>
  <c r="E40" i="9"/>
  <c r="E36" i="9"/>
  <c r="E33" i="9"/>
  <c r="E39" i="9"/>
  <c r="E35" i="9"/>
  <c r="E34" i="9"/>
  <c r="H35" i="9"/>
  <c r="I41" i="9"/>
  <c r="I45" i="9"/>
  <c r="H31" i="9"/>
  <c r="H34" i="9"/>
  <c r="I42" i="9"/>
  <c r="L34" i="9"/>
  <c r="L45" i="9"/>
  <c r="L56" i="9"/>
  <c r="L67" i="9"/>
  <c r="L78" i="9"/>
  <c r="L89" i="9"/>
  <c r="L100" i="9"/>
  <c r="L111" i="9"/>
  <c r="L122" i="9"/>
  <c r="L133" i="9"/>
  <c r="L7" i="9"/>
  <c r="L44" i="9"/>
  <c r="L55" i="9"/>
  <c r="L66" i="9"/>
  <c r="L77" i="9"/>
  <c r="L88" i="9"/>
  <c r="L99" i="9"/>
  <c r="L110" i="9"/>
  <c r="L121" i="9"/>
  <c r="L132" i="9"/>
  <c r="L6" i="9"/>
  <c r="L35" i="9"/>
  <c r="L46" i="9"/>
  <c r="L57" i="9"/>
  <c r="L68" i="9"/>
  <c r="L79" i="9"/>
  <c r="L90" i="9"/>
  <c r="L101" i="9"/>
  <c r="L112" i="9"/>
  <c r="L123" i="9"/>
  <c r="L134" i="9"/>
  <c r="L8" i="9"/>
  <c r="T40" i="9"/>
  <c r="H39" i="9"/>
  <c r="I50" i="9"/>
  <c r="H32" i="9"/>
  <c r="I43" i="9"/>
  <c r="H40" i="9"/>
  <c r="I48" i="9"/>
  <c r="H37" i="9"/>
  <c r="X45" i="9"/>
  <c r="X56" i="9"/>
  <c r="X67" i="9"/>
  <c r="X78" i="9"/>
  <c r="X89" i="9"/>
  <c r="X100" i="9"/>
  <c r="X111" i="9"/>
  <c r="X122" i="9"/>
  <c r="X133" i="9"/>
  <c r="X7" i="9"/>
  <c r="AA21" i="9"/>
  <c r="M50" i="9"/>
  <c r="M45" i="9"/>
  <c r="M51" i="9"/>
  <c r="M49" i="9"/>
  <c r="M42" i="9"/>
  <c r="M43" i="9"/>
  <c r="M48" i="9"/>
  <c r="M47" i="9"/>
  <c r="M46" i="9"/>
  <c r="Q51" i="9"/>
  <c r="Q48" i="9"/>
  <c r="Q42" i="9"/>
  <c r="Q47" i="9"/>
  <c r="Q49" i="9"/>
  <c r="Q44" i="9"/>
  <c r="Q43" i="9"/>
  <c r="Q50" i="9"/>
  <c r="Q45" i="9"/>
  <c r="E31" i="9"/>
  <c r="E38" i="9"/>
  <c r="X36" i="9"/>
  <c r="X47" i="9"/>
  <c r="X58" i="9"/>
  <c r="X69" i="9"/>
  <c r="X80" i="9"/>
  <c r="X91" i="9"/>
  <c r="X102" i="9"/>
  <c r="X113" i="9"/>
  <c r="X124" i="9"/>
  <c r="X135" i="9"/>
  <c r="X9" i="9"/>
  <c r="U41" i="9"/>
  <c r="U51" i="9"/>
  <c r="X19" i="9"/>
  <c r="AA19" i="9"/>
  <c r="H25" i="4"/>
  <c r="C25" i="4"/>
  <c r="E25" i="4"/>
  <c r="L25" i="4"/>
  <c r="D25" i="4"/>
  <c r="J24" i="4"/>
  <c r="D39" i="16"/>
  <c r="AF39" i="16"/>
  <c r="R41" i="16"/>
  <c r="Y21" i="16"/>
  <c r="A39" i="16"/>
  <c r="D41" i="16"/>
  <c r="R39" i="16"/>
  <c r="A41" i="16"/>
  <c r="AN39" i="16"/>
  <c r="Z8" i="16"/>
  <c r="Z35" i="16"/>
  <c r="BM3" i="16"/>
  <c r="BL5" i="16"/>
  <c r="BM6" i="16"/>
  <c r="CE7" i="16"/>
  <c r="CH7" i="16"/>
  <c r="CE10" i="16"/>
  <c r="CH10" i="16"/>
  <c r="H26" i="4"/>
  <c r="C26" i="4"/>
  <c r="L26" i="4"/>
  <c r="F26" i="4"/>
  <c r="E26" i="4"/>
  <c r="I26" i="4"/>
  <c r="M26" i="4"/>
  <c r="D26" i="4"/>
  <c r="BL4" i="16"/>
  <c r="BL3" i="16"/>
  <c r="BL10" i="16"/>
  <c r="BM5" i="16"/>
  <c r="B36" i="16"/>
  <c r="J9" i="16"/>
  <c r="J8" i="16"/>
  <c r="B34" i="16"/>
  <c r="J7" i="16"/>
  <c r="B43" i="16"/>
  <c r="BT7" i="16"/>
  <c r="BT8" i="16"/>
  <c r="BX6" i="16"/>
  <c r="BV5" i="16"/>
  <c r="BX3" i="16"/>
  <c r="G21" i="4"/>
  <c r="F7" i="16"/>
  <c r="F34" i="16"/>
  <c r="F8" i="16"/>
  <c r="F35" i="16"/>
  <c r="G22" i="4"/>
  <c r="D27" i="4"/>
  <c r="I27" i="4"/>
  <c r="G27" i="4"/>
  <c r="C27" i="4"/>
  <c r="M27" i="4"/>
  <c r="E27" i="4"/>
  <c r="F27" i="4"/>
  <c r="H27" i="4"/>
  <c r="J27" i="4"/>
  <c r="L27" i="4"/>
  <c r="Q60" i="4"/>
  <c r="Q92" i="4"/>
  <c r="Q105" i="4"/>
  <c r="Q30" i="4"/>
  <c r="Q62" i="4"/>
  <c r="Q53" i="4"/>
  <c r="Q96" i="4"/>
  <c r="Q90" i="4"/>
  <c r="Q37" i="4"/>
  <c r="Q64" i="4"/>
  <c r="Q76" i="4"/>
  <c r="Q67" i="4"/>
  <c r="Q32" i="4"/>
  <c r="Q45" i="4"/>
  <c r="Q47" i="4"/>
  <c r="Q46" i="4"/>
  <c r="Q59" i="4"/>
  <c r="Q57" i="4"/>
  <c r="Q99" i="4"/>
  <c r="Q65" i="4"/>
  <c r="Q38" i="4"/>
  <c r="Q68" i="4"/>
  <c r="Q83" i="4"/>
  <c r="Q101" i="4"/>
  <c r="Q29" i="4"/>
  <c r="Q40" i="4"/>
  <c r="Q28" i="4"/>
  <c r="Q44" i="4"/>
  <c r="Q104" i="4"/>
  <c r="Q50" i="4"/>
  <c r="Q107" i="4"/>
  <c r="Q82" i="4"/>
  <c r="Q78" i="4"/>
  <c r="Q35" i="4"/>
  <c r="C36" i="4"/>
  <c r="Q91" i="4"/>
  <c r="Q39" i="4"/>
  <c r="Q95" i="4"/>
  <c r="Q42" i="4"/>
  <c r="Q75" i="4"/>
  <c r="Q33" i="4"/>
  <c r="C34" i="4"/>
  <c r="AY22" i="16"/>
  <c r="BB21" i="16"/>
  <c r="F85" i="4"/>
  <c r="E85" i="4"/>
  <c r="C85" i="4"/>
  <c r="L85" i="4"/>
  <c r="M85" i="4"/>
  <c r="D85" i="4"/>
  <c r="I85" i="4"/>
  <c r="H85" i="4"/>
  <c r="G85" i="4"/>
  <c r="H81" i="4"/>
  <c r="C81" i="4"/>
  <c r="G81" i="4"/>
  <c r="E81" i="4"/>
  <c r="M81" i="4"/>
  <c r="L81" i="4"/>
  <c r="D81" i="4"/>
  <c r="F81" i="4"/>
  <c r="I81" i="4"/>
  <c r="I51" i="4"/>
  <c r="E51" i="4"/>
  <c r="H51" i="4"/>
  <c r="J51" i="4"/>
  <c r="K51" i="4"/>
  <c r="M51" i="4"/>
  <c r="L51" i="4"/>
  <c r="L69" i="4"/>
  <c r="E69" i="4"/>
  <c r="H69" i="4"/>
  <c r="D69" i="4"/>
  <c r="F69" i="4"/>
  <c r="M69" i="4"/>
  <c r="C69" i="4"/>
  <c r="I69" i="4"/>
  <c r="G69" i="4"/>
  <c r="I86" i="4"/>
  <c r="D86" i="4"/>
  <c r="C86" i="4"/>
  <c r="G86" i="4"/>
  <c r="E86" i="4"/>
  <c r="L86" i="4"/>
  <c r="M86" i="4"/>
  <c r="H86" i="4"/>
  <c r="F86" i="4"/>
  <c r="M93" i="4"/>
  <c r="H93" i="4"/>
  <c r="F93" i="4"/>
  <c r="D93" i="4"/>
  <c r="I55" i="4"/>
  <c r="G55" i="4"/>
  <c r="F55" i="4"/>
  <c r="C55" i="4"/>
  <c r="L55" i="4"/>
  <c r="G100" i="4"/>
  <c r="M100" i="4"/>
  <c r="E100" i="4"/>
  <c r="H100" i="4"/>
  <c r="E48" i="4"/>
  <c r="M48" i="4"/>
  <c r="F48" i="4"/>
  <c r="D48" i="4"/>
  <c r="H48" i="4"/>
  <c r="I48" i="4"/>
  <c r="G48" i="4"/>
  <c r="C48" i="4"/>
  <c r="L48" i="4"/>
  <c r="E87" i="4"/>
  <c r="L87" i="4"/>
  <c r="D87" i="4"/>
  <c r="M87" i="4"/>
  <c r="H87" i="4"/>
  <c r="G87" i="4"/>
  <c r="C87" i="4"/>
  <c r="I87" i="4"/>
  <c r="F87" i="4"/>
  <c r="E72" i="4"/>
  <c r="L72" i="4"/>
  <c r="G72" i="4"/>
  <c r="H72" i="4"/>
  <c r="I72" i="4"/>
  <c r="D72" i="4"/>
  <c r="M72" i="4"/>
  <c r="C72" i="4"/>
  <c r="F72" i="4"/>
  <c r="L56" i="4"/>
  <c r="M56" i="4"/>
  <c r="G56" i="4"/>
  <c r="D56" i="4"/>
  <c r="F54" i="4"/>
  <c r="D54" i="4"/>
  <c r="H54" i="4"/>
  <c r="C54" i="4"/>
  <c r="I54" i="4"/>
  <c r="L43" i="4"/>
  <c r="M43" i="4"/>
  <c r="C43" i="4"/>
  <c r="H43" i="4"/>
  <c r="C71" i="4"/>
  <c r="D71" i="4"/>
  <c r="F71" i="4"/>
  <c r="L71" i="4"/>
  <c r="I71" i="4"/>
  <c r="G71" i="4"/>
  <c r="H71" i="4"/>
  <c r="J71" i="4"/>
  <c r="K71" i="4"/>
  <c r="E71" i="4"/>
  <c r="M71" i="4"/>
  <c r="L80" i="4"/>
  <c r="E80" i="4"/>
  <c r="D80" i="4"/>
  <c r="H80" i="4"/>
  <c r="I80" i="4"/>
  <c r="F80" i="4"/>
  <c r="G80" i="4"/>
  <c r="C80" i="4"/>
  <c r="M80" i="4"/>
  <c r="M102" i="4"/>
  <c r="E102" i="4"/>
  <c r="I102" i="4"/>
  <c r="G102" i="4"/>
  <c r="L102" i="4"/>
  <c r="D73" i="4"/>
  <c r="F73" i="4"/>
  <c r="C73" i="4"/>
  <c r="M73" i="4"/>
  <c r="F106" i="4"/>
  <c r="E106" i="4"/>
  <c r="M106" i="4"/>
  <c r="D106" i="4"/>
  <c r="H106" i="4"/>
  <c r="G106" i="4"/>
  <c r="L106" i="4"/>
  <c r="I106" i="4"/>
  <c r="C106" i="4"/>
  <c r="L61" i="4"/>
  <c r="E61" i="4"/>
  <c r="G61" i="4"/>
  <c r="I61" i="4"/>
  <c r="C58" i="4"/>
  <c r="D58" i="4"/>
  <c r="G58" i="4"/>
  <c r="H58" i="4"/>
  <c r="M58" i="4"/>
  <c r="L58" i="4"/>
  <c r="E58" i="4"/>
  <c r="I58" i="4"/>
  <c r="F58" i="4"/>
  <c r="L31" i="4"/>
  <c r="E31" i="4"/>
  <c r="M31" i="4"/>
  <c r="I31" i="4"/>
  <c r="D31" i="4"/>
  <c r="G31" i="4"/>
  <c r="F31" i="4"/>
  <c r="H31" i="4"/>
  <c r="J31" i="4"/>
  <c r="C31" i="4"/>
  <c r="I49" i="4"/>
  <c r="G49" i="4"/>
  <c r="L49" i="4"/>
  <c r="M49" i="4"/>
  <c r="C49" i="4"/>
  <c r="F70" i="4"/>
  <c r="I70" i="4"/>
  <c r="E70" i="4"/>
  <c r="G70" i="4"/>
  <c r="F41" i="4"/>
  <c r="H41" i="4"/>
  <c r="D41" i="4"/>
  <c r="C41" i="4"/>
  <c r="L41" i="4"/>
  <c r="G41" i="4"/>
  <c r="I41" i="4"/>
  <c r="M41" i="4"/>
  <c r="E41" i="4"/>
  <c r="I79" i="4"/>
  <c r="F79" i="4"/>
  <c r="E79" i="4"/>
  <c r="D79" i="4"/>
  <c r="H79" i="4"/>
  <c r="J79" i="4"/>
  <c r="K79" i="4"/>
  <c r="L79" i="4"/>
  <c r="M79" i="4"/>
  <c r="C79" i="4"/>
  <c r="G79" i="4"/>
  <c r="I89" i="4"/>
  <c r="E89" i="4"/>
  <c r="C89" i="4"/>
  <c r="D89" i="4"/>
  <c r="H89" i="4"/>
  <c r="J89" i="4"/>
  <c r="K89" i="4"/>
  <c r="M89" i="4"/>
  <c r="L89" i="4"/>
  <c r="G89" i="4"/>
  <c r="F89" i="4"/>
  <c r="H66" i="4"/>
  <c r="I66" i="4"/>
  <c r="D66" i="4"/>
  <c r="M66" i="4"/>
  <c r="I88" i="4"/>
  <c r="G88" i="4"/>
  <c r="C88" i="4"/>
  <c r="E88" i="4"/>
  <c r="D88" i="4"/>
  <c r="F34" i="4"/>
  <c r="E34" i="4"/>
  <c r="D34" i="4"/>
  <c r="H34" i="4"/>
  <c r="G34" i="4"/>
  <c r="L34" i="4"/>
  <c r="M34" i="4"/>
  <c r="I34" i="4"/>
  <c r="C52" i="4"/>
  <c r="D52" i="4"/>
  <c r="M52" i="4"/>
  <c r="G52" i="4"/>
  <c r="F98" i="4"/>
  <c r="D98" i="4"/>
  <c r="H98" i="4"/>
  <c r="I98" i="4"/>
  <c r="M98" i="4"/>
  <c r="I103" i="4"/>
  <c r="F103" i="4"/>
  <c r="E103" i="4"/>
  <c r="D103" i="4"/>
  <c r="H103" i="4"/>
  <c r="J103" i="4"/>
  <c r="K103" i="4"/>
  <c r="L103" i="4"/>
  <c r="M103" i="4"/>
  <c r="C103" i="4"/>
  <c r="G103" i="4"/>
  <c r="L94" i="4"/>
  <c r="M94" i="4"/>
  <c r="H94" i="4"/>
  <c r="F94" i="4"/>
  <c r="I94" i="4"/>
  <c r="D94" i="4"/>
  <c r="C94" i="4"/>
  <c r="G94" i="4"/>
  <c r="E94" i="4"/>
  <c r="D84" i="4"/>
  <c r="C84" i="4"/>
  <c r="E84" i="4"/>
  <c r="F84" i="4"/>
  <c r="H84" i="4"/>
  <c r="M84" i="4"/>
  <c r="L84" i="4"/>
  <c r="I84" i="4"/>
  <c r="G84" i="4"/>
  <c r="E63" i="4"/>
  <c r="C63" i="4"/>
  <c r="L63" i="4"/>
  <c r="D63" i="4"/>
  <c r="G63" i="4"/>
  <c r="I77" i="4"/>
  <c r="G77" i="4"/>
  <c r="H77" i="4"/>
  <c r="J77" i="4"/>
  <c r="K77" i="4"/>
  <c r="C77" i="4"/>
  <c r="L77" i="4"/>
  <c r="D77" i="4"/>
  <c r="F77" i="4"/>
  <c r="E77" i="4"/>
  <c r="M77" i="4"/>
  <c r="M36" i="4"/>
  <c r="E36" i="4"/>
  <c r="I36" i="4"/>
  <c r="D36" i="4"/>
  <c r="F36" i="4"/>
  <c r="G36" i="4"/>
  <c r="L36" i="4"/>
  <c r="H36" i="4"/>
  <c r="I74" i="4"/>
  <c r="C74" i="4"/>
  <c r="E74" i="4"/>
  <c r="M74" i="4"/>
  <c r="F74" i="4"/>
  <c r="E97" i="4"/>
  <c r="G97" i="4"/>
  <c r="M97" i="4"/>
  <c r="C97" i="4"/>
  <c r="BL6" i="16"/>
  <c r="J25" i="7"/>
  <c r="I25" i="7"/>
  <c r="Z9" i="16"/>
  <c r="Z36" i="16"/>
  <c r="BM4" i="16"/>
  <c r="I47" i="9"/>
  <c r="I51" i="9"/>
  <c r="H33" i="9"/>
  <c r="H36" i="9"/>
  <c r="AA8" i="16"/>
  <c r="AA35" i="16"/>
  <c r="AD7" i="16"/>
  <c r="AK7" i="16"/>
  <c r="X21" i="9"/>
  <c r="X22" i="9"/>
  <c r="G9" i="16"/>
  <c r="G36" i="16"/>
  <c r="F9" i="16"/>
  <c r="F36" i="16"/>
  <c r="G8" i="16"/>
  <c r="G35" i="16"/>
  <c r="H38" i="9"/>
  <c r="M25" i="4"/>
  <c r="I25" i="4"/>
  <c r="J25" i="4"/>
  <c r="BN4" i="16"/>
  <c r="BO4" i="16"/>
  <c r="AA9" i="16"/>
  <c r="AA36" i="16"/>
  <c r="BN5" i="16"/>
  <c r="BO5" i="16"/>
  <c r="I97" i="4"/>
  <c r="L97" i="4"/>
  <c r="D97" i="4"/>
  <c r="H97" i="4"/>
  <c r="H74" i="4"/>
  <c r="L74" i="4"/>
  <c r="G74" i="4"/>
  <c r="H63" i="4"/>
  <c r="M63" i="4"/>
  <c r="I63" i="4"/>
  <c r="C98" i="4"/>
  <c r="G98" i="4"/>
  <c r="L98" i="4"/>
  <c r="E52" i="4"/>
  <c r="H52" i="4"/>
  <c r="L52" i="4"/>
  <c r="I52" i="4"/>
  <c r="H88" i="4"/>
  <c r="J88" i="4"/>
  <c r="K88" i="4"/>
  <c r="L88" i="4"/>
  <c r="M88" i="4"/>
  <c r="G66" i="4"/>
  <c r="E66" i="4"/>
  <c r="C66" i="4"/>
  <c r="F66" i="4"/>
  <c r="C70" i="4"/>
  <c r="L70" i="4"/>
  <c r="D70" i="4"/>
  <c r="M70" i="4"/>
  <c r="D49" i="4"/>
  <c r="F49" i="4"/>
  <c r="E49" i="4"/>
  <c r="F61" i="4"/>
  <c r="C61" i="4"/>
  <c r="H61" i="4"/>
  <c r="J61" i="4"/>
  <c r="K61" i="4"/>
  <c r="M61" i="4"/>
  <c r="E73" i="4"/>
  <c r="G73" i="4"/>
  <c r="H73" i="4"/>
  <c r="I73" i="4"/>
  <c r="D102" i="4"/>
  <c r="C102" i="4"/>
  <c r="H102" i="4"/>
  <c r="J102" i="4"/>
  <c r="K102" i="4"/>
  <c r="D43" i="4"/>
  <c r="F43" i="4"/>
  <c r="I43" i="4"/>
  <c r="G43" i="4"/>
  <c r="E54" i="4"/>
  <c r="G54" i="4"/>
  <c r="L54" i="4"/>
  <c r="I56" i="4"/>
  <c r="F56" i="4"/>
  <c r="H56" i="4"/>
  <c r="C56" i="4"/>
  <c r="C100" i="4"/>
  <c r="L100" i="4"/>
  <c r="D100" i="4"/>
  <c r="F100" i="4"/>
  <c r="E55" i="4"/>
  <c r="D55" i="4"/>
  <c r="M55" i="4"/>
  <c r="C93" i="4"/>
  <c r="E93" i="4"/>
  <c r="G93" i="4"/>
  <c r="L93" i="4"/>
  <c r="F51" i="4"/>
  <c r="C51" i="4"/>
  <c r="D51" i="4"/>
  <c r="P44" i="9"/>
  <c r="P55" i="9"/>
  <c r="P66" i="9"/>
  <c r="P77" i="9"/>
  <c r="P88" i="9"/>
  <c r="P99" i="9"/>
  <c r="P110" i="9"/>
  <c r="P121" i="9"/>
  <c r="P132" i="9"/>
  <c r="P6" i="9"/>
  <c r="P19" i="9"/>
  <c r="S18" i="9"/>
  <c r="P18" i="9"/>
  <c r="P34" i="9"/>
  <c r="BN6" i="16"/>
  <c r="BN3" i="16"/>
  <c r="BM8" i="16"/>
  <c r="T44" i="9"/>
  <c r="T55" i="9"/>
  <c r="T66" i="9"/>
  <c r="T77" i="9"/>
  <c r="T88" i="9"/>
  <c r="T99" i="9"/>
  <c r="T110" i="9"/>
  <c r="T121" i="9"/>
  <c r="T132" i="9"/>
  <c r="T6" i="9"/>
  <c r="V43" i="16"/>
  <c r="G43" i="16"/>
  <c r="G44" i="16"/>
  <c r="T35" i="9"/>
  <c r="H48" i="9"/>
  <c r="H51" i="9"/>
  <c r="T36" i="9"/>
  <c r="T47" i="9"/>
  <c r="T58" i="9"/>
  <c r="T69" i="9"/>
  <c r="T80" i="9"/>
  <c r="T91" i="9"/>
  <c r="T102" i="9"/>
  <c r="T113" i="9"/>
  <c r="T124" i="9"/>
  <c r="T135" i="9"/>
  <c r="T9" i="9"/>
  <c r="U39" i="16"/>
  <c r="J74" i="4"/>
  <c r="K74" i="4"/>
  <c r="J36" i="4"/>
  <c r="J41" i="4"/>
  <c r="K41" i="4"/>
  <c r="J70" i="4"/>
  <c r="K70" i="4"/>
  <c r="J49" i="4"/>
  <c r="K49" i="4"/>
  <c r="J72" i="4"/>
  <c r="K72" i="4"/>
  <c r="J87" i="4"/>
  <c r="K87" i="4"/>
  <c r="J55" i="4"/>
  <c r="K55" i="4"/>
  <c r="J86" i="4"/>
  <c r="K86" i="4"/>
  <c r="J69" i="4"/>
  <c r="K69" i="4"/>
  <c r="J85" i="4"/>
  <c r="K85" i="4"/>
  <c r="X28" i="16"/>
  <c r="AL32" i="16"/>
  <c r="V36" i="16"/>
  <c r="AD9" i="16"/>
  <c r="BL8" i="16"/>
  <c r="AO39" i="16"/>
  <c r="E41" i="9"/>
  <c r="E49" i="9"/>
  <c r="D31" i="9"/>
  <c r="E42" i="9"/>
  <c r="Q52" i="9"/>
  <c r="Q57" i="9"/>
  <c r="P51" i="9"/>
  <c r="D35" i="9"/>
  <c r="D40" i="9"/>
  <c r="D32" i="9"/>
  <c r="D33" i="9"/>
  <c r="Y59" i="9"/>
  <c r="Y62" i="9"/>
  <c r="Y53" i="9"/>
  <c r="Y56" i="9"/>
  <c r="Y57" i="9"/>
  <c r="Y58" i="9"/>
  <c r="Y61" i="9"/>
  <c r="Y55" i="9"/>
  <c r="Q54" i="9"/>
  <c r="H50" i="9"/>
  <c r="X20" i="9"/>
  <c r="L36" i="9"/>
  <c r="AA22" i="9"/>
  <c r="I44" i="9"/>
  <c r="U43" i="9"/>
  <c r="U45" i="9"/>
  <c r="U42" i="9"/>
  <c r="U49" i="9"/>
  <c r="U47" i="9"/>
  <c r="U46" i="9"/>
  <c r="U44" i="9"/>
  <c r="U50" i="9"/>
  <c r="U48" i="9"/>
  <c r="P50" i="9"/>
  <c r="M52" i="9"/>
  <c r="M55" i="9"/>
  <c r="L51" i="9"/>
  <c r="L50" i="9"/>
  <c r="O21" i="9"/>
  <c r="L21" i="9"/>
  <c r="L19" i="9"/>
  <c r="O19" i="9"/>
  <c r="L20" i="9"/>
  <c r="O20" i="9"/>
  <c r="D34" i="9"/>
  <c r="D39" i="9"/>
  <c r="D37" i="9"/>
  <c r="X37" i="9"/>
  <c r="X48" i="9"/>
  <c r="X59" i="9"/>
  <c r="X70" i="9"/>
  <c r="X81" i="9"/>
  <c r="X92" i="9"/>
  <c r="X103" i="9"/>
  <c r="X114" i="9"/>
  <c r="X125" i="9"/>
  <c r="X136" i="9"/>
  <c r="X10" i="9"/>
  <c r="T51" i="9"/>
  <c r="AA20" i="9"/>
  <c r="H42" i="9"/>
  <c r="H43" i="9"/>
  <c r="I46" i="9"/>
  <c r="I49" i="9"/>
  <c r="Y54" i="9"/>
  <c r="B14" i="16"/>
  <c r="BE9" i="16"/>
  <c r="BH10" i="16"/>
  <c r="J26" i="4"/>
  <c r="BL9" i="16"/>
  <c r="B12" i="16"/>
  <c r="BE3" i="16"/>
  <c r="BH4" i="16"/>
  <c r="AK8" i="16"/>
  <c r="AK35" i="16"/>
  <c r="AD35" i="16"/>
  <c r="J34" i="16"/>
  <c r="Q7" i="16"/>
  <c r="Q8" i="16"/>
  <c r="Q35" i="16"/>
  <c r="J35" i="16"/>
  <c r="J36" i="16"/>
  <c r="Q9" i="16"/>
  <c r="Q36" i="16"/>
  <c r="BI18" i="16"/>
  <c r="BI22" i="16"/>
  <c r="BI20" i="16"/>
  <c r="AK34" i="16"/>
  <c r="BI24" i="16"/>
  <c r="BV7" i="16"/>
  <c r="BX5" i="16"/>
  <c r="BT9" i="16"/>
  <c r="BT10" i="16"/>
  <c r="BX8" i="16"/>
  <c r="AY23" i="16"/>
  <c r="BB22" i="16"/>
  <c r="C75" i="4"/>
  <c r="D75" i="4"/>
  <c r="L75" i="4"/>
  <c r="F75" i="4"/>
  <c r="I75" i="4"/>
  <c r="G75" i="4"/>
  <c r="M75" i="4"/>
  <c r="H75" i="4"/>
  <c r="E75" i="4"/>
  <c r="C95" i="4"/>
  <c r="D95" i="4"/>
  <c r="F95" i="4"/>
  <c r="L95" i="4"/>
  <c r="I95" i="4"/>
  <c r="G95" i="4"/>
  <c r="H95" i="4"/>
  <c r="J95" i="4"/>
  <c r="K95" i="4"/>
  <c r="E95" i="4"/>
  <c r="M95" i="4"/>
  <c r="H91" i="4"/>
  <c r="F91" i="4"/>
  <c r="E91" i="4"/>
  <c r="G91" i="4"/>
  <c r="D91" i="4"/>
  <c r="L91" i="4"/>
  <c r="M91" i="4"/>
  <c r="I91" i="4"/>
  <c r="C91" i="4"/>
  <c r="H78" i="4"/>
  <c r="G78" i="4"/>
  <c r="I78" i="4"/>
  <c r="C78" i="4"/>
  <c r="M78" i="4"/>
  <c r="F78" i="4"/>
  <c r="E78" i="4"/>
  <c r="D78" i="4"/>
  <c r="L78" i="4"/>
  <c r="H107" i="4"/>
  <c r="E107" i="4"/>
  <c r="G107" i="4"/>
  <c r="M107" i="4"/>
  <c r="F107" i="4"/>
  <c r="L107" i="4"/>
  <c r="C107" i="4"/>
  <c r="I107" i="4"/>
  <c r="D107" i="4"/>
  <c r="D104" i="4"/>
  <c r="C104" i="4"/>
  <c r="F104" i="4"/>
  <c r="L104" i="4"/>
  <c r="H104" i="4"/>
  <c r="M104" i="4"/>
  <c r="I104" i="4"/>
  <c r="G104" i="4"/>
  <c r="E104" i="4"/>
  <c r="E28" i="4"/>
  <c r="F28" i="4"/>
  <c r="I28" i="4"/>
  <c r="C28" i="4"/>
  <c r="G28" i="4"/>
  <c r="M28" i="4"/>
  <c r="H28" i="4"/>
  <c r="J28" i="4"/>
  <c r="D28" i="4"/>
  <c r="L28" i="4"/>
  <c r="M29" i="4"/>
  <c r="D29" i="4"/>
  <c r="H29" i="4"/>
  <c r="E29" i="4"/>
  <c r="G29" i="4"/>
  <c r="I29" i="4"/>
  <c r="L29" i="4"/>
  <c r="C29" i="4"/>
  <c r="F29" i="4"/>
  <c r="D83" i="4"/>
  <c r="F83" i="4"/>
  <c r="C83" i="4"/>
  <c r="E83" i="4"/>
  <c r="I83" i="4"/>
  <c r="M83" i="4"/>
  <c r="L83" i="4"/>
  <c r="H83" i="4"/>
  <c r="G83" i="4"/>
  <c r="L38" i="4"/>
  <c r="I38" i="4"/>
  <c r="D38" i="4"/>
  <c r="H38" i="4"/>
  <c r="J38" i="4"/>
  <c r="G38" i="4"/>
  <c r="E38" i="4"/>
  <c r="F38" i="4"/>
  <c r="M38" i="4"/>
  <c r="C38" i="4"/>
  <c r="I99" i="4"/>
  <c r="M99" i="4"/>
  <c r="H99" i="4"/>
  <c r="J99" i="4"/>
  <c r="K99" i="4"/>
  <c r="G99" i="4"/>
  <c r="C99" i="4"/>
  <c r="D99" i="4"/>
  <c r="F99" i="4"/>
  <c r="E99" i="4"/>
  <c r="L99" i="4"/>
  <c r="L59" i="4"/>
  <c r="M59" i="4"/>
  <c r="H59" i="4"/>
  <c r="G59" i="4"/>
  <c r="C59" i="4"/>
  <c r="E59" i="4"/>
  <c r="F59" i="4"/>
  <c r="I59" i="4"/>
  <c r="D59" i="4"/>
  <c r="I47" i="4"/>
  <c r="H47" i="4"/>
  <c r="G47" i="4"/>
  <c r="M47" i="4"/>
  <c r="D47" i="4"/>
  <c r="F47" i="4"/>
  <c r="C47" i="4"/>
  <c r="E47" i="4"/>
  <c r="L47" i="4"/>
  <c r="M32" i="4"/>
  <c r="F32" i="4"/>
  <c r="H32" i="4"/>
  <c r="I32" i="4"/>
  <c r="D32" i="4"/>
  <c r="G32" i="4"/>
  <c r="L32" i="4"/>
  <c r="E32" i="4"/>
  <c r="C32" i="4"/>
  <c r="I76" i="4"/>
  <c r="C76" i="4"/>
  <c r="F76" i="4"/>
  <c r="D76" i="4"/>
  <c r="G76" i="4"/>
  <c r="M76" i="4"/>
  <c r="L76" i="4"/>
  <c r="E76" i="4"/>
  <c r="H76" i="4"/>
  <c r="J76" i="4"/>
  <c r="K76" i="4"/>
  <c r="F37" i="4"/>
  <c r="M37" i="4"/>
  <c r="L37" i="4"/>
  <c r="D37" i="4"/>
  <c r="I37" i="4"/>
  <c r="G37" i="4"/>
  <c r="C37" i="4"/>
  <c r="H37" i="4"/>
  <c r="E37" i="4"/>
  <c r="L96" i="4"/>
  <c r="E96" i="4"/>
  <c r="H96" i="4"/>
  <c r="D96" i="4"/>
  <c r="I96" i="4"/>
  <c r="F96" i="4"/>
  <c r="G96" i="4"/>
  <c r="M96" i="4"/>
  <c r="C96" i="4"/>
  <c r="D62" i="4"/>
  <c r="E62" i="4"/>
  <c r="M62" i="4"/>
  <c r="G62" i="4"/>
  <c r="L62" i="4"/>
  <c r="H62" i="4"/>
  <c r="F62" i="4"/>
  <c r="I62" i="4"/>
  <c r="C62" i="4"/>
  <c r="F105" i="4"/>
  <c r="E105" i="4"/>
  <c r="C105" i="4"/>
  <c r="L105" i="4"/>
  <c r="I105" i="4"/>
  <c r="M105" i="4"/>
  <c r="H105" i="4"/>
  <c r="J105" i="4"/>
  <c r="K105" i="4"/>
  <c r="G105" i="4"/>
  <c r="D105" i="4"/>
  <c r="C60" i="4"/>
  <c r="D60" i="4"/>
  <c r="M60" i="4"/>
  <c r="H60" i="4"/>
  <c r="I60" i="4"/>
  <c r="F60" i="4"/>
  <c r="L60" i="4"/>
  <c r="E60" i="4"/>
  <c r="G60" i="4"/>
  <c r="J84" i="4"/>
  <c r="K84" i="4"/>
  <c r="J66" i="4"/>
  <c r="K66" i="4"/>
  <c r="J106" i="4"/>
  <c r="K106" i="4"/>
  <c r="J80" i="4"/>
  <c r="K80" i="4"/>
  <c r="J43" i="4"/>
  <c r="K43" i="4"/>
  <c r="J54" i="4"/>
  <c r="K54" i="4"/>
  <c r="J48" i="4"/>
  <c r="K48" i="4"/>
  <c r="J100" i="4"/>
  <c r="K100" i="4"/>
  <c r="J93" i="4"/>
  <c r="K93" i="4"/>
  <c r="C33" i="4"/>
  <c r="H33" i="4"/>
  <c r="D33" i="4"/>
  <c r="G33" i="4"/>
  <c r="F33" i="4"/>
  <c r="M33" i="4"/>
  <c r="L33" i="4"/>
  <c r="I33" i="4"/>
  <c r="E33" i="4"/>
  <c r="E42" i="4"/>
  <c r="C42" i="4"/>
  <c r="G42" i="4"/>
  <c r="D42" i="4"/>
  <c r="H42" i="4"/>
  <c r="M42" i="4"/>
  <c r="F42" i="4"/>
  <c r="I42" i="4"/>
  <c r="L42" i="4"/>
  <c r="I39" i="4"/>
  <c r="M39" i="4"/>
  <c r="G39" i="4"/>
  <c r="D39" i="4"/>
  <c r="H39" i="4"/>
  <c r="J39" i="4"/>
  <c r="F39" i="4"/>
  <c r="C39" i="4"/>
  <c r="E39" i="4"/>
  <c r="L39" i="4"/>
  <c r="M35" i="4"/>
  <c r="E35" i="4"/>
  <c r="D35" i="4"/>
  <c r="L35" i="4"/>
  <c r="C35" i="4"/>
  <c r="H35" i="4"/>
  <c r="F35" i="4"/>
  <c r="G35" i="4"/>
  <c r="I35" i="4"/>
  <c r="I82" i="4"/>
  <c r="G82" i="4"/>
  <c r="D82" i="4"/>
  <c r="L82" i="4"/>
  <c r="M82" i="4"/>
  <c r="H82" i="4"/>
  <c r="C82" i="4"/>
  <c r="E82" i="4"/>
  <c r="F82" i="4"/>
  <c r="D50" i="4"/>
  <c r="I50" i="4"/>
  <c r="H50" i="4"/>
  <c r="C50" i="4"/>
  <c r="L50" i="4"/>
  <c r="E50" i="4"/>
  <c r="F50" i="4"/>
  <c r="G50" i="4"/>
  <c r="M50" i="4"/>
  <c r="D44" i="4"/>
  <c r="L44" i="4"/>
  <c r="I44" i="4"/>
  <c r="G44" i="4"/>
  <c r="M44" i="4"/>
  <c r="C44" i="4"/>
  <c r="E44" i="4"/>
  <c r="H44" i="4"/>
  <c r="F44" i="4"/>
  <c r="H40" i="4"/>
  <c r="M40" i="4"/>
  <c r="D40" i="4"/>
  <c r="F40" i="4"/>
  <c r="I40" i="4"/>
  <c r="C40" i="4"/>
  <c r="L40" i="4"/>
  <c r="E40" i="4"/>
  <c r="G40" i="4"/>
  <c r="L101" i="4"/>
  <c r="D101" i="4"/>
  <c r="F101" i="4"/>
  <c r="I101" i="4"/>
  <c r="H101" i="4"/>
  <c r="C101" i="4"/>
  <c r="G101" i="4"/>
  <c r="E101" i="4"/>
  <c r="M101" i="4"/>
  <c r="D68" i="4"/>
  <c r="C68" i="4"/>
  <c r="E68" i="4"/>
  <c r="F68" i="4"/>
  <c r="M68" i="4"/>
  <c r="H68" i="4"/>
  <c r="L68" i="4"/>
  <c r="I68" i="4"/>
  <c r="G68" i="4"/>
  <c r="H65" i="4"/>
  <c r="G65" i="4"/>
  <c r="C65" i="4"/>
  <c r="F65" i="4"/>
  <c r="I65" i="4"/>
  <c r="D65" i="4"/>
  <c r="L65" i="4"/>
  <c r="E65" i="4"/>
  <c r="M65" i="4"/>
  <c r="I57" i="4"/>
  <c r="H57" i="4"/>
  <c r="C57" i="4"/>
  <c r="F57" i="4"/>
  <c r="M57" i="4"/>
  <c r="E57" i="4"/>
  <c r="L57" i="4"/>
  <c r="D57" i="4"/>
  <c r="G57" i="4"/>
  <c r="H46" i="4"/>
  <c r="G46" i="4"/>
  <c r="C46" i="4"/>
  <c r="I46" i="4"/>
  <c r="F46" i="4"/>
  <c r="D46" i="4"/>
  <c r="M46" i="4"/>
  <c r="L46" i="4"/>
  <c r="E46" i="4"/>
  <c r="L45" i="4"/>
  <c r="M45" i="4"/>
  <c r="H45" i="4"/>
  <c r="G45" i="4"/>
  <c r="F45" i="4"/>
  <c r="C45" i="4"/>
  <c r="E45" i="4"/>
  <c r="I45" i="4"/>
  <c r="D45" i="4"/>
  <c r="H67" i="4"/>
  <c r="G67" i="4"/>
  <c r="L67" i="4"/>
  <c r="E67" i="4"/>
  <c r="D67" i="4"/>
  <c r="C67" i="4"/>
  <c r="M67" i="4"/>
  <c r="I67" i="4"/>
  <c r="F67" i="4"/>
  <c r="L64" i="4"/>
  <c r="M64" i="4"/>
  <c r="D64" i="4"/>
  <c r="I64" i="4"/>
  <c r="E64" i="4"/>
  <c r="F64" i="4"/>
  <c r="C64" i="4"/>
  <c r="G64" i="4"/>
  <c r="H64" i="4"/>
  <c r="E90" i="4"/>
  <c r="D90" i="4"/>
  <c r="F90" i="4"/>
  <c r="C90" i="4"/>
  <c r="H90" i="4"/>
  <c r="L90" i="4"/>
  <c r="M90" i="4"/>
  <c r="I90" i="4"/>
  <c r="G90" i="4"/>
  <c r="E53" i="4"/>
  <c r="F53" i="4"/>
  <c r="M53" i="4"/>
  <c r="G53" i="4"/>
  <c r="L53" i="4"/>
  <c r="H53" i="4"/>
  <c r="D53" i="4"/>
  <c r="I53" i="4"/>
  <c r="C53" i="4"/>
  <c r="F30" i="4"/>
  <c r="C30" i="4"/>
  <c r="I30" i="4"/>
  <c r="D30" i="4"/>
  <c r="E30" i="4"/>
  <c r="L30" i="4"/>
  <c r="M30" i="4"/>
  <c r="H30" i="4"/>
  <c r="G30" i="4"/>
  <c r="I92" i="4"/>
  <c r="C92" i="4"/>
  <c r="L92" i="4"/>
  <c r="E92" i="4"/>
  <c r="H92" i="4"/>
  <c r="M92" i="4"/>
  <c r="F92" i="4"/>
  <c r="D92" i="4"/>
  <c r="G92" i="4"/>
  <c r="J94" i="4"/>
  <c r="K94" i="4"/>
  <c r="J98" i="4"/>
  <c r="K98" i="4"/>
  <c r="J34" i="4"/>
  <c r="J58" i="4"/>
  <c r="K58" i="4"/>
  <c r="J56" i="4"/>
  <c r="K56" i="4"/>
  <c r="J81" i="4"/>
  <c r="K81" i="4"/>
  <c r="V12" i="16"/>
  <c r="BE10" i="16"/>
  <c r="BH9" i="16"/>
  <c r="V14" i="16"/>
  <c r="AD34" i="16"/>
  <c r="S43" i="16"/>
  <c r="S44" i="16"/>
  <c r="H44" i="9"/>
  <c r="J92" i="4"/>
  <c r="K92" i="4"/>
  <c r="BM10" i="16"/>
  <c r="BN10" i="16"/>
  <c r="BO10" i="16"/>
  <c r="BO6" i="16"/>
  <c r="M57" i="9"/>
  <c r="E47" i="9"/>
  <c r="E51" i="9"/>
  <c r="H45" i="9"/>
  <c r="S19" i="9"/>
  <c r="E48" i="9"/>
  <c r="E50" i="9"/>
  <c r="E45" i="9"/>
  <c r="E46" i="9"/>
  <c r="J73" i="4"/>
  <c r="K73" i="4"/>
  <c r="J97" i="4"/>
  <c r="K97" i="4"/>
  <c r="AA43" i="16"/>
  <c r="AA44" i="16"/>
  <c r="Q58" i="9"/>
  <c r="D36" i="9"/>
  <c r="D38" i="9"/>
  <c r="J63" i="4"/>
  <c r="K63" i="4"/>
  <c r="J52" i="4"/>
  <c r="K52" i="4"/>
  <c r="BN8" i="16"/>
  <c r="BO8" i="16"/>
  <c r="AM43" i="16"/>
  <c r="AM44" i="16"/>
  <c r="AC43" i="16"/>
  <c r="AC44" i="16"/>
  <c r="K43" i="16"/>
  <c r="K44" i="16"/>
  <c r="P45" i="9"/>
  <c r="P56" i="9"/>
  <c r="P67" i="9"/>
  <c r="P78" i="9"/>
  <c r="P89" i="9"/>
  <c r="P100" i="9"/>
  <c r="P111" i="9"/>
  <c r="P122" i="9"/>
  <c r="P133" i="9"/>
  <c r="P7" i="9"/>
  <c r="Q59" i="9"/>
  <c r="Q55" i="9"/>
  <c r="Q61" i="9"/>
  <c r="P61" i="9"/>
  <c r="Q60" i="9"/>
  <c r="Q56" i="9"/>
  <c r="Q62" i="9"/>
  <c r="P62" i="9"/>
  <c r="P35" i="9"/>
  <c r="I43" i="16"/>
  <c r="I44" i="16"/>
  <c r="AK43" i="16"/>
  <c r="AK44" i="16"/>
  <c r="T46" i="9"/>
  <c r="T57" i="9"/>
  <c r="T68" i="9"/>
  <c r="T79" i="9"/>
  <c r="T90" i="9"/>
  <c r="T101" i="9"/>
  <c r="T112" i="9"/>
  <c r="T123" i="9"/>
  <c r="T134" i="9"/>
  <c r="T8" i="9"/>
  <c r="W21" i="9"/>
  <c r="T19" i="9"/>
  <c r="T20" i="9"/>
  <c r="W19" i="9"/>
  <c r="T22" i="9"/>
  <c r="W20" i="9"/>
  <c r="D50" i="9"/>
  <c r="E43" i="9"/>
  <c r="D43" i="9"/>
  <c r="D51" i="9"/>
  <c r="E44" i="9"/>
  <c r="D42" i="9"/>
  <c r="D44" i="9"/>
  <c r="D46" i="9"/>
  <c r="T37" i="9"/>
  <c r="T48" i="9"/>
  <c r="T59" i="9"/>
  <c r="T70" i="9"/>
  <c r="T81" i="9"/>
  <c r="T92" i="9"/>
  <c r="T103" i="9"/>
  <c r="T114" i="9"/>
  <c r="T125" i="9"/>
  <c r="T136" i="9"/>
  <c r="T10" i="9"/>
  <c r="Q43" i="16"/>
  <c r="Q44" i="16"/>
  <c r="J30" i="4"/>
  <c r="J64" i="4"/>
  <c r="K64" i="4"/>
  <c r="J45" i="4"/>
  <c r="K45" i="4"/>
  <c r="J44" i="4"/>
  <c r="K44" i="4"/>
  <c r="J50" i="4"/>
  <c r="K50" i="4"/>
  <c r="J82" i="4"/>
  <c r="K82" i="4"/>
  <c r="J32" i="4"/>
  <c r="J47" i="4"/>
  <c r="K47" i="4"/>
  <c r="J75" i="4"/>
  <c r="K75" i="4"/>
  <c r="AE43" i="16"/>
  <c r="AE44" i="16"/>
  <c r="AK9" i="16"/>
  <c r="AK36" i="16"/>
  <c r="AD36" i="16"/>
  <c r="BE5" i="16"/>
  <c r="BH6" i="16"/>
  <c r="U52" i="9"/>
  <c r="U62" i="9"/>
  <c r="T62" i="9"/>
  <c r="X61" i="9"/>
  <c r="Y63" i="9"/>
  <c r="Y71" i="9"/>
  <c r="Y65" i="9"/>
  <c r="M59" i="9"/>
  <c r="D48" i="9"/>
  <c r="M61" i="9"/>
  <c r="L61" i="9"/>
  <c r="M62" i="9"/>
  <c r="M53" i="9"/>
  <c r="U59" i="9"/>
  <c r="U58" i="9"/>
  <c r="M56" i="9"/>
  <c r="M54" i="9"/>
  <c r="Y70" i="9"/>
  <c r="I52" i="9"/>
  <c r="I60" i="9"/>
  <c r="AA23" i="9"/>
  <c r="Q53" i="9"/>
  <c r="T50" i="9"/>
  <c r="L47" i="9"/>
  <c r="L58" i="9"/>
  <c r="L69" i="9"/>
  <c r="L80" i="9"/>
  <c r="L91" i="9"/>
  <c r="L102" i="9"/>
  <c r="L113" i="9"/>
  <c r="L124" i="9"/>
  <c r="L135" i="9"/>
  <c r="L9" i="9"/>
  <c r="L37" i="9"/>
  <c r="L48" i="9"/>
  <c r="L59" i="9"/>
  <c r="L70" i="9"/>
  <c r="L81" i="9"/>
  <c r="L92" i="9"/>
  <c r="L103" i="9"/>
  <c r="L114" i="9"/>
  <c r="L125" i="9"/>
  <c r="L136" i="9"/>
  <c r="L10" i="9"/>
  <c r="X62" i="9"/>
  <c r="I57" i="9"/>
  <c r="L62" i="9"/>
  <c r="U60" i="9"/>
  <c r="H46" i="9"/>
  <c r="X38" i="9"/>
  <c r="X49" i="9"/>
  <c r="X60" i="9"/>
  <c r="X71" i="9"/>
  <c r="X82" i="9"/>
  <c r="X93" i="9"/>
  <c r="X104" i="9"/>
  <c r="X115" i="9"/>
  <c r="X126" i="9"/>
  <c r="X137" i="9"/>
  <c r="X11" i="9"/>
  <c r="M60" i="9"/>
  <c r="M58" i="9"/>
  <c r="Y66" i="9"/>
  <c r="Y67" i="9"/>
  <c r="X23" i="9"/>
  <c r="J37" i="4"/>
  <c r="J42" i="4"/>
  <c r="K42" i="4"/>
  <c r="BM9" i="16"/>
  <c r="BN9" i="16"/>
  <c r="BO9" i="16"/>
  <c r="BL7" i="16"/>
  <c r="BE6" i="16"/>
  <c r="BH5" i="16"/>
  <c r="BE8" i="16"/>
  <c r="BH7" i="16"/>
  <c r="BE7" i="16"/>
  <c r="BH8" i="16"/>
  <c r="B16" i="16"/>
  <c r="BI19" i="16"/>
  <c r="BI23" i="16"/>
  <c r="Q34" i="16"/>
  <c r="BI25" i="16"/>
  <c r="BI21" i="16"/>
  <c r="BT11" i="16"/>
  <c r="BT12" i="16"/>
  <c r="BX10" i="16"/>
  <c r="BX7" i="16"/>
  <c r="BV9" i="16"/>
  <c r="BI16" i="16"/>
  <c r="BN17" i="16"/>
  <c r="BO17" i="16"/>
  <c r="BB23" i="16"/>
  <c r="AY24" i="16"/>
  <c r="J40" i="4"/>
  <c r="K40" i="4"/>
  <c r="J33" i="4"/>
  <c r="K33" i="4"/>
  <c r="J60" i="4"/>
  <c r="K60" i="4"/>
  <c r="J62" i="4"/>
  <c r="K62" i="4"/>
  <c r="J96" i="4"/>
  <c r="K96" i="4"/>
  <c r="J107" i="4"/>
  <c r="K107" i="4"/>
  <c r="J91" i="4"/>
  <c r="K91" i="4"/>
  <c r="J53" i="4"/>
  <c r="K53" i="4"/>
  <c r="J90" i="4"/>
  <c r="K90" i="4"/>
  <c r="J67" i="4"/>
  <c r="K67" i="4"/>
  <c r="J46" i="4"/>
  <c r="K46" i="4"/>
  <c r="J57" i="4"/>
  <c r="K57" i="4"/>
  <c r="J65" i="4"/>
  <c r="K65" i="4"/>
  <c r="J68" i="4"/>
  <c r="K68" i="4"/>
  <c r="J101" i="4"/>
  <c r="K101" i="4"/>
  <c r="J35" i="4"/>
  <c r="J59" i="4"/>
  <c r="K59" i="4"/>
  <c r="J83" i="4"/>
  <c r="K83" i="4"/>
  <c r="J29" i="4"/>
  <c r="J104" i="4"/>
  <c r="K104" i="4"/>
  <c r="J78" i="4"/>
  <c r="K78" i="4"/>
  <c r="Y69" i="9"/>
  <c r="U56" i="9"/>
  <c r="U57" i="9"/>
  <c r="U61" i="9"/>
  <c r="U54" i="9"/>
  <c r="U55" i="9"/>
  <c r="E52" i="9"/>
  <c r="E55" i="9"/>
  <c r="BE4" i="16"/>
  <c r="BH3" i="16"/>
  <c r="V16" i="16"/>
  <c r="AM16" i="16"/>
  <c r="AM17" i="16"/>
  <c r="BY16" i="16"/>
  <c r="D45" i="9"/>
  <c r="D47" i="9"/>
  <c r="D49" i="9"/>
  <c r="D60" i="9"/>
  <c r="D71" i="9"/>
  <c r="H47" i="9"/>
  <c r="H49" i="9"/>
  <c r="H60" i="9"/>
  <c r="E54" i="9"/>
  <c r="G7" i="16"/>
  <c r="G34" i="16"/>
  <c r="AA7" i="16"/>
  <c r="AA34" i="16"/>
  <c r="L38" i="9"/>
  <c r="L49" i="9"/>
  <c r="L60" i="9"/>
  <c r="L71" i="9"/>
  <c r="L82" i="9"/>
  <c r="L93" i="9"/>
  <c r="L104" i="9"/>
  <c r="L115" i="9"/>
  <c r="L126" i="9"/>
  <c r="L137" i="9"/>
  <c r="L11" i="9"/>
  <c r="O26" i="9"/>
  <c r="E57" i="9"/>
  <c r="D57" i="9"/>
  <c r="E62" i="9"/>
  <c r="D62" i="9"/>
  <c r="E61" i="9"/>
  <c r="D61" i="9"/>
  <c r="W22" i="9"/>
  <c r="K24" i="4"/>
  <c r="U44" i="16"/>
  <c r="AO44" i="16"/>
  <c r="AO43" i="16"/>
  <c r="U53" i="9"/>
  <c r="S20" i="9"/>
  <c r="P20" i="9"/>
  <c r="P46" i="9"/>
  <c r="P57" i="9"/>
  <c r="P68" i="9"/>
  <c r="P79" i="9"/>
  <c r="P90" i="9"/>
  <c r="P101" i="9"/>
  <c r="P112" i="9"/>
  <c r="P123" i="9"/>
  <c r="P134" i="9"/>
  <c r="P8" i="9"/>
  <c r="T21" i="9"/>
  <c r="P36" i="9"/>
  <c r="U43" i="16"/>
  <c r="W23" i="9"/>
  <c r="T23" i="9"/>
  <c r="H57" i="9"/>
  <c r="E58" i="9"/>
  <c r="Y73" i="9"/>
  <c r="X73" i="9"/>
  <c r="D55" i="9"/>
  <c r="Y68" i="9"/>
  <c r="E56" i="9"/>
  <c r="Y64" i="9"/>
  <c r="T38" i="9"/>
  <c r="T49" i="9"/>
  <c r="T60" i="9"/>
  <c r="T71" i="9"/>
  <c r="T82" i="9"/>
  <c r="T93" i="9"/>
  <c r="T104" i="9"/>
  <c r="T115" i="9"/>
  <c r="T126" i="9"/>
  <c r="T137" i="9"/>
  <c r="T11" i="9"/>
  <c r="T25" i="9"/>
  <c r="AA26" i="9"/>
  <c r="X24" i="9"/>
  <c r="O22" i="9"/>
  <c r="O23" i="9"/>
  <c r="L22" i="9"/>
  <c r="L23" i="9"/>
  <c r="Q63" i="9"/>
  <c r="Q64" i="9"/>
  <c r="U63" i="9"/>
  <c r="U64" i="9"/>
  <c r="X26" i="9"/>
  <c r="X25" i="9"/>
  <c r="I56" i="9"/>
  <c r="I53" i="9"/>
  <c r="I58" i="9"/>
  <c r="I54" i="9"/>
  <c r="I59" i="9"/>
  <c r="I62" i="9"/>
  <c r="I61" i="9"/>
  <c r="M63" i="9"/>
  <c r="M70" i="9"/>
  <c r="U68" i="9"/>
  <c r="T61" i="9"/>
  <c r="AA25" i="9"/>
  <c r="I55" i="9"/>
  <c r="H55" i="9"/>
  <c r="AA24" i="9"/>
  <c r="Y72" i="9"/>
  <c r="BO3" i="16"/>
  <c r="BM7" i="16"/>
  <c r="BN7" i="16"/>
  <c r="BO7" i="16"/>
  <c r="S16" i="16"/>
  <c r="S17" i="16"/>
  <c r="BY15" i="16"/>
  <c r="AG16" i="16"/>
  <c r="AG17" i="16"/>
  <c r="BY10" i="16"/>
  <c r="G16" i="16"/>
  <c r="G17" i="16"/>
  <c r="AA16" i="16"/>
  <c r="AA17" i="16"/>
  <c r="I16" i="16"/>
  <c r="I17" i="16"/>
  <c r="BY5" i="16"/>
  <c r="K16" i="16"/>
  <c r="K17" i="16"/>
  <c r="BY7" i="16"/>
  <c r="AE16" i="16"/>
  <c r="AE17" i="16"/>
  <c r="BY8" i="16"/>
  <c r="AC16" i="16"/>
  <c r="AC17" i="16"/>
  <c r="BY6" i="16"/>
  <c r="M16" i="16"/>
  <c r="M17" i="16"/>
  <c r="BY9" i="16"/>
  <c r="AI16" i="16"/>
  <c r="AI17" i="16"/>
  <c r="BY12" i="16"/>
  <c r="AK16" i="16"/>
  <c r="AK17" i="16"/>
  <c r="BY14" i="16"/>
  <c r="O16" i="16"/>
  <c r="O17" i="16"/>
  <c r="BY11" i="16"/>
  <c r="Q16" i="16"/>
  <c r="Q17" i="16"/>
  <c r="BY13" i="16"/>
  <c r="BI17" i="16"/>
  <c r="BN16" i="16"/>
  <c r="BO16" i="16"/>
  <c r="BT13" i="16"/>
  <c r="BT14" i="16"/>
  <c r="BX12" i="16"/>
  <c r="BP17" i="16"/>
  <c r="BN19" i="16"/>
  <c r="BO19" i="16"/>
  <c r="BX9" i="16"/>
  <c r="BV11" i="16"/>
  <c r="K29" i="4"/>
  <c r="K31" i="4"/>
  <c r="K26" i="4"/>
  <c r="K25" i="4"/>
  <c r="K21" i="4"/>
  <c r="K23" i="4"/>
  <c r="K27" i="4"/>
  <c r="K22" i="4"/>
  <c r="K36" i="4"/>
  <c r="K35" i="4"/>
  <c r="K28" i="4"/>
  <c r="K37" i="4"/>
  <c r="K30" i="4"/>
  <c r="AY25" i="16"/>
  <c r="BB25" i="16"/>
  <c r="BB24" i="16"/>
  <c r="K32" i="4"/>
  <c r="K39" i="4"/>
  <c r="K34" i="4"/>
  <c r="K38" i="4"/>
  <c r="U69" i="9"/>
  <c r="U72" i="9"/>
  <c r="L25" i="9"/>
  <c r="E59" i="9"/>
  <c r="D59" i="9"/>
  <c r="E53" i="9"/>
  <c r="D53" i="9"/>
  <c r="D54" i="9"/>
  <c r="E60" i="9"/>
  <c r="O25" i="9"/>
  <c r="O24" i="9"/>
  <c r="T72" i="9"/>
  <c r="U65" i="9"/>
  <c r="U71" i="9"/>
  <c r="E63" i="9"/>
  <c r="E67" i="9"/>
  <c r="M72" i="9"/>
  <c r="L72" i="9"/>
  <c r="M67" i="9"/>
  <c r="E71" i="9"/>
  <c r="U73" i="9"/>
  <c r="T73" i="9"/>
  <c r="E72" i="9"/>
  <c r="U70" i="9"/>
  <c r="U67" i="9"/>
  <c r="E66" i="9"/>
  <c r="U66" i="9"/>
  <c r="E68" i="9"/>
  <c r="E70" i="9"/>
  <c r="D70" i="9"/>
  <c r="L26" i="9"/>
  <c r="L24" i="9"/>
  <c r="P47" i="9"/>
  <c r="P58" i="9"/>
  <c r="P69" i="9"/>
  <c r="P80" i="9"/>
  <c r="P91" i="9"/>
  <c r="P102" i="9"/>
  <c r="P113" i="9"/>
  <c r="P124" i="9"/>
  <c r="P135" i="9"/>
  <c r="P9" i="9"/>
  <c r="P22" i="9"/>
  <c r="P37" i="9"/>
  <c r="P48" i="9"/>
  <c r="P59" i="9"/>
  <c r="P70" i="9"/>
  <c r="P81" i="9"/>
  <c r="P92" i="9"/>
  <c r="P103" i="9"/>
  <c r="P114" i="9"/>
  <c r="P125" i="9"/>
  <c r="P136" i="9"/>
  <c r="P10" i="9"/>
  <c r="S21" i="9"/>
  <c r="P21" i="9"/>
  <c r="T26" i="9"/>
  <c r="T24" i="9"/>
  <c r="W25" i="9"/>
  <c r="D56" i="9"/>
  <c r="W24" i="9"/>
  <c r="W26" i="9"/>
  <c r="H62" i="9"/>
  <c r="I63" i="9"/>
  <c r="I64" i="9"/>
  <c r="H53" i="9"/>
  <c r="Q70" i="9"/>
  <c r="Q71" i="9"/>
  <c r="Q69" i="9"/>
  <c r="Q65" i="9"/>
  <c r="Q68" i="9"/>
  <c r="Q66" i="9"/>
  <c r="Q72" i="9"/>
  <c r="Q67" i="9"/>
  <c r="Q73" i="9"/>
  <c r="M71" i="9"/>
  <c r="M64" i="9"/>
  <c r="M66" i="9"/>
  <c r="M68" i="9"/>
  <c r="H61" i="9"/>
  <c r="H59" i="9"/>
  <c r="X72" i="9"/>
  <c r="D58" i="9"/>
  <c r="E69" i="9"/>
  <c r="E64" i="9"/>
  <c r="D64" i="9"/>
  <c r="D65" i="9"/>
  <c r="D66" i="9"/>
  <c r="D67" i="9"/>
  <c r="D68" i="9"/>
  <c r="D69" i="9"/>
  <c r="D80" i="9"/>
  <c r="D91" i="9"/>
  <c r="D102" i="9"/>
  <c r="D113" i="9"/>
  <c r="D124" i="9"/>
  <c r="D135" i="9"/>
  <c r="D9" i="9"/>
  <c r="M73" i="9"/>
  <c r="M65" i="9"/>
  <c r="D72" i="9"/>
  <c r="M69" i="9"/>
  <c r="Y74" i="9"/>
  <c r="BZ4" i="16"/>
  <c r="BZ3" i="16"/>
  <c r="BZ6" i="16"/>
  <c r="BZ5" i="16"/>
  <c r="CA9" i="16"/>
  <c r="CA10" i="16"/>
  <c r="AO16" i="16"/>
  <c r="U16" i="16"/>
  <c r="CA8" i="16"/>
  <c r="CA7" i="16"/>
  <c r="BY3" i="16"/>
  <c r="U17" i="16"/>
  <c r="AO17" i="16"/>
  <c r="BY4" i="16"/>
  <c r="BN18" i="16"/>
  <c r="BO18" i="16"/>
  <c r="BP16" i="16"/>
  <c r="BT15" i="16"/>
  <c r="BT16" i="16"/>
  <c r="BX16" i="16"/>
  <c r="BX14" i="16"/>
  <c r="BX11" i="16"/>
  <c r="BV13" i="16"/>
  <c r="BN21" i="16"/>
  <c r="BO21" i="16"/>
  <c r="BP19" i="16"/>
  <c r="U74" i="9"/>
  <c r="U76" i="9"/>
  <c r="E73" i="9"/>
  <c r="D73" i="9"/>
  <c r="E65" i="9"/>
  <c r="CA5" i="16"/>
  <c r="U84" i="9"/>
  <c r="U83" i="9"/>
  <c r="U82" i="9"/>
  <c r="Q74" i="9"/>
  <c r="Q75" i="9"/>
  <c r="H54" i="9"/>
  <c r="H58" i="9"/>
  <c r="I69" i="9"/>
  <c r="H56" i="9"/>
  <c r="H64" i="9"/>
  <c r="H65" i="9"/>
  <c r="H66" i="9"/>
  <c r="I67" i="9"/>
  <c r="H67" i="9"/>
  <c r="I68" i="9"/>
  <c r="H68" i="9"/>
  <c r="H69" i="9"/>
  <c r="H80" i="9"/>
  <c r="H91" i="9"/>
  <c r="H102" i="9"/>
  <c r="H113" i="9"/>
  <c r="H124" i="9"/>
  <c r="H135" i="9"/>
  <c r="H9" i="9"/>
  <c r="B9" i="9"/>
  <c r="I70" i="9"/>
  <c r="H70" i="9"/>
  <c r="I72" i="9"/>
  <c r="I66" i="9"/>
  <c r="S22" i="9"/>
  <c r="P38" i="9"/>
  <c r="P49" i="9"/>
  <c r="P60" i="9"/>
  <c r="P71" i="9"/>
  <c r="P82" i="9"/>
  <c r="P93" i="9"/>
  <c r="P104" i="9"/>
  <c r="P115" i="9"/>
  <c r="P126" i="9"/>
  <c r="P137" i="9"/>
  <c r="P11" i="9"/>
  <c r="P26" i="9"/>
  <c r="P23" i="9"/>
  <c r="S23" i="9"/>
  <c r="CA6" i="16"/>
  <c r="U79" i="9"/>
  <c r="U80" i="9"/>
  <c r="U75" i="9"/>
  <c r="L73" i="9"/>
  <c r="M74" i="9"/>
  <c r="M75" i="9"/>
  <c r="I71" i="9"/>
  <c r="H72" i="9"/>
  <c r="U77" i="9"/>
  <c r="U78" i="9"/>
  <c r="U81" i="9"/>
  <c r="Q77" i="9"/>
  <c r="Q82" i="9"/>
  <c r="I65" i="9"/>
  <c r="I73" i="9"/>
  <c r="Y78" i="9"/>
  <c r="Y80" i="9"/>
  <c r="Y79" i="9"/>
  <c r="Y76" i="9"/>
  <c r="Y75" i="9"/>
  <c r="Y77" i="9"/>
  <c r="Y81" i="9"/>
  <c r="Y84" i="9"/>
  <c r="Y82" i="9"/>
  <c r="P73" i="9"/>
  <c r="P72" i="9"/>
  <c r="M80" i="9"/>
  <c r="T83" i="9"/>
  <c r="Y83" i="9"/>
  <c r="M77" i="9"/>
  <c r="M82" i="9"/>
  <c r="T84" i="9"/>
  <c r="Q79" i="9"/>
  <c r="Q81" i="9"/>
  <c r="H73" i="9"/>
  <c r="CA4" i="16"/>
  <c r="CA3" i="16"/>
  <c r="BN20" i="16"/>
  <c r="BO20" i="16"/>
  <c r="BP18" i="16"/>
  <c r="BP21" i="16"/>
  <c r="BN23" i="16"/>
  <c r="BO23" i="16"/>
  <c r="BV15" i="16"/>
  <c r="BX15" i="16"/>
  <c r="BX13" i="16"/>
  <c r="D76" i="9"/>
  <c r="E74" i="9"/>
  <c r="I74" i="9"/>
  <c r="I75" i="9"/>
  <c r="Q80" i="9"/>
  <c r="I81" i="9"/>
  <c r="Q83" i="9"/>
  <c r="Q84" i="9"/>
  <c r="Q76" i="9"/>
  <c r="Q78" i="9"/>
  <c r="M79" i="9"/>
  <c r="P24" i="9"/>
  <c r="S24" i="9"/>
  <c r="I77" i="9"/>
  <c r="M76" i="9"/>
  <c r="E78" i="9"/>
  <c r="E75" i="9"/>
  <c r="D75" i="9"/>
  <c r="D77" i="9"/>
  <c r="D78" i="9"/>
  <c r="D89" i="9"/>
  <c r="D100" i="9"/>
  <c r="D111" i="9"/>
  <c r="D122" i="9"/>
  <c r="D133" i="9"/>
  <c r="D7" i="9"/>
  <c r="I78" i="9"/>
  <c r="H71" i="9"/>
  <c r="H75" i="9"/>
  <c r="H76" i="9"/>
  <c r="H77" i="9"/>
  <c r="H78" i="9"/>
  <c r="H89" i="9"/>
  <c r="H100" i="9"/>
  <c r="H111" i="9"/>
  <c r="H122" i="9"/>
  <c r="H133" i="9"/>
  <c r="H7" i="9"/>
  <c r="B7" i="9"/>
  <c r="S25" i="9"/>
  <c r="S26" i="9"/>
  <c r="P25" i="9"/>
  <c r="U85" i="9"/>
  <c r="U86" i="9"/>
  <c r="U95" i="9"/>
  <c r="Y85" i="9"/>
  <c r="Y86" i="9"/>
  <c r="I79" i="9"/>
  <c r="M83" i="9"/>
  <c r="M81" i="9"/>
  <c r="M78" i="9"/>
  <c r="T95" i="9"/>
  <c r="I83" i="9"/>
  <c r="I80" i="9"/>
  <c r="P83" i="9"/>
  <c r="P84" i="9"/>
  <c r="I76" i="9"/>
  <c r="U92" i="9"/>
  <c r="H83" i="9"/>
  <c r="M84" i="9"/>
  <c r="X84" i="9"/>
  <c r="I82" i="9"/>
  <c r="Y87" i="9"/>
  <c r="I84" i="9"/>
  <c r="H84" i="9"/>
  <c r="U89" i="9"/>
  <c r="H81" i="9"/>
  <c r="X83" i="9"/>
  <c r="L84" i="9"/>
  <c r="BP20" i="16"/>
  <c r="BN22" i="16"/>
  <c r="BO22" i="16"/>
  <c r="BN25" i="16"/>
  <c r="BO25" i="16"/>
  <c r="BP23" i="16"/>
  <c r="E83" i="9"/>
  <c r="D83" i="9"/>
  <c r="E77" i="9"/>
  <c r="E81" i="9"/>
  <c r="D81" i="9"/>
  <c r="E76" i="9"/>
  <c r="E84" i="9"/>
  <c r="D84" i="9"/>
  <c r="E80" i="9"/>
  <c r="E79" i="9"/>
  <c r="E82" i="9"/>
  <c r="M85" i="9"/>
  <c r="M86" i="9"/>
  <c r="Y90" i="9"/>
  <c r="U91" i="9"/>
  <c r="Q85" i="9"/>
  <c r="Q86" i="9"/>
  <c r="Q93" i="9"/>
  <c r="Q95" i="9"/>
  <c r="P95" i="9"/>
  <c r="U88" i="9"/>
  <c r="Y91" i="9"/>
  <c r="Y88" i="9"/>
  <c r="Y95" i="9"/>
  <c r="X95" i="9"/>
  <c r="Y93" i="9"/>
  <c r="U90" i="9"/>
  <c r="U94" i="9"/>
  <c r="T94" i="9"/>
  <c r="U87" i="9"/>
  <c r="U93" i="9"/>
  <c r="U96" i="9"/>
  <c r="H88" i="9"/>
  <c r="H99" i="9"/>
  <c r="H110" i="9"/>
  <c r="H121" i="9"/>
  <c r="H132" i="9"/>
  <c r="H6" i="9"/>
  <c r="B6" i="9"/>
  <c r="Y89" i="9"/>
  <c r="Y92" i="9"/>
  <c r="Y94" i="9"/>
  <c r="X94" i="9"/>
  <c r="H79" i="9"/>
  <c r="H82" i="9"/>
  <c r="M87" i="9"/>
  <c r="M92" i="9"/>
  <c r="D82" i="9"/>
  <c r="M94" i="9"/>
  <c r="L83" i="9"/>
  <c r="M90" i="9"/>
  <c r="M91" i="9"/>
  <c r="M88" i="9"/>
  <c r="M93" i="9"/>
  <c r="M95" i="9"/>
  <c r="M89" i="9"/>
  <c r="I85" i="9"/>
  <c r="I87" i="9"/>
  <c r="BN24" i="16"/>
  <c r="BO24" i="16"/>
  <c r="BZ16" i="16"/>
  <c r="BP22" i="16"/>
  <c r="BZ12" i="16"/>
  <c r="BZ11" i="16"/>
  <c r="BP25" i="16"/>
  <c r="Q94" i="9"/>
  <c r="P94" i="9"/>
  <c r="Q89" i="9"/>
  <c r="Q87" i="9"/>
  <c r="Q91" i="9"/>
  <c r="Q92" i="9"/>
  <c r="Q90" i="9"/>
  <c r="D88" i="9"/>
  <c r="D99" i="9"/>
  <c r="D110" i="9"/>
  <c r="D121" i="9"/>
  <c r="D132" i="9"/>
  <c r="D6" i="9"/>
  <c r="E85" i="9"/>
  <c r="Q88" i="9"/>
  <c r="Q96" i="9"/>
  <c r="U102" i="9"/>
  <c r="U104" i="9"/>
  <c r="U98" i="9"/>
  <c r="D79" i="9"/>
  <c r="CA11" i="16"/>
  <c r="CA12" i="16"/>
  <c r="Y96" i="9"/>
  <c r="U99" i="9"/>
  <c r="L94" i="9"/>
  <c r="BZ15" i="16"/>
  <c r="CA16" i="16"/>
  <c r="I88" i="9"/>
  <c r="I92" i="9"/>
  <c r="I89" i="9"/>
  <c r="I86" i="9"/>
  <c r="I90" i="9"/>
  <c r="I94" i="9"/>
  <c r="I95" i="9"/>
  <c r="U100" i="9"/>
  <c r="L95" i="9"/>
  <c r="U97" i="9"/>
  <c r="U105" i="9"/>
  <c r="U101" i="9"/>
  <c r="D87" i="9"/>
  <c r="D98" i="9"/>
  <c r="D109" i="9"/>
  <c r="D120" i="9"/>
  <c r="D131" i="9"/>
  <c r="D5" i="9"/>
  <c r="U103" i="9"/>
  <c r="I93" i="9"/>
  <c r="U106" i="9"/>
  <c r="I91" i="9"/>
  <c r="M96" i="9"/>
  <c r="M97" i="9"/>
  <c r="BP24" i="16"/>
  <c r="BZ13" i="16"/>
  <c r="BZ14" i="16"/>
  <c r="E89" i="9"/>
  <c r="E87" i="9"/>
  <c r="E95" i="9"/>
  <c r="D95" i="9"/>
  <c r="E88" i="9"/>
  <c r="E86" i="9"/>
  <c r="E92" i="9"/>
  <c r="D92" i="9"/>
  <c r="E93" i="9"/>
  <c r="E91" i="9"/>
  <c r="E94" i="9"/>
  <c r="D94" i="9"/>
  <c r="E90" i="9"/>
  <c r="D86" i="9"/>
  <c r="Q97" i="9"/>
  <c r="Q106" i="9"/>
  <c r="P106" i="9"/>
  <c r="Q100" i="9"/>
  <c r="Q103" i="9"/>
  <c r="Q99" i="9"/>
  <c r="Q105" i="9"/>
  <c r="Q102" i="9"/>
  <c r="Q98" i="9"/>
  <c r="Q101" i="9"/>
  <c r="Q104" i="9"/>
  <c r="CA15" i="16"/>
  <c r="CA14" i="16"/>
  <c r="D90" i="9"/>
  <c r="E96" i="9"/>
  <c r="E101" i="9"/>
  <c r="D93" i="9"/>
  <c r="D97" i="9"/>
  <c r="D101" i="9"/>
  <c r="D112" i="9"/>
  <c r="D123" i="9"/>
  <c r="D134" i="9"/>
  <c r="D8" i="9"/>
  <c r="Y97" i="9"/>
  <c r="Y100" i="9"/>
  <c r="Y101" i="9"/>
  <c r="Y99" i="9"/>
  <c r="Y103" i="9"/>
  <c r="Y102" i="9"/>
  <c r="Y98" i="9"/>
  <c r="Y106" i="9"/>
  <c r="X106" i="9"/>
  <c r="Y104" i="9"/>
  <c r="Y105" i="9"/>
  <c r="X105" i="9"/>
  <c r="D104" i="9"/>
  <c r="D115" i="9"/>
  <c r="D126" i="9"/>
  <c r="D137" i="9"/>
  <c r="D11" i="9"/>
  <c r="T106" i="9"/>
  <c r="T105" i="9"/>
  <c r="U107" i="9"/>
  <c r="U108" i="9"/>
  <c r="H95" i="9"/>
  <c r="H94" i="9"/>
  <c r="I96" i="9"/>
  <c r="I98" i="9"/>
  <c r="H86" i="9"/>
  <c r="H92" i="9"/>
  <c r="M98" i="9"/>
  <c r="M102" i="9"/>
  <c r="M104" i="9"/>
  <c r="M106" i="9"/>
  <c r="M100" i="9"/>
  <c r="M101" i="9"/>
  <c r="M99" i="9"/>
  <c r="U114" i="9"/>
  <c r="M103" i="9"/>
  <c r="U112" i="9"/>
  <c r="M105" i="9"/>
  <c r="L106" i="9"/>
  <c r="P105" i="9"/>
  <c r="I100" i="9"/>
  <c r="Q107" i="9"/>
  <c r="Q108" i="9"/>
  <c r="CA13" i="16"/>
  <c r="E99" i="9"/>
  <c r="U111" i="9"/>
  <c r="I99" i="9"/>
  <c r="I101" i="9"/>
  <c r="I104" i="9"/>
  <c r="Y107" i="9"/>
  <c r="Y113" i="9"/>
  <c r="I102" i="9"/>
  <c r="I103" i="9"/>
  <c r="I97" i="9"/>
  <c r="Q111" i="9"/>
  <c r="Q113" i="9"/>
  <c r="L105" i="9"/>
  <c r="H87" i="9"/>
  <c r="H98" i="9"/>
  <c r="H109" i="9"/>
  <c r="H120" i="9"/>
  <c r="H131" i="9"/>
  <c r="H5" i="9"/>
  <c r="B5" i="9"/>
  <c r="U113" i="9"/>
  <c r="U115" i="9"/>
  <c r="U109" i="9"/>
  <c r="U110" i="9"/>
  <c r="Q114" i="9"/>
  <c r="Q110" i="9"/>
  <c r="Q117" i="9"/>
  <c r="Q116" i="9"/>
  <c r="M107" i="9"/>
  <c r="M108" i="9"/>
  <c r="Q109" i="9"/>
  <c r="Q112" i="9"/>
  <c r="M109" i="9"/>
  <c r="Q115" i="9"/>
  <c r="I105" i="9"/>
  <c r="I106" i="9"/>
  <c r="H106" i="9"/>
  <c r="U116" i="9"/>
  <c r="U117" i="9"/>
  <c r="M117" i="9"/>
  <c r="L117" i="9"/>
  <c r="E100" i="9"/>
  <c r="E103" i="9"/>
  <c r="E97" i="9"/>
  <c r="E104" i="9"/>
  <c r="E106" i="9"/>
  <c r="D106" i="9"/>
  <c r="E102" i="9"/>
  <c r="E98" i="9"/>
  <c r="E105" i="9"/>
  <c r="D105" i="9"/>
  <c r="H90" i="9"/>
  <c r="H93" i="9"/>
  <c r="H97" i="9"/>
  <c r="H101" i="9"/>
  <c r="H112" i="9"/>
  <c r="H123" i="9"/>
  <c r="H134" i="9"/>
  <c r="H8" i="9"/>
  <c r="B8" i="9"/>
  <c r="Y116" i="9"/>
  <c r="X116" i="9"/>
  <c r="Y109" i="9"/>
  <c r="Y108" i="9"/>
  <c r="Y110" i="9"/>
  <c r="Y112" i="9"/>
  <c r="Y114" i="9"/>
  <c r="Y115" i="9"/>
  <c r="Y111" i="9"/>
  <c r="Y117" i="9"/>
  <c r="X117" i="9"/>
  <c r="H104" i="9"/>
  <c r="H115" i="9"/>
  <c r="H126" i="9"/>
  <c r="H137" i="9"/>
  <c r="H11" i="9"/>
  <c r="B11" i="9"/>
  <c r="M113" i="9"/>
  <c r="P117" i="9"/>
  <c r="T117" i="9"/>
  <c r="P116" i="9"/>
  <c r="M110" i="9"/>
  <c r="M114" i="9"/>
  <c r="H108" i="9"/>
  <c r="H119" i="9"/>
  <c r="H130" i="9"/>
  <c r="H4" i="9"/>
  <c r="M116" i="9"/>
  <c r="Q118" i="9"/>
  <c r="Q119" i="9"/>
  <c r="T116" i="9"/>
  <c r="H105" i="9"/>
  <c r="M115" i="9"/>
  <c r="M111" i="9"/>
  <c r="M112" i="9"/>
  <c r="I107" i="9"/>
  <c r="U118" i="9"/>
  <c r="U121" i="9"/>
  <c r="I117" i="9"/>
  <c r="U126" i="9"/>
  <c r="E107" i="9"/>
  <c r="Q124" i="9"/>
  <c r="H103" i="9"/>
  <c r="Y118" i="9"/>
  <c r="Q126" i="9"/>
  <c r="I115" i="9"/>
  <c r="I110" i="9"/>
  <c r="I111" i="9"/>
  <c r="I112" i="9"/>
  <c r="I108" i="9"/>
  <c r="I113" i="9"/>
  <c r="I114" i="9"/>
  <c r="I109" i="9"/>
  <c r="H20" i="9"/>
  <c r="K20" i="9"/>
  <c r="H23" i="9"/>
  <c r="K23" i="9"/>
  <c r="B4" i="9"/>
  <c r="U120" i="9"/>
  <c r="U127" i="9"/>
  <c r="T127" i="9"/>
  <c r="Q122" i="9"/>
  <c r="Q121" i="9"/>
  <c r="Q123" i="9"/>
  <c r="H117" i="9"/>
  <c r="U119" i="9"/>
  <c r="U122" i="9"/>
  <c r="U123" i="9"/>
  <c r="U125" i="9"/>
  <c r="U124" i="9"/>
  <c r="Q125" i="9"/>
  <c r="Q120" i="9"/>
  <c r="I116" i="9"/>
  <c r="L116" i="9"/>
  <c r="Q127" i="9"/>
  <c r="P127" i="9"/>
  <c r="U128" i="9"/>
  <c r="T128" i="9"/>
  <c r="Q128" i="9"/>
  <c r="M118" i="9"/>
  <c r="D108" i="9"/>
  <c r="D119" i="9"/>
  <c r="D130" i="9"/>
  <c r="D4" i="9"/>
  <c r="D103" i="9"/>
  <c r="E115" i="9"/>
  <c r="E112" i="9"/>
  <c r="E117" i="9"/>
  <c r="E110" i="9"/>
  <c r="E114" i="9"/>
  <c r="E109" i="9"/>
  <c r="E108" i="9"/>
  <c r="E111" i="9"/>
  <c r="E113" i="9"/>
  <c r="E116" i="9"/>
  <c r="D23" i="9"/>
  <c r="G20" i="9"/>
  <c r="G23" i="9"/>
  <c r="D20" i="9"/>
  <c r="G18" i="9"/>
  <c r="D18" i="9"/>
  <c r="Y128" i="9"/>
  <c r="X128" i="9"/>
  <c r="Y121" i="9"/>
  <c r="Y122" i="9"/>
  <c r="Y124" i="9"/>
  <c r="Y125" i="9"/>
  <c r="Y119" i="9"/>
  <c r="Y120" i="9"/>
  <c r="Y126" i="9"/>
  <c r="Y123" i="9"/>
  <c r="Y127" i="9"/>
  <c r="X127" i="9"/>
  <c r="G22" i="9"/>
  <c r="D22" i="9"/>
  <c r="M124" i="9"/>
  <c r="M119" i="9"/>
  <c r="M120" i="9"/>
  <c r="M128" i="9"/>
  <c r="D21" i="9"/>
  <c r="G21" i="9"/>
  <c r="H114" i="9"/>
  <c r="H125" i="9"/>
  <c r="H136" i="9"/>
  <c r="H10" i="9"/>
  <c r="I118" i="9"/>
  <c r="I128" i="9"/>
  <c r="H128" i="9"/>
  <c r="M127" i="9"/>
  <c r="M122" i="9"/>
  <c r="M123" i="9"/>
  <c r="Q129" i="9"/>
  <c r="Q136" i="9"/>
  <c r="U129" i="9"/>
  <c r="U136" i="9"/>
  <c r="M121" i="9"/>
  <c r="P128" i="9"/>
  <c r="M125" i="9"/>
  <c r="H116" i="9"/>
  <c r="M126" i="9"/>
  <c r="I124" i="9"/>
  <c r="I121" i="9"/>
  <c r="I123" i="9"/>
  <c r="I120" i="9"/>
  <c r="I127" i="9"/>
  <c r="I126" i="9"/>
  <c r="K19" i="9"/>
  <c r="H19" i="9"/>
  <c r="I122" i="9"/>
  <c r="D114" i="9"/>
  <c r="D125" i="9"/>
  <c r="D136" i="9"/>
  <c r="D10" i="9"/>
  <c r="D117" i="9"/>
  <c r="E118" i="9"/>
  <c r="E122" i="9"/>
  <c r="D116" i="9"/>
  <c r="E127" i="9"/>
  <c r="K17" i="9"/>
  <c r="H17" i="9"/>
  <c r="C7" i="4"/>
  <c r="Q133" i="9"/>
  <c r="U135" i="9"/>
  <c r="H18" i="9"/>
  <c r="C8" i="4"/>
  <c r="K18" i="9"/>
  <c r="Y129" i="9"/>
  <c r="Q139" i="9"/>
  <c r="H127" i="9"/>
  <c r="U138" i="9"/>
  <c r="T138" i="9"/>
  <c r="Q132" i="9"/>
  <c r="U134" i="9"/>
  <c r="Q138" i="9"/>
  <c r="P138" i="9"/>
  <c r="U139" i="9"/>
  <c r="T139" i="9"/>
  <c r="K22" i="9"/>
  <c r="H22" i="9"/>
  <c r="B10" i="9"/>
  <c r="K26" i="9"/>
  <c r="H24" i="9"/>
  <c r="H21" i="9"/>
  <c r="K24" i="9"/>
  <c r="H26" i="9"/>
  <c r="K21" i="9"/>
  <c r="H25" i="9"/>
  <c r="K25" i="9"/>
  <c r="P139" i="9"/>
  <c r="U130" i="9"/>
  <c r="U131" i="9"/>
  <c r="Q134" i="9"/>
  <c r="I119" i="9"/>
  <c r="U137" i="9"/>
  <c r="U132" i="9"/>
  <c r="Q130" i="9"/>
  <c r="Q135" i="9"/>
  <c r="Q137" i="9"/>
  <c r="L128" i="9"/>
  <c r="M129" i="9"/>
  <c r="M137" i="9"/>
  <c r="U133" i="9"/>
  <c r="Q131" i="9"/>
  <c r="L127" i="9"/>
  <c r="I125" i="9"/>
  <c r="E120" i="9"/>
  <c r="E121" i="9"/>
  <c r="D127" i="9"/>
  <c r="D19" i="9"/>
  <c r="G19" i="9"/>
  <c r="E119" i="9"/>
  <c r="E123" i="9"/>
  <c r="E126" i="9"/>
  <c r="E124" i="9"/>
  <c r="E128" i="9"/>
  <c r="E125" i="9"/>
  <c r="D17" i="9"/>
  <c r="D26" i="9"/>
  <c r="D25" i="9"/>
  <c r="G24" i="9"/>
  <c r="G17" i="9"/>
  <c r="G25" i="9"/>
  <c r="G26" i="9"/>
  <c r="D24" i="9"/>
  <c r="D128" i="9"/>
  <c r="E7" i="4"/>
  <c r="F7" i="4"/>
  <c r="B22" i="16"/>
  <c r="B49" i="16"/>
  <c r="P7" i="4"/>
  <c r="Y139" i="9"/>
  <c r="X139" i="9"/>
  <c r="Y130" i="9"/>
  <c r="Y136" i="9"/>
  <c r="Y132" i="9"/>
  <c r="Y137" i="9"/>
  <c r="Y138" i="9"/>
  <c r="X138" i="9"/>
  <c r="Y131" i="9"/>
  <c r="B23" i="16"/>
  <c r="B50" i="16"/>
  <c r="P8" i="4"/>
  <c r="B8" i="4"/>
  <c r="Y134" i="9"/>
  <c r="Y135" i="9"/>
  <c r="Y133" i="9"/>
  <c r="M138" i="9"/>
  <c r="L138" i="9"/>
  <c r="M134" i="9"/>
  <c r="M130" i="9"/>
  <c r="M131" i="9"/>
  <c r="M133" i="9"/>
  <c r="M132" i="9"/>
  <c r="M136" i="9"/>
  <c r="I129" i="9"/>
  <c r="I130" i="9"/>
  <c r="M139" i="9"/>
  <c r="L139" i="9"/>
  <c r="M135" i="9"/>
  <c r="E129" i="9"/>
  <c r="F22" i="16"/>
  <c r="F49" i="16"/>
  <c r="G7" i="4"/>
  <c r="E8" i="4"/>
  <c r="C9" i="4"/>
  <c r="F8" i="4"/>
  <c r="D8" i="4"/>
  <c r="I136" i="9"/>
  <c r="I135" i="9"/>
  <c r="I131" i="9"/>
  <c r="I134" i="9"/>
  <c r="I133" i="9"/>
  <c r="I132" i="9"/>
  <c r="I138" i="9"/>
  <c r="H138" i="9"/>
  <c r="I137" i="9"/>
  <c r="I139" i="9"/>
  <c r="H139" i="9"/>
  <c r="E131" i="9"/>
  <c r="E133" i="9"/>
  <c r="E138" i="9"/>
  <c r="D138" i="9"/>
  <c r="E139" i="9"/>
  <c r="D139" i="9"/>
  <c r="E135" i="9"/>
  <c r="E134" i="9"/>
  <c r="E136" i="9"/>
  <c r="E130" i="9"/>
  <c r="E132" i="9"/>
  <c r="E137" i="9"/>
  <c r="F23" i="16"/>
  <c r="F50" i="16"/>
  <c r="G8" i="4"/>
  <c r="P9" i="4"/>
  <c r="B9" i="4"/>
  <c r="B24" i="16"/>
  <c r="B51" i="16"/>
  <c r="D9" i="4"/>
  <c r="F9" i="4"/>
  <c r="C10" i="4"/>
  <c r="E9" i="4"/>
  <c r="F24" i="16"/>
  <c r="F51" i="16"/>
  <c r="G9" i="4"/>
  <c r="P10" i="4"/>
  <c r="B25" i="16"/>
  <c r="B52" i="16"/>
  <c r="B10" i="4"/>
  <c r="D10" i="4"/>
  <c r="F10" i="4"/>
  <c r="C11" i="4"/>
  <c r="E10" i="4"/>
  <c r="F25" i="16"/>
  <c r="F52" i="16"/>
  <c r="G10" i="4"/>
  <c r="B11" i="4"/>
  <c r="P11" i="4"/>
  <c r="B26" i="16"/>
  <c r="B53" i="16"/>
  <c r="E11" i="4"/>
  <c r="D11" i="4"/>
  <c r="C12" i="4"/>
  <c r="F11" i="4"/>
  <c r="B12" i="4"/>
  <c r="P12" i="4"/>
  <c r="G22" i="16"/>
  <c r="G49" i="16"/>
  <c r="F26" i="16"/>
  <c r="F53" i="16"/>
  <c r="G11" i="4"/>
  <c r="D12" i="4"/>
  <c r="F12" i="4"/>
  <c r="C13" i="4"/>
  <c r="E12" i="4"/>
  <c r="G12" i="4"/>
  <c r="R22" i="16"/>
  <c r="R49" i="16"/>
  <c r="G23" i="16"/>
  <c r="G50" i="16"/>
  <c r="B13" i="4"/>
  <c r="P13" i="4"/>
  <c r="D13" i="4"/>
  <c r="E13" i="4"/>
  <c r="C14" i="4"/>
  <c r="F13" i="4"/>
  <c r="B14" i="4"/>
  <c r="G24" i="16"/>
  <c r="G51" i="16"/>
  <c r="P14" i="4"/>
  <c r="R23" i="16"/>
  <c r="R50" i="16"/>
  <c r="G13" i="4"/>
  <c r="D14" i="4"/>
  <c r="F14" i="4"/>
  <c r="C15" i="4"/>
  <c r="E14" i="4"/>
  <c r="G14" i="4"/>
  <c r="R24" i="16"/>
  <c r="R51" i="16"/>
  <c r="G25" i="16"/>
  <c r="G52" i="16"/>
  <c r="B15" i="4"/>
  <c r="P15" i="4"/>
  <c r="E15" i="4"/>
  <c r="C16" i="4"/>
  <c r="F15" i="4"/>
  <c r="D15" i="4"/>
  <c r="B16" i="4"/>
  <c r="P16" i="4"/>
  <c r="G26" i="16"/>
  <c r="G53" i="16"/>
  <c r="G15" i="4"/>
  <c r="R25" i="16"/>
  <c r="R52" i="16"/>
  <c r="D16" i="4"/>
  <c r="E16" i="4"/>
  <c r="F16" i="4"/>
  <c r="G16" i="4"/>
  <c r="R26" i="16"/>
  <c r="R53" i="16"/>
  <c r="H16" i="4"/>
  <c r="H8" i="4"/>
  <c r="H13" i="4"/>
  <c r="H7" i="4"/>
  <c r="H9" i="4"/>
  <c r="H14" i="4"/>
  <c r="H15" i="4"/>
  <c r="H12" i="4"/>
  <c r="H10" i="4"/>
  <c r="H11" i="4"/>
</calcChain>
</file>

<file path=xl/sharedStrings.xml><?xml version="1.0" encoding="utf-8"?>
<sst xmlns="http://schemas.openxmlformats.org/spreadsheetml/2006/main" count="3821" uniqueCount="755">
  <si>
    <t>HOME TEAM:</t>
  </si>
  <si>
    <t>AWAY TEAM:</t>
  </si>
  <si>
    <t>HCP</t>
  </si>
  <si>
    <t>Full Name</t>
  </si>
  <si>
    <t>Games Won</t>
  </si>
  <si>
    <t>B</t>
  </si>
  <si>
    <t>1-4</t>
  </si>
  <si>
    <t>4-1</t>
  </si>
  <si>
    <t>4-2</t>
  </si>
  <si>
    <t>2-6</t>
  </si>
  <si>
    <t>2-4</t>
  </si>
  <si>
    <t>6-3</t>
  </si>
  <si>
    <t>CAPTAIN'S SIGNATURE</t>
  </si>
  <si>
    <t>Next Week:</t>
  </si>
  <si>
    <t>3-2</t>
  </si>
  <si>
    <t>$ Paid</t>
  </si>
  <si>
    <t>Total</t>
  </si>
  <si>
    <t>1-8</t>
  </si>
  <si>
    <t>1-9</t>
  </si>
  <si>
    <t>1-10</t>
  </si>
  <si>
    <t>6-4</t>
  </si>
  <si>
    <t>2-9</t>
  </si>
  <si>
    <t>2-10</t>
  </si>
  <si>
    <t>7-5</t>
  </si>
  <si>
    <t>7-4</t>
  </si>
  <si>
    <t>Handicap Per Round</t>
  </si>
  <si>
    <t>Team
Total</t>
  </si>
  <si>
    <t>TEAM STANDINGS</t>
  </si>
  <si>
    <t>Division Standings</t>
  </si>
  <si>
    <t>Week Adjust:</t>
  </si>
  <si>
    <t>Place</t>
  </si>
  <si>
    <t>Team Name</t>
  </si>
  <si>
    <t>Weeks</t>
  </si>
  <si>
    <t>Player Name</t>
  </si>
  <si>
    <t>Loss</t>
  </si>
  <si>
    <t>%</t>
  </si>
  <si>
    <t>Team #</t>
  </si>
  <si>
    <t>Location</t>
  </si>
  <si>
    <t>Home</t>
  </si>
  <si>
    <t>Away</t>
  </si>
  <si>
    <t>Match 1</t>
  </si>
  <si>
    <t>Match 2</t>
  </si>
  <si>
    <t>Match 3</t>
  </si>
  <si>
    <t>Match 4</t>
  </si>
  <si>
    <t>Match 5</t>
  </si>
  <si>
    <t>Next is home</t>
  </si>
  <si>
    <t>Next is away</t>
  </si>
  <si>
    <t>Next match text</t>
  </si>
  <si>
    <t>Week</t>
  </si>
  <si>
    <t>Date</t>
  </si>
  <si>
    <t>Team</t>
  </si>
  <si>
    <t>Player</t>
  </si>
  <si>
    <t>CODE</t>
  </si>
  <si>
    <t>Team Position</t>
  </si>
  <si>
    <t>Scoresheet Lookup</t>
  </si>
  <si>
    <t>Player + CODE</t>
  </si>
  <si>
    <t>Ashburn, Larry</t>
  </si>
  <si>
    <t>Current Handicap</t>
  </si>
  <si>
    <t>Round 1</t>
  </si>
  <si>
    <t>Round 2</t>
  </si>
  <si>
    <t>Round 3</t>
  </si>
  <si>
    <t>Round 4</t>
  </si>
  <si>
    <t>Round 5</t>
  </si>
  <si>
    <t>Wins</t>
  </si>
  <si>
    <t>CALCULATION AREA</t>
  </si>
  <si>
    <t>First Place</t>
  </si>
  <si>
    <t>Second Place</t>
  </si>
  <si>
    <t>Third Place</t>
  </si>
  <si>
    <t>Fourth Place</t>
  </si>
  <si>
    <t>Firth Place</t>
  </si>
  <si>
    <t>Sixth Place</t>
  </si>
  <si>
    <t>Settings</t>
  </si>
  <si>
    <t>Match</t>
  </si>
  <si>
    <t>Entry</t>
  </si>
  <si>
    <t>Handicap</t>
  </si>
  <si>
    <t>Opponent</t>
  </si>
  <si>
    <t>Position</t>
  </si>
  <si>
    <t>Round</t>
  </si>
  <si>
    <t>Handicap Change</t>
  </si>
  <si>
    <t>Session Round</t>
  </si>
  <si>
    <t>Games</t>
  </si>
  <si>
    <t>Matches</t>
  </si>
  <si>
    <t>Match Again</t>
  </si>
  <si>
    <t>Home Team</t>
  </si>
  <si>
    <t>Away Team</t>
  </si>
  <si>
    <t>Label</t>
  </si>
  <si>
    <t>Scoresheet Modes</t>
  </si>
  <si>
    <t>Print Scoresheets</t>
  </si>
  <si>
    <t>Enter Scoresheets</t>
  </si>
  <si>
    <t>Row Labels</t>
  </si>
  <si>
    <t>(blank)</t>
  </si>
  <si>
    <t>Grand Total</t>
  </si>
  <si>
    <t>Values</t>
  </si>
  <si>
    <t>Sum of Handicap Change</t>
  </si>
  <si>
    <t>Sum of Games Won</t>
  </si>
  <si>
    <t>Games Lost</t>
  </si>
  <si>
    <t>Games Played</t>
  </si>
  <si>
    <t>Game Win %</t>
  </si>
  <si>
    <t>Weeks Played</t>
  </si>
  <si>
    <t>VLOOKUP</t>
  </si>
  <si>
    <t>Round:</t>
  </si>
  <si>
    <t>Highest:</t>
  </si>
  <si>
    <t>Seventh</t>
  </si>
  <si>
    <t>Tenth</t>
  </si>
  <si>
    <t>Ninth</t>
  </si>
  <si>
    <t>Eighth</t>
  </si>
  <si>
    <t>PLACEMENT</t>
  </si>
  <si>
    <t>Overall</t>
  </si>
  <si>
    <t>Team Name for VLOOKUP</t>
  </si>
  <si>
    <t>LOOKUP</t>
  </si>
  <si>
    <t>Team Number</t>
  </si>
  <si>
    <t>9-Ball</t>
  </si>
  <si>
    <t>1v2</t>
  </si>
  <si>
    <t>1v3</t>
  </si>
  <si>
    <t>1v4</t>
  </si>
  <si>
    <t>1v5</t>
  </si>
  <si>
    <t>1v6</t>
  </si>
  <si>
    <t>1v7</t>
  </si>
  <si>
    <t>1v8</t>
  </si>
  <si>
    <t>1v9</t>
  </si>
  <si>
    <t>1v10</t>
  </si>
  <si>
    <t>2v3</t>
  </si>
  <si>
    <t>2v4</t>
  </si>
  <si>
    <t>2v5</t>
  </si>
  <si>
    <t>2v6</t>
  </si>
  <si>
    <t>2v7</t>
  </si>
  <si>
    <t>2v8</t>
  </si>
  <si>
    <t>2v9</t>
  </si>
  <si>
    <t>2v10</t>
  </si>
  <si>
    <t>9v10</t>
  </si>
  <si>
    <t>3v4</t>
  </si>
  <si>
    <t>3v5</t>
  </si>
  <si>
    <t>3v6</t>
  </si>
  <si>
    <t>3v7</t>
  </si>
  <si>
    <t>3v8</t>
  </si>
  <si>
    <t>3v9</t>
  </si>
  <si>
    <t>3v10</t>
  </si>
  <si>
    <t>8v9</t>
  </si>
  <si>
    <t>8v10</t>
  </si>
  <si>
    <t>4v5</t>
  </si>
  <si>
    <t>4v6</t>
  </si>
  <si>
    <t>4v7</t>
  </si>
  <si>
    <t>4v8</t>
  </si>
  <si>
    <t>4v9</t>
  </si>
  <si>
    <t>4v10</t>
  </si>
  <si>
    <t>7v8</t>
  </si>
  <si>
    <t>7v9</t>
  </si>
  <si>
    <t>7v10</t>
  </si>
  <si>
    <t>5v6</t>
  </si>
  <si>
    <t>5v7</t>
  </si>
  <si>
    <t>5v8</t>
  </si>
  <si>
    <t>5v9</t>
  </si>
  <si>
    <t>5v10</t>
  </si>
  <si>
    <t>6v7</t>
  </si>
  <si>
    <t>6v8</t>
  </si>
  <si>
    <t>6v9</t>
  </si>
  <si>
    <t>6v10</t>
  </si>
  <si>
    <t>Settings &amp; Actions</t>
  </si>
  <si>
    <t>Team Scores</t>
  </si>
  <si>
    <t>Match #</t>
  </si>
  <si>
    <t>Order</t>
  </si>
  <si>
    <t>Score</t>
  </si>
  <si>
    <t>Home/Away</t>
  </si>
  <si>
    <t>Match Round</t>
  </si>
  <si>
    <t>Points</t>
  </si>
  <si>
    <t>Rounds</t>
  </si>
  <si>
    <t>Teams</t>
  </si>
  <si>
    <t>Lookup</t>
  </si>
  <si>
    <t>Team Count:</t>
  </si>
  <si>
    <t>Holidays</t>
  </si>
  <si>
    <t>Description</t>
  </si>
  <si>
    <t>Prev. Exact HCP</t>
  </si>
  <si>
    <t>New Exact HCP</t>
  </si>
  <si>
    <t>HCP + CODE</t>
  </si>
  <si>
    <t>Lifetime Games</t>
  </si>
  <si>
    <t>Rounds Played</t>
  </si>
  <si>
    <t>Paid</t>
  </si>
  <si>
    <t>Sum of Paid</t>
  </si>
  <si>
    <t>Andrews, Brian</t>
  </si>
  <si>
    <t>Revell, Justin</t>
  </si>
  <si>
    <t>1-3</t>
  </si>
  <si>
    <t>2-3</t>
  </si>
  <si>
    <t>3-1</t>
  </si>
  <si>
    <t>Singles</t>
  </si>
  <si>
    <t>Doubles</t>
  </si>
  <si>
    <t>Individual Handicaps</t>
  </si>
  <si>
    <t>Singles Scores</t>
  </si>
  <si>
    <t>Doubles Scores</t>
  </si>
  <si>
    <t>Players</t>
  </si>
  <si>
    <t>O.Handicap</t>
  </si>
  <si>
    <t>Opponents</t>
  </si>
  <si>
    <t>O.Score</t>
  </si>
  <si>
    <t>Prev.Exact.HCP</t>
  </si>
  <si>
    <t>New.Exact.HCP</t>
  </si>
  <si>
    <t>HCP.Change</t>
  </si>
  <si>
    <t>Monday Scotch Doubles</t>
  </si>
  <si>
    <t>Ancheta, Nate</t>
  </si>
  <si>
    <t>Total Including Handicap</t>
  </si>
  <si>
    <t>HCP Change</t>
  </si>
  <si>
    <t>Doubles Team</t>
  </si>
  <si>
    <t>Sum of HCP.Change</t>
  </si>
  <si>
    <t>Ancheta, Nate+McVay, Ian</t>
  </si>
  <si>
    <t>Pryor, Evan+Reas, Randy</t>
  </si>
  <si>
    <t>Carter, Darren+Peake, Merrill</t>
  </si>
  <si>
    <t>Moline, Christopher+Moline, Rebekah</t>
  </si>
  <si>
    <t>Andrews, Brian+Revell, Justin</t>
  </si>
  <si>
    <t>Bahnsen, Jake+Shearman, Val</t>
  </si>
  <si>
    <t>Due</t>
  </si>
  <si>
    <t>Sum of Due</t>
  </si>
  <si>
    <t>Starting Handicap</t>
  </si>
  <si>
    <t>Peter, Ethan+Smith, Brian</t>
  </si>
  <si>
    <t>Player 1</t>
  </si>
  <si>
    <t>Player 2</t>
  </si>
  <si>
    <t>Count of Player 1</t>
  </si>
  <si>
    <t>Doubles Games</t>
  </si>
  <si>
    <t>Singles Wins</t>
  </si>
  <si>
    <t>Singles Losses</t>
  </si>
  <si>
    <t>Singles Games</t>
  </si>
  <si>
    <t>Doubles Wins</t>
  </si>
  <si>
    <t>Doubles Losses</t>
  </si>
  <si>
    <t>Total Weeks:</t>
  </si>
  <si>
    <t>Match 6</t>
  </si>
  <si>
    <t>Lookup:</t>
  </si>
  <si>
    <t>6v11</t>
  </si>
  <si>
    <t>5v11</t>
  </si>
  <si>
    <t>6v12</t>
  </si>
  <si>
    <t>4v11</t>
  </si>
  <si>
    <t>5v12</t>
  </si>
  <si>
    <t>3v11</t>
  </si>
  <si>
    <t>4v12</t>
  </si>
  <si>
    <t>2v11</t>
  </si>
  <si>
    <t>3v12</t>
  </si>
  <si>
    <t>1v11</t>
  </si>
  <si>
    <t>2v12</t>
  </si>
  <si>
    <t>10v11</t>
  </si>
  <si>
    <t>9v11</t>
  </si>
  <si>
    <t>8v11</t>
  </si>
  <si>
    <t>7v11</t>
  </si>
  <si>
    <t>1v12</t>
  </si>
  <si>
    <t>11v12</t>
  </si>
  <si>
    <t>10v12</t>
  </si>
  <si>
    <t>9v12</t>
  </si>
  <si>
    <t>8v12</t>
  </si>
  <si>
    <t>7v12</t>
  </si>
  <si>
    <t>Salgado, Mauro+Stockton, Charles</t>
  </si>
  <si>
    <t>Anteau, Todd+Bates, Matthew</t>
  </si>
  <si>
    <t>Ashburn, Larry+Hedding, Kylah</t>
  </si>
  <si>
    <t>Singles Points</t>
  </si>
  <si>
    <t>Doubles Points</t>
  </si>
  <si>
    <t>Burton, Kris+Santos, Pedro</t>
  </si>
  <si>
    <t>Name</t>
  </si>
  <si>
    <t>Count of Name</t>
  </si>
  <si>
    <t>*Handicap</t>
  </si>
  <si>
    <t>*Score</t>
  </si>
  <si>
    <t>Sum of *Score</t>
  </si>
  <si>
    <t>Average of *Score2</t>
  </si>
  <si>
    <t>Header</t>
  </si>
  <si>
    <t>First Player</t>
  </si>
  <si>
    <t>Bahnsen, Jake+Bartholomew, Robynn</t>
  </si>
  <si>
    <t>Previous Games</t>
  </si>
  <si>
    <t>Crumbliss, Marvin</t>
  </si>
  <si>
    <t>Christensen, Joziah+Ku, Michael</t>
  </si>
  <si>
    <t>Address</t>
  </si>
  <si>
    <t>Crumbliss, John</t>
  </si>
  <si>
    <t>Crumbliss, John+Crumbliss, Marvin</t>
  </si>
  <si>
    <t>Tiwari, Nishant</t>
  </si>
  <si>
    <t>Ancheta, Nate+Tiwari, Nishant</t>
  </si>
  <si>
    <t>Anteau, Todd+Pickney, Clint</t>
  </si>
  <si>
    <t>The Littles</t>
  </si>
  <si>
    <t>Avg Pts</t>
  </si>
  <si>
    <t>Rank (Avg Pts)</t>
  </si>
  <si>
    <t>Acosta III, Arturo+Hamill, Dan</t>
  </si>
  <si>
    <t>My Other Bar</t>
  </si>
  <si>
    <t>Doubles Handicaps</t>
  </si>
  <si>
    <t>Bailey, Kent</t>
  </si>
  <si>
    <t>Johnson, Pervis+Ku, Michael</t>
  </si>
  <si>
    <t>Burton, Kris+Hedding, Kylah</t>
  </si>
  <si>
    <t>Labor Day</t>
  </si>
  <si>
    <t>Ashburn, Larry+Burton, Kris</t>
  </si>
  <si>
    <t>Bailey, Kent+Crumbliss, Marvin</t>
  </si>
  <si>
    <t>Bailey, Kent+Crumbliss, John</t>
  </si>
  <si>
    <t>McVay, Ian+Tiwari, Nishant</t>
  </si>
  <si>
    <t>Acosta III, Arturo+Christensen, Joziah</t>
  </si>
  <si>
    <t>Ancheta/Tiwari</t>
  </si>
  <si>
    <t>Bahnsen, Jake+Geile, Mike</t>
  </si>
  <si>
    <t>Crumbliss</t>
  </si>
  <si>
    <t>PHOQUEURTEEM</t>
  </si>
  <si>
    <t>Pub on Pearl</t>
  </si>
  <si>
    <t>Doctor Proctor's</t>
  </si>
  <si>
    <t>Mauro+Revell, Justin</t>
  </si>
  <si>
    <t>Hernandez, Dave+Johnson, Pervis</t>
  </si>
  <si>
    <t>Dowd, Laura+Holbrook, Tyler</t>
  </si>
  <si>
    <t>Holbrook, Tyler+Owen, Peyton</t>
  </si>
  <si>
    <t>Elfenbein, Drew+Stofka, Dan</t>
  </si>
  <si>
    <t>Ashburn, Larry+Ku, Michael</t>
  </si>
  <si>
    <t>Rank</t>
  </si>
  <si>
    <t>Hernandez, Dave+Woodruff, Jim</t>
  </si>
  <si>
    <t>Elfenbein, Drew+Lewis, Elijah</t>
  </si>
  <si>
    <t>* New players start as a 7 and should provide their full legal name, address, phone number, date of birth, and email address on the back of their team's scoresheet.
* All players that are new to the league must pay $25 in BCA yearly dues their first week.  Those that have played in previous sessions with our league pay only $20.
* Paperwork drop-off location is Pub on Pearl (1101 S Pearl St -- box to the right of the jukebox).  The away team is responsible for dropping off.
* CODES: $=NEED DUES, B=NEED BIRTHDAY, F=NEED LEGAL FIRST NAME, I=NEED ALL INFO</t>
  </si>
  <si>
    <t>Acosta III, Arturo+Bahnsen, Jake</t>
  </si>
  <si>
    <t>Anteau, Todd+Patrick, Brad</t>
  </si>
  <si>
    <t>Lewis, Elijah+Stofka, Dan</t>
  </si>
  <si>
    <t>Ancheta, Nate+Clements, Cory</t>
  </si>
  <si>
    <t>Andrews, Brian+Salgado, Mauro</t>
  </si>
  <si>
    <t>Anteau, Todd+Bradford, Patrick</t>
  </si>
  <si>
    <t>Bradford, Patrick+Patrick, Brad</t>
  </si>
  <si>
    <t>Pigford, Greg</t>
  </si>
  <si>
    <t>Henson, Kris</t>
  </si>
  <si>
    <t>Henson/Pigford</t>
  </si>
  <si>
    <t>Henson, Kris+Pigford, Greg</t>
  </si>
  <si>
    <t>Ancheta, Nate+Maggie</t>
  </si>
  <si>
    <t>Hedding, Kylah+Ku, Michael</t>
  </si>
  <si>
    <t>Reynolds, Bob</t>
  </si>
  <si>
    <t>Ashburn, Larry+Miller, Alicia</t>
  </si>
  <si>
    <t>Bahnsen, Jake+Reynolds, Bob</t>
  </si>
  <si>
    <t>Ku, Michael+Miller, Alicia</t>
  </si>
  <si>
    <t>pub on penn</t>
  </si>
  <si>
    <t>Milo's</t>
  </si>
  <si>
    <t>Hills, Scott</t>
  </si>
  <si>
    <t>Stroud, christina+walker, bobby</t>
  </si>
  <si>
    <t>Anderson, bill+hills, scott</t>
  </si>
  <si>
    <t>miller, alicia</t>
  </si>
  <si>
    <t>Contact: Jason Secor (720.275.8764)</t>
  </si>
  <si>
    <t>Secor, Jason</t>
  </si>
  <si>
    <t>ashburn, larry+secor, jason</t>
  </si>
  <si>
    <t>stroud, christina+randolph, robin</t>
  </si>
  <si>
    <t>randolph, robin+walker, bobby</t>
  </si>
  <si>
    <t>randolph, robin+stroud, christina</t>
  </si>
  <si>
    <t>Wiley, Chris</t>
  </si>
  <si>
    <t>Reynolds/Wiley</t>
  </si>
  <si>
    <t>Randolph/Shindle</t>
  </si>
  <si>
    <t>Randolph, Robin</t>
  </si>
  <si>
    <t>Shindle, Steph</t>
  </si>
  <si>
    <t>Anderson, Bill</t>
  </si>
  <si>
    <t>Randolph, Robin+Shindle, Steph</t>
  </si>
  <si>
    <t>41799211</t>
  </si>
  <si>
    <t>41799231</t>
  </si>
  <si>
    <t>41799221</t>
  </si>
  <si>
    <t>41799241</t>
  </si>
  <si>
    <t>41799212</t>
  </si>
  <si>
    <t>41799242</t>
  </si>
  <si>
    <t>41799222</t>
  </si>
  <si>
    <t>41799232</t>
  </si>
  <si>
    <t>4179923H</t>
  </si>
  <si>
    <t>4179923A</t>
  </si>
  <si>
    <t>4179924H</t>
  </si>
  <si>
    <t>4179924A</t>
  </si>
  <si>
    <t>4179925H</t>
  </si>
  <si>
    <t>4179925A</t>
  </si>
  <si>
    <t>4179926H</t>
  </si>
  <si>
    <t>4179926A</t>
  </si>
  <si>
    <t>4179927H</t>
  </si>
  <si>
    <t>4179927A</t>
  </si>
  <si>
    <t>1_Henson/Pigford</t>
  </si>
  <si>
    <t>1_Randolph/Shindle</t>
  </si>
  <si>
    <t/>
  </si>
  <si>
    <t>pigford, greg</t>
  </si>
  <si>
    <t>henson, kris</t>
  </si>
  <si>
    <t>randolph, robin</t>
  </si>
  <si>
    <t>shindle, steph</t>
  </si>
  <si>
    <t>anderson, bill</t>
  </si>
  <si>
    <t>hills, scott</t>
  </si>
  <si>
    <t>reynolds, bob</t>
  </si>
  <si>
    <t>wiley, chris</t>
  </si>
  <si>
    <t>reynolds, bob+wiley, chris</t>
  </si>
  <si>
    <t>wiley, chris+reynolds, bob</t>
  </si>
  <si>
    <t>41799311</t>
  </si>
  <si>
    <t>41799331</t>
  </si>
  <si>
    <t>41799321</t>
  </si>
  <si>
    <t>41799341</t>
  </si>
  <si>
    <t>41799312</t>
  </si>
  <si>
    <t>41799342</t>
  </si>
  <si>
    <t>41799322</t>
  </si>
  <si>
    <t>41799332</t>
  </si>
  <si>
    <t>4179933H</t>
  </si>
  <si>
    <t>anderson, bill+hills, scott</t>
  </si>
  <si>
    <t>4179933A</t>
  </si>
  <si>
    <t>4179934H</t>
  </si>
  <si>
    <t>4179934A</t>
  </si>
  <si>
    <t>4179935H</t>
  </si>
  <si>
    <t>4179935A</t>
  </si>
  <si>
    <t>4179936H</t>
  </si>
  <si>
    <t>4179936A</t>
  </si>
  <si>
    <t>4179937H</t>
  </si>
  <si>
    <t>4179937A</t>
  </si>
  <si>
    <t>1_Milo's</t>
  </si>
  <si>
    <t>1_Reynolds/Wiley</t>
  </si>
  <si>
    <t>andrews, brian</t>
  </si>
  <si>
    <t>revell, justin</t>
  </si>
  <si>
    <t>tiwari, nishant</t>
  </si>
  <si>
    <t>ancheta, nate</t>
  </si>
  <si>
    <t>41799111</t>
  </si>
  <si>
    <t>41799131</t>
  </si>
  <si>
    <t>41799121</t>
  </si>
  <si>
    <t>41799141</t>
  </si>
  <si>
    <t>41799112</t>
  </si>
  <si>
    <t>41799142</t>
  </si>
  <si>
    <t>41799122</t>
  </si>
  <si>
    <t>41799132</t>
  </si>
  <si>
    <t>4179913H</t>
  </si>
  <si>
    <t>andrews, brian+revell, justin</t>
  </si>
  <si>
    <t>ancheta, nate+tiwari, nishant</t>
  </si>
  <si>
    <t>4179913A</t>
  </si>
  <si>
    <t>4179914H</t>
  </si>
  <si>
    <t>4179914A</t>
  </si>
  <si>
    <t>4179915H</t>
  </si>
  <si>
    <t>4179915A</t>
  </si>
  <si>
    <t>4179916H</t>
  </si>
  <si>
    <t>4179916A</t>
  </si>
  <si>
    <t>4179917H</t>
  </si>
  <si>
    <t>4179917A</t>
  </si>
  <si>
    <t>1_PHOQUEURTEEM</t>
  </si>
  <si>
    <t>1_Ancheta/Tiwari</t>
  </si>
  <si>
    <t>crumbliss, marvin</t>
  </si>
  <si>
    <t>crumbliss, john</t>
  </si>
  <si>
    <t>41806411</t>
  </si>
  <si>
    <t>41806431</t>
  </si>
  <si>
    <t>41806421</t>
  </si>
  <si>
    <t>41806441</t>
  </si>
  <si>
    <t>41806412</t>
  </si>
  <si>
    <t>41806442</t>
  </si>
  <si>
    <t>41806422</t>
  </si>
  <si>
    <t>41806432</t>
  </si>
  <si>
    <t>4180643H</t>
  </si>
  <si>
    <t>crumbliss, john+crumbliss, marvin</t>
  </si>
  <si>
    <t>4180643A</t>
  </si>
  <si>
    <t>4180644H</t>
  </si>
  <si>
    <t>4180644A</t>
  </si>
  <si>
    <t>4180645H</t>
  </si>
  <si>
    <t>4180645A</t>
  </si>
  <si>
    <t>4180646H</t>
  </si>
  <si>
    <t>4180646A</t>
  </si>
  <si>
    <t>4180647H</t>
  </si>
  <si>
    <t>4180647A</t>
  </si>
  <si>
    <t>1_Crumbliss</t>
  </si>
  <si>
    <t>41806211</t>
  </si>
  <si>
    <t>41806231</t>
  </si>
  <si>
    <t>41806221</t>
  </si>
  <si>
    <t>41806241</t>
  </si>
  <si>
    <t>41806212</t>
  </si>
  <si>
    <t>41806242</t>
  </si>
  <si>
    <t>41806222</t>
  </si>
  <si>
    <t>41806232</t>
  </si>
  <si>
    <t>4180623H</t>
  </si>
  <si>
    <t>randolph, robin+shindle, steph</t>
  </si>
  <si>
    <t>4180623A</t>
  </si>
  <si>
    <t>4180624H</t>
  </si>
  <si>
    <t>4180624A</t>
  </si>
  <si>
    <t>4180625H</t>
  </si>
  <si>
    <t>4180625A</t>
  </si>
  <si>
    <t>4180626H</t>
  </si>
  <si>
    <t>4180626A</t>
  </si>
  <si>
    <t>4180627H</t>
  </si>
  <si>
    <t>4180627A</t>
  </si>
  <si>
    <t>ashburn, larry</t>
  </si>
  <si>
    <t>41806111</t>
  </si>
  <si>
    <t>41806131</t>
  </si>
  <si>
    <t>41806121</t>
  </si>
  <si>
    <t>41806141</t>
  </si>
  <si>
    <t>41806112</t>
  </si>
  <si>
    <t>41806142</t>
  </si>
  <si>
    <t>41806122</t>
  </si>
  <si>
    <t>41806132</t>
  </si>
  <si>
    <t>4180613H</t>
  </si>
  <si>
    <t>ashburn, larry+miller, alicia</t>
  </si>
  <si>
    <t>henson, kris+pigford, greg</t>
  </si>
  <si>
    <t>4180613A</t>
  </si>
  <si>
    <t>4180614H</t>
  </si>
  <si>
    <t>4180614A</t>
  </si>
  <si>
    <t>4180615H</t>
  </si>
  <si>
    <t>4180615A</t>
  </si>
  <si>
    <t>4180616H</t>
  </si>
  <si>
    <t>4180616A</t>
  </si>
  <si>
    <t>4180617H</t>
  </si>
  <si>
    <t>4180617A</t>
  </si>
  <si>
    <t>1_The Littles</t>
  </si>
  <si>
    <t>nichols, steven</t>
  </si>
  <si>
    <t>nichols, steven+andrews, brian</t>
  </si>
  <si>
    <t>nichols, steven+revell, justin</t>
  </si>
  <si>
    <t>revell, justin+nichols, steven</t>
  </si>
  <si>
    <t>andrews, brian+ nichols,steven</t>
  </si>
  <si>
    <t>41813111</t>
  </si>
  <si>
    <t>41813131</t>
  </si>
  <si>
    <t>41813121</t>
  </si>
  <si>
    <t>41813141</t>
  </si>
  <si>
    <t>41813112</t>
  </si>
  <si>
    <t>41813142</t>
  </si>
  <si>
    <t>41813122</t>
  </si>
  <si>
    <t>41813132</t>
  </si>
  <si>
    <t>4181313H</t>
  </si>
  <si>
    <t>4181313A</t>
  </si>
  <si>
    <t>4181314H</t>
  </si>
  <si>
    <t>4181314A</t>
  </si>
  <si>
    <t>4181315H</t>
  </si>
  <si>
    <t>4181315A</t>
  </si>
  <si>
    <t>4181316H</t>
  </si>
  <si>
    <t>4181316A</t>
  </si>
  <si>
    <t>4181317H</t>
  </si>
  <si>
    <t>4181317A</t>
  </si>
  <si>
    <t>41813311</t>
  </si>
  <si>
    <t>41813331</t>
  </si>
  <si>
    <t>41813321</t>
  </si>
  <si>
    <t>41813341</t>
  </si>
  <si>
    <t>41813312</t>
  </si>
  <si>
    <t>41813342</t>
  </si>
  <si>
    <t>41813322</t>
  </si>
  <si>
    <t>41813332</t>
  </si>
  <si>
    <t>4181333H</t>
  </si>
  <si>
    <t>4181333A</t>
  </si>
  <si>
    <t>4181334H</t>
  </si>
  <si>
    <t>4181334A</t>
  </si>
  <si>
    <t>4181335H</t>
  </si>
  <si>
    <t>4181335A</t>
  </si>
  <si>
    <t>4181336H</t>
  </si>
  <si>
    <t>4181336A</t>
  </si>
  <si>
    <t>4181337H</t>
  </si>
  <si>
    <t>4181337A</t>
  </si>
  <si>
    <t>41820111</t>
  </si>
  <si>
    <t>41820131</t>
  </si>
  <si>
    <t>41820121</t>
  </si>
  <si>
    <t>41820141</t>
  </si>
  <si>
    <t>41820112</t>
  </si>
  <si>
    <t>41820142</t>
  </si>
  <si>
    <t>41820122</t>
  </si>
  <si>
    <t>41820132</t>
  </si>
  <si>
    <t>4182013H</t>
  </si>
  <si>
    <t>4182013A</t>
  </si>
  <si>
    <t>4182014H</t>
  </si>
  <si>
    <t>4182014A</t>
  </si>
  <si>
    <t>4182015H</t>
  </si>
  <si>
    <t>4182015A</t>
  </si>
  <si>
    <t>4182016H</t>
  </si>
  <si>
    <t>4182016A</t>
  </si>
  <si>
    <t>4182017H</t>
  </si>
  <si>
    <t>4182017A</t>
  </si>
  <si>
    <t>41820211</t>
  </si>
  <si>
    <t>41820231</t>
  </si>
  <si>
    <t>41820221</t>
  </si>
  <si>
    <t>41820241</t>
  </si>
  <si>
    <t>41820212</t>
  </si>
  <si>
    <t>41820242</t>
  </si>
  <si>
    <t>41820222</t>
  </si>
  <si>
    <t>41820232</t>
  </si>
  <si>
    <t>4182023H</t>
  </si>
  <si>
    <t>4182023A</t>
  </si>
  <si>
    <t>4182024H</t>
  </si>
  <si>
    <t>4182024A</t>
  </si>
  <si>
    <t>4182025H</t>
  </si>
  <si>
    <t>4182025A</t>
  </si>
  <si>
    <t>4182026H</t>
  </si>
  <si>
    <t>4182026A</t>
  </si>
  <si>
    <t>4182027H</t>
  </si>
  <si>
    <t>4182027A</t>
  </si>
  <si>
    <t>41813211</t>
  </si>
  <si>
    <t>41813231</t>
  </si>
  <si>
    <t>41813221</t>
  </si>
  <si>
    <t>41813241</t>
  </si>
  <si>
    <t>41813212</t>
  </si>
  <si>
    <t>41813242</t>
  </si>
  <si>
    <t>41813222</t>
  </si>
  <si>
    <t>41813232</t>
  </si>
  <si>
    <t>4181323H</t>
  </si>
  <si>
    <t>4181323A</t>
  </si>
  <si>
    <t>4181324H</t>
  </si>
  <si>
    <t>4181324A</t>
  </si>
  <si>
    <t>4181325H</t>
  </si>
  <si>
    <t>4181325A</t>
  </si>
  <si>
    <t>4181326H</t>
  </si>
  <si>
    <t>4181326A</t>
  </si>
  <si>
    <t>4181327H</t>
  </si>
  <si>
    <t>4181327A</t>
  </si>
  <si>
    <t>41820411</t>
  </si>
  <si>
    <t>41820431</t>
  </si>
  <si>
    <t>41820421</t>
  </si>
  <si>
    <t>41820441</t>
  </si>
  <si>
    <t>41820412</t>
  </si>
  <si>
    <t>41820442</t>
  </si>
  <si>
    <t>41820422</t>
  </si>
  <si>
    <t>41820432</t>
  </si>
  <si>
    <t>4182043H</t>
  </si>
  <si>
    <t>4182043A</t>
  </si>
  <si>
    <t>4182044H</t>
  </si>
  <si>
    <t>4182044A</t>
  </si>
  <si>
    <t>4182045H</t>
  </si>
  <si>
    <t>4182045A</t>
  </si>
  <si>
    <t>4182046H</t>
  </si>
  <si>
    <t>4182046A</t>
  </si>
  <si>
    <t>4182047H</t>
  </si>
  <si>
    <t>4182047A</t>
  </si>
  <si>
    <t>41820311</t>
  </si>
  <si>
    <t>41820331</t>
  </si>
  <si>
    <t>41820321</t>
  </si>
  <si>
    <t>41820341</t>
  </si>
  <si>
    <t>41820312</t>
  </si>
  <si>
    <t>41820342</t>
  </si>
  <si>
    <t>41820322</t>
  </si>
  <si>
    <t>41820332</t>
  </si>
  <si>
    <t>4182033H</t>
  </si>
  <si>
    <t>4182033A</t>
  </si>
  <si>
    <t>4182034H</t>
  </si>
  <si>
    <t>4182034A</t>
  </si>
  <si>
    <t>4182035H</t>
  </si>
  <si>
    <t>4182035A</t>
  </si>
  <si>
    <t>4182036H</t>
  </si>
  <si>
    <t>4182036A</t>
  </si>
  <si>
    <t>4182037H</t>
  </si>
  <si>
    <t>4182037A</t>
  </si>
  <si>
    <t>secor, jason</t>
  </si>
  <si>
    <t>secor, jason+ miller, alicia</t>
  </si>
  <si>
    <t>41799411</t>
  </si>
  <si>
    <t>41799431</t>
  </si>
  <si>
    <t>41799421</t>
  </si>
  <si>
    <t>41799441</t>
  </si>
  <si>
    <t>41799412</t>
  </si>
  <si>
    <t>41799442</t>
  </si>
  <si>
    <t>41799422</t>
  </si>
  <si>
    <t>41799432</t>
  </si>
  <si>
    <t>4179943H</t>
  </si>
  <si>
    <t>miller, alicia+secor, jason</t>
  </si>
  <si>
    <t>4179943A</t>
  </si>
  <si>
    <t>4179944H</t>
  </si>
  <si>
    <t>4179944A</t>
  </si>
  <si>
    <t>4179945H</t>
  </si>
  <si>
    <t>4179945A</t>
  </si>
  <si>
    <t>4179946H</t>
  </si>
  <si>
    <t>4179946A</t>
  </si>
  <si>
    <t>4179947H</t>
  </si>
  <si>
    <t>4179947A</t>
  </si>
  <si>
    <t>41827311</t>
  </si>
  <si>
    <t>41827331</t>
  </si>
  <si>
    <t>41827321</t>
  </si>
  <si>
    <t>41827341</t>
  </si>
  <si>
    <t>41827312</t>
  </si>
  <si>
    <t>41827342</t>
  </si>
  <si>
    <t>41827322</t>
  </si>
  <si>
    <t>41827332</t>
  </si>
  <si>
    <t>4182733H</t>
  </si>
  <si>
    <t>4182733A</t>
  </si>
  <si>
    <t>4182734H</t>
  </si>
  <si>
    <t>4182734A</t>
  </si>
  <si>
    <t>4182735H</t>
  </si>
  <si>
    <t>4182735A</t>
  </si>
  <si>
    <t>4182736H</t>
  </si>
  <si>
    <t>4182736A</t>
  </si>
  <si>
    <t>4182737H</t>
  </si>
  <si>
    <t>4182737A</t>
  </si>
  <si>
    <t>41827411</t>
  </si>
  <si>
    <t>41827431</t>
  </si>
  <si>
    <t>41827421</t>
  </si>
  <si>
    <t>41827441</t>
  </si>
  <si>
    <t>41827412</t>
  </si>
  <si>
    <t>41827442</t>
  </si>
  <si>
    <t>41827422</t>
  </si>
  <si>
    <t>41827432</t>
  </si>
  <si>
    <t>4182743H</t>
  </si>
  <si>
    <t>4182743A</t>
  </si>
  <si>
    <t>4182744H</t>
  </si>
  <si>
    <t>4182744A</t>
  </si>
  <si>
    <t>4182745H</t>
  </si>
  <si>
    <t>4182745A</t>
  </si>
  <si>
    <t>4182746H</t>
  </si>
  <si>
    <t>4182746A</t>
  </si>
  <si>
    <t>4182747H</t>
  </si>
  <si>
    <t>4182747A</t>
  </si>
  <si>
    <t>41827211</t>
  </si>
  <si>
    <t>41827231</t>
  </si>
  <si>
    <t>41827221</t>
  </si>
  <si>
    <t>41827241</t>
  </si>
  <si>
    <t>41827212</t>
  </si>
  <si>
    <t>41827242</t>
  </si>
  <si>
    <t>41827222</t>
  </si>
  <si>
    <t>41827232</t>
  </si>
  <si>
    <t>4182723H</t>
  </si>
  <si>
    <t>4182723A</t>
  </si>
  <si>
    <t>4182724H</t>
  </si>
  <si>
    <t>4182724A</t>
  </si>
  <si>
    <t>4182725H</t>
  </si>
  <si>
    <t>4182725A</t>
  </si>
  <si>
    <t>4182726H</t>
  </si>
  <si>
    <t>4182726A</t>
  </si>
  <si>
    <t>4182727H</t>
  </si>
  <si>
    <t>4182727A</t>
  </si>
  <si>
    <t>41827111</t>
  </si>
  <si>
    <t>41827131</t>
  </si>
  <si>
    <t>41827121</t>
  </si>
  <si>
    <t>41827141</t>
  </si>
  <si>
    <t>41827112</t>
  </si>
  <si>
    <t>41827142</t>
  </si>
  <si>
    <t>41827122</t>
  </si>
  <si>
    <t>41827132</t>
  </si>
  <si>
    <t>4182713H</t>
  </si>
  <si>
    <t>4182713A</t>
  </si>
  <si>
    <t>4182714H</t>
  </si>
  <si>
    <t>4182714A</t>
  </si>
  <si>
    <t>4182715H</t>
  </si>
  <si>
    <t>4182715A</t>
  </si>
  <si>
    <t>4182716H</t>
  </si>
  <si>
    <t>4182716A</t>
  </si>
  <si>
    <t>4182717H</t>
  </si>
  <si>
    <t>4182717A</t>
  </si>
  <si>
    <t>41834211</t>
  </si>
  <si>
    <t>41834231</t>
  </si>
  <si>
    <t>41834221</t>
  </si>
  <si>
    <t>41834241</t>
  </si>
  <si>
    <t>41834212</t>
  </si>
  <si>
    <t>41834242</t>
  </si>
  <si>
    <t>41834222</t>
  </si>
  <si>
    <t>41834232</t>
  </si>
  <si>
    <t>4183423H</t>
  </si>
  <si>
    <t>4183423A</t>
  </si>
  <si>
    <t>4183424H</t>
  </si>
  <si>
    <t>4183424A</t>
  </si>
  <si>
    <t>4183425H</t>
  </si>
  <si>
    <t>4183425A</t>
  </si>
  <si>
    <t>4183426H</t>
  </si>
  <si>
    <t>4183426A</t>
  </si>
  <si>
    <t>4183427H</t>
  </si>
  <si>
    <t>4183427A</t>
  </si>
  <si>
    <t>41834111</t>
  </si>
  <si>
    <t>41834131</t>
  </si>
  <si>
    <t>41834121</t>
  </si>
  <si>
    <t>41834141</t>
  </si>
  <si>
    <t>41834112</t>
  </si>
  <si>
    <t>41834142</t>
  </si>
  <si>
    <t>41834122</t>
  </si>
  <si>
    <t>41834132</t>
  </si>
  <si>
    <t>4183413H</t>
  </si>
  <si>
    <t>4183413A</t>
  </si>
  <si>
    <t>4183414H</t>
  </si>
  <si>
    <t>4183414A</t>
  </si>
  <si>
    <t>4183415H</t>
  </si>
  <si>
    <t>4183415A</t>
  </si>
  <si>
    <t>4183416H</t>
  </si>
  <si>
    <t>4183416A</t>
  </si>
  <si>
    <t>4183417H</t>
  </si>
  <si>
    <t>4183417A</t>
  </si>
  <si>
    <t>41834411</t>
  </si>
  <si>
    <t>41834431</t>
  </si>
  <si>
    <t>41834421</t>
  </si>
  <si>
    <t>41834441</t>
  </si>
  <si>
    <t>41834412</t>
  </si>
  <si>
    <t>41834442</t>
  </si>
  <si>
    <t>41834422</t>
  </si>
  <si>
    <t>41834432</t>
  </si>
  <si>
    <t>4183443H</t>
  </si>
  <si>
    <t>andrews, brian+nichols, steven</t>
  </si>
  <si>
    <t>4183443A</t>
  </si>
  <si>
    <t>4183444H</t>
  </si>
  <si>
    <t>4183444A</t>
  </si>
  <si>
    <t>4183445H</t>
  </si>
  <si>
    <t>4183445A</t>
  </si>
  <si>
    <t>4183446H</t>
  </si>
  <si>
    <t>4183446A</t>
  </si>
  <si>
    <t>4183447H</t>
  </si>
  <si>
    <t>4183447A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</si>
</sst>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dd\,\ mmmm\ d&quot;, &quot;yyyy"/>
    <numFmt numFmtId="165" formatCode="dddd\,\ mmmm\ dd&quot;, &quot;yyyy"/>
    <numFmt numFmtId="166" formatCode="0.0%"/>
    <numFmt numFmtId="167" formatCode="mm/dd/yyyy"/>
    <numFmt numFmtId="168" formatCode="m/d/yyyy;@"/>
    <numFmt numFmtId="169" formatCode="&quot;$&quot;#,##0"/>
    <numFmt numFmtId="170" formatCode="0.0"/>
  </numFmts>
  <fonts count="31" x14ac:knownFonts="1"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sz val="20"/>
      <name val="Arial"/>
      <family val="2"/>
    </font>
    <font>
      <b/>
      <sz val="16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i/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rgb="FF000000"/>
      <name val="Geneva"/>
    </font>
    <font>
      <sz val="12"/>
      <color rgb="FF000000"/>
      <name val="Lucida Grande"/>
    </font>
    <font>
      <sz val="8"/>
      <color indexed="8"/>
      <name val="Andale Sans UI;Arial;Lucida;Tah"/>
      <family val="2"/>
    </font>
    <font>
      <b/>
      <sz val="12"/>
      <color rgb="FF3366FF"/>
      <name val="Arial"/>
      <family val="2"/>
    </font>
    <font>
      <sz val="12"/>
      <color rgb="FF3366FF"/>
      <name val="Arial"/>
      <family val="2"/>
    </font>
    <font>
      <b/>
      <sz val="7"/>
      <name val="Arial"/>
      <family val="2"/>
    </font>
    <font>
      <b/>
      <sz val="14"/>
      <name val="Arial"/>
      <family val="2"/>
    </font>
    <font>
      <b/>
      <sz val="8"/>
      <color indexed="8"/>
      <name val="Arial"/>
      <family val="2"/>
    </font>
    <font>
      <i/>
      <sz val="10"/>
      <color rgb="FFFF0000"/>
      <name val="Arial"/>
      <family val="2"/>
    </font>
    <font>
      <sz val="10"/>
      <color rgb="FFFF0000"/>
      <name val="Arial"/>
      <family val="2"/>
    </font>
    <font>
      <b/>
      <i/>
      <sz val="10"/>
      <name val="Arial"/>
      <family val="2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indexed="55"/>
        <b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BF1DE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FFC7CE"/>
      </patternFill>
    </fill>
  </fills>
  <borders count="14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hair">
        <color indexed="8"/>
      </right>
      <top style="thin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/>
      <bottom/>
      <diagonal/>
    </border>
    <border>
      <left style="thin">
        <color indexed="8"/>
      </left>
      <right/>
      <top style="double">
        <color indexed="8"/>
      </top>
      <bottom style="thin">
        <color indexed="8"/>
      </bottom>
      <diagonal/>
    </border>
    <border>
      <left/>
      <right style="thin">
        <color indexed="8"/>
      </right>
      <top style="double">
        <color indexed="8"/>
      </top>
      <bottom style="thin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hair">
        <color indexed="8"/>
      </top>
      <bottom/>
      <diagonal/>
    </border>
    <border>
      <left/>
      <right style="thin">
        <color indexed="8"/>
      </right>
      <top style="hair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hair">
        <color indexed="8"/>
      </top>
      <bottom style="thin">
        <color indexed="8"/>
      </bottom>
      <diagonal/>
    </border>
    <border>
      <left/>
      <right/>
      <top style="hair">
        <color indexed="8"/>
      </top>
      <bottom style="thin">
        <color indexed="8"/>
      </bottom>
      <diagonal/>
    </border>
    <border>
      <left/>
      <right style="double">
        <color auto="1"/>
      </right>
      <top/>
      <bottom/>
      <diagonal/>
    </border>
    <border>
      <left/>
      <right/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medium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medium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 style="thick">
        <color indexed="8"/>
      </left>
      <right/>
      <top/>
      <bottom/>
      <diagonal/>
    </border>
    <border>
      <left/>
      <right/>
      <top style="thick">
        <color indexed="8"/>
      </top>
      <bottom/>
      <diagonal/>
    </border>
    <border>
      <left/>
      <right style="thin">
        <color indexed="8"/>
      </right>
      <top style="thick">
        <color indexed="8"/>
      </top>
      <bottom/>
      <diagonal/>
    </border>
    <border>
      <left style="thin">
        <color indexed="8"/>
      </left>
      <right/>
      <top style="thick">
        <color indexed="8"/>
      </top>
      <bottom/>
      <diagonal/>
    </border>
    <border>
      <left style="thick">
        <color indexed="8"/>
      </left>
      <right/>
      <top style="thick">
        <color indexed="8"/>
      </top>
      <bottom/>
      <diagonal/>
    </border>
    <border>
      <left/>
      <right style="thick">
        <color indexed="8"/>
      </right>
      <top style="thick">
        <color indexed="8"/>
      </top>
      <bottom/>
      <diagonal/>
    </border>
    <border>
      <left/>
      <right style="thick">
        <color indexed="8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double">
        <color auto="1"/>
      </left>
      <right style="medium">
        <color indexed="8"/>
      </right>
      <top style="thin">
        <color indexed="8"/>
      </top>
      <bottom/>
      <diagonal/>
    </border>
    <border>
      <left style="double">
        <color auto="1"/>
      </left>
      <right style="medium">
        <color indexed="8"/>
      </right>
      <top/>
      <bottom style="thin">
        <color indexed="8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8"/>
      </left>
      <right style="medium">
        <color indexed="8"/>
      </right>
      <top style="thin">
        <color indexed="8"/>
      </top>
      <bottom/>
      <diagonal/>
    </border>
    <border>
      <left style="double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double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auto="1"/>
      </bottom>
      <diagonal/>
    </border>
    <border>
      <left style="medium">
        <color indexed="8"/>
      </left>
      <right/>
      <top style="double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auto="1"/>
      </left>
      <right style="medium">
        <color indexed="8"/>
      </right>
      <top/>
      <bottom/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/>
      <top/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double">
        <color indexed="8"/>
      </left>
      <right/>
      <top style="thin">
        <color indexed="8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medium">
        <color auto="1"/>
      </right>
      <top style="thin">
        <color indexed="8"/>
      </top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 style="thin">
        <color indexed="8"/>
      </bottom>
      <diagonal/>
    </border>
    <border>
      <left style="medium">
        <color auto="1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ck">
        <color indexed="8"/>
      </top>
      <bottom style="hair">
        <color indexed="8"/>
      </bottom>
      <diagonal/>
    </border>
    <border>
      <left/>
      <right style="thin">
        <color indexed="8"/>
      </right>
      <top style="thick">
        <color indexed="8"/>
      </top>
      <bottom style="hair">
        <color indexed="8"/>
      </bottom>
      <diagonal/>
    </border>
    <border>
      <left/>
      <right/>
      <top style="thick">
        <color indexed="8"/>
      </top>
      <bottom style="hair">
        <color indexed="8"/>
      </bottom>
      <diagonal/>
    </border>
    <border>
      <left/>
      <right style="thick">
        <color indexed="8"/>
      </right>
      <top style="thick">
        <color indexed="8"/>
      </top>
      <bottom style="hair">
        <color indexed="8"/>
      </bottom>
      <diagonal/>
    </border>
    <border>
      <left/>
      <right style="thin">
        <color indexed="8"/>
      </right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thick">
        <color indexed="8"/>
      </right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/>
      <diagonal/>
    </border>
    <border>
      <left/>
      <right style="thick">
        <color indexed="8"/>
      </right>
      <top style="hair">
        <color indexed="8"/>
      </top>
      <bottom/>
      <diagonal/>
    </border>
    <border>
      <left style="thin">
        <color indexed="8"/>
      </left>
      <right/>
      <top/>
      <bottom style="thick">
        <color indexed="8"/>
      </bottom>
      <diagonal/>
    </border>
    <border>
      <left/>
      <right/>
      <top style="double">
        <color auto="1"/>
      </top>
      <bottom style="thick">
        <color auto="1"/>
      </bottom>
      <diagonal/>
    </border>
    <border>
      <left/>
      <right style="thick">
        <color indexed="8"/>
      </right>
      <top style="thick">
        <color auto="1"/>
      </top>
      <bottom/>
      <diagonal/>
    </border>
    <border>
      <left/>
      <right style="thick">
        <color indexed="8"/>
      </right>
      <top/>
      <bottom style="thick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ck">
        <color indexed="8"/>
      </left>
      <right/>
      <top style="thick">
        <color indexed="8"/>
      </top>
      <bottom style="thin">
        <color indexed="8"/>
      </bottom>
      <diagonal/>
    </border>
    <border>
      <left/>
      <right/>
      <top style="thick">
        <color indexed="8"/>
      </top>
      <bottom style="thin">
        <color indexed="8"/>
      </bottom>
      <diagonal/>
    </border>
    <border>
      <left style="thin">
        <color indexed="8"/>
      </left>
      <right/>
      <top style="thick">
        <color indexed="8"/>
      </top>
      <bottom style="thin">
        <color indexed="8"/>
      </bottom>
      <diagonal/>
    </border>
    <border>
      <left/>
      <right style="thick">
        <color indexed="8"/>
      </right>
      <top style="thick">
        <color indexed="8"/>
      </top>
      <bottom style="thin">
        <color indexed="8"/>
      </bottom>
      <diagonal/>
    </border>
    <border>
      <left style="thick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ck">
        <color indexed="8"/>
      </right>
      <top style="thin">
        <color indexed="8"/>
      </top>
      <bottom style="thin">
        <color indexed="8"/>
      </bottom>
      <diagonal/>
    </border>
    <border>
      <left style="thick">
        <color indexed="8"/>
      </left>
      <right/>
      <top style="thin">
        <color indexed="8"/>
      </top>
      <bottom style="thick">
        <color indexed="8"/>
      </bottom>
      <diagonal/>
    </border>
    <border>
      <left/>
      <right/>
      <top style="thin">
        <color indexed="8"/>
      </top>
      <bottom style="thick">
        <color indexed="8"/>
      </bottom>
      <diagonal/>
    </border>
    <border>
      <left style="thin">
        <color indexed="8"/>
      </left>
      <right/>
      <top style="thin">
        <color indexed="8"/>
      </top>
      <bottom style="thick">
        <color indexed="8"/>
      </bottom>
      <diagonal/>
    </border>
    <border>
      <left/>
      <right style="thick">
        <color indexed="8"/>
      </right>
      <top style="thin">
        <color indexed="8"/>
      </top>
      <bottom style="thick">
        <color indexed="8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</borders>
  <cellStyleXfs count="3617">
    <xf numFmtId="0" fontId="0" fillId="0" borderId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Alignment="0" applyProtection="0"/>
    <xf numFmtId="0" fontId="14" fillId="0" borderId="0" applyNumberFormat="0" applyFont="0" applyFill="0" applyBorder="0" applyProtection="0">
      <alignment horizontal="left"/>
    </xf>
    <xf numFmtId="0" fontId="1" fillId="0" borderId="0" applyNumberFormat="0" applyFont="0" applyFill="0" applyBorder="0" applyProtection="0">
      <alignment horizontal="left"/>
    </xf>
    <xf numFmtId="0" fontId="1" fillId="0" borderId="0" applyNumberFormat="0" applyFont="0" applyFill="0" applyBorder="0" applyAlignment="0" applyProtection="0"/>
    <xf numFmtId="0" fontId="2" fillId="0" borderId="0" applyNumberFormat="0" applyFont="0" applyFill="0" applyProtection="0">
      <alignment horizontal="center"/>
    </xf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8" fillId="13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618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10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Border="1" applyAlignment="1">
      <alignment horizontal="center" vertical="center"/>
    </xf>
    <xf numFmtId="0" fontId="0" fillId="2" borderId="4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2" borderId="4" xfId="0" applyFill="1" applyBorder="1" applyAlignment="1">
      <alignment horizontal="center"/>
    </xf>
    <xf numFmtId="0" fontId="0" fillId="0" borderId="4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/>
    </xf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166" fontId="2" fillId="0" borderId="4" xfId="0" applyNumberFormat="1" applyFont="1" applyBorder="1" applyAlignment="1">
      <alignment horizontal="center"/>
    </xf>
    <xf numFmtId="0" fontId="2" fillId="0" borderId="19" xfId="0" applyFont="1" applyBorder="1"/>
    <xf numFmtId="0" fontId="2" fillId="0" borderId="20" xfId="0" applyFont="1" applyBorder="1" applyAlignment="1">
      <alignment horizontal="center"/>
    </xf>
    <xf numFmtId="0" fontId="2" fillId="0" borderId="4" xfId="7" applyBorder="1">
      <alignment horizontal="center"/>
    </xf>
    <xf numFmtId="0" fontId="2" fillId="0" borderId="4" xfId="7" applyFont="1" applyBorder="1">
      <alignment horizontal="center"/>
    </xf>
    <xf numFmtId="0" fontId="0" fillId="0" borderId="0" xfId="0" applyNumberFormat="1"/>
    <xf numFmtId="0" fontId="0" fillId="0" borderId="21" xfId="0" applyBorder="1"/>
    <xf numFmtId="0" fontId="1" fillId="0" borderId="8" xfId="0" applyFont="1" applyBorder="1"/>
    <xf numFmtId="0" fontId="1" fillId="0" borderId="10" xfId="0" applyFont="1" applyBorder="1"/>
    <xf numFmtId="0" fontId="1" fillId="0" borderId="0" xfId="0" applyFont="1" applyAlignment="1">
      <alignment horizontal="center"/>
    </xf>
    <xf numFmtId="0" fontId="0" fillId="3" borderId="0" xfId="0" applyFill="1"/>
    <xf numFmtId="0" fontId="12" fillId="0" borderId="0" xfId="0" applyFont="1" applyAlignment="1">
      <alignment horizontal="center" wrapText="1"/>
    </xf>
    <xf numFmtId="0" fontId="0" fillId="0" borderId="0" xfId="0" applyFont="1" applyFill="1"/>
    <xf numFmtId="0" fontId="0" fillId="0" borderId="0" xfId="0" applyAlignment="1"/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applyFill="1"/>
    <xf numFmtId="14" fontId="0" fillId="0" borderId="0" xfId="0" applyNumberFormat="1" applyAlignment="1">
      <alignment horizontal="center"/>
    </xf>
    <xf numFmtId="0" fontId="1" fillId="0" borderId="0" xfId="0" applyFont="1" applyFill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0" xfId="0" applyFill="1" applyProtection="1">
      <protection locked="0"/>
    </xf>
    <xf numFmtId="0" fontId="0" fillId="0" borderId="0" xfId="0" pivotButton="1"/>
    <xf numFmtId="0" fontId="11" fillId="0" borderId="0" xfId="0" applyFont="1" applyFill="1" applyBorder="1" applyAlignment="1">
      <alignment horizontal="center"/>
    </xf>
    <xf numFmtId="166" fontId="11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0" fillId="5" borderId="54" xfId="0" applyFont="1" applyFill="1" applyBorder="1" applyProtection="1">
      <protection locked="0"/>
    </xf>
    <xf numFmtId="0" fontId="0" fillId="5" borderId="54" xfId="0" applyFill="1" applyBorder="1" applyAlignment="1" applyProtection="1">
      <alignment horizontal="center"/>
      <protection locked="0"/>
    </xf>
    <xf numFmtId="0" fontId="0" fillId="5" borderId="28" xfId="0" applyFill="1" applyBorder="1" applyProtection="1">
      <protection locked="0"/>
    </xf>
    <xf numFmtId="0" fontId="0" fillId="5" borderId="28" xfId="0" applyFill="1" applyBorder="1" applyAlignment="1" applyProtection="1">
      <alignment horizontal="center"/>
      <protection locked="0"/>
    </xf>
    <xf numFmtId="0" fontId="11" fillId="5" borderId="28" xfId="0" applyFont="1" applyFill="1" applyBorder="1" applyAlignment="1" applyProtection="1">
      <alignment horizontal="center" wrapText="1"/>
      <protection locked="0"/>
    </xf>
    <xf numFmtId="0" fontId="0" fillId="5" borderId="55" xfId="0" applyFill="1" applyBorder="1" applyProtection="1">
      <protection locked="0"/>
    </xf>
    <xf numFmtId="0" fontId="11" fillId="5" borderId="55" xfId="0" applyFont="1" applyFill="1" applyBorder="1" applyAlignment="1" applyProtection="1">
      <alignment horizontal="center" wrapText="1"/>
      <protection locked="0"/>
    </xf>
    <xf numFmtId="0" fontId="5" fillId="0" borderId="0" xfId="0" applyFont="1"/>
    <xf numFmtId="0" fontId="1" fillId="0" borderId="0" xfId="0" applyFont="1" applyAlignment="1">
      <alignment horizontal="right" wrapText="1"/>
    </xf>
    <xf numFmtId="0" fontId="0" fillId="0" borderId="40" xfId="0" applyFont="1" applyBorder="1" applyAlignment="1">
      <alignment horizontal="center"/>
    </xf>
    <xf numFmtId="0" fontId="0" fillId="0" borderId="41" xfId="0" applyFont="1" applyBorder="1" applyAlignment="1">
      <alignment horizontal="center" wrapText="1"/>
    </xf>
    <xf numFmtId="0" fontId="0" fillId="0" borderId="42" xfId="0" applyFont="1" applyBorder="1" applyAlignment="1">
      <alignment horizontal="center" wrapText="1"/>
    </xf>
    <xf numFmtId="0" fontId="0" fillId="0" borderId="43" xfId="0" applyFont="1" applyBorder="1" applyAlignment="1">
      <alignment horizontal="center"/>
    </xf>
    <xf numFmtId="0" fontId="0" fillId="0" borderId="0" xfId="0" applyFont="1" applyBorder="1" applyAlignment="1">
      <alignment wrapText="1"/>
    </xf>
    <xf numFmtId="0" fontId="0" fillId="0" borderId="0" xfId="0" applyFont="1" applyBorder="1" applyAlignment="1">
      <alignment horizontal="center" wrapText="1"/>
    </xf>
    <xf numFmtId="0" fontId="0" fillId="0" borderId="44" xfId="0" applyFont="1" applyBorder="1" applyAlignment="1">
      <alignment horizontal="center" wrapText="1"/>
    </xf>
    <xf numFmtId="0" fontId="0" fillId="0" borderId="45" xfId="0" applyFont="1" applyBorder="1" applyAlignment="1">
      <alignment horizontal="center"/>
    </xf>
    <xf numFmtId="0" fontId="0" fillId="0" borderId="46" xfId="0" applyFont="1" applyBorder="1" applyAlignment="1">
      <alignment horizontal="center" wrapText="1"/>
    </xf>
    <xf numFmtId="0" fontId="0" fillId="0" borderId="47" xfId="0" applyFont="1" applyBorder="1" applyAlignment="1">
      <alignment horizontal="center" wrapText="1"/>
    </xf>
    <xf numFmtId="0" fontId="0" fillId="0" borderId="56" xfId="0" applyFont="1" applyBorder="1" applyAlignment="1">
      <alignment wrapText="1"/>
    </xf>
    <xf numFmtId="0" fontId="0" fillId="0" borderId="57" xfId="0" applyFont="1" applyBorder="1" applyAlignment="1">
      <alignment wrapText="1"/>
    </xf>
    <xf numFmtId="0" fontId="0" fillId="0" borderId="58" xfId="0" applyFont="1" applyBorder="1" applyAlignment="1">
      <alignment wrapText="1"/>
    </xf>
    <xf numFmtId="0" fontId="5" fillId="0" borderId="0" xfId="0" applyFont="1" applyAlignment="1">
      <alignment horizontal="left"/>
    </xf>
    <xf numFmtId="0" fontId="11" fillId="0" borderId="0" xfId="0" applyFont="1" applyFill="1" applyBorder="1" applyAlignment="1" applyProtection="1">
      <alignment horizontal="center"/>
    </xf>
    <xf numFmtId="0" fontId="1" fillId="2" borderId="2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wrapText="1"/>
    </xf>
    <xf numFmtId="0" fontId="0" fillId="0" borderId="0" xfId="0" applyFont="1" applyBorder="1" applyAlignment="1">
      <alignment horizontal="left" wrapText="1"/>
    </xf>
    <xf numFmtId="168" fontId="2" fillId="0" borderId="0" xfId="0" applyNumberFormat="1" applyFont="1"/>
    <xf numFmtId="0" fontId="1" fillId="6" borderId="41" xfId="0" applyFont="1" applyFill="1" applyBorder="1" applyProtection="1"/>
    <xf numFmtId="0" fontId="1" fillId="6" borderId="0" xfId="0" applyFont="1" applyFill="1" applyBorder="1" applyProtection="1"/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alignment horizontal="left"/>
      <protection locked="0"/>
    </xf>
    <xf numFmtId="0" fontId="0" fillId="0" borderId="8" xfId="0" applyFont="1" applyFill="1" applyBorder="1" applyAlignment="1">
      <alignment horizontal="center"/>
    </xf>
    <xf numFmtId="0" fontId="0" fillId="0" borderId="1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21" xfId="0" applyFill="1" applyBorder="1"/>
    <xf numFmtId="0" fontId="0" fillId="0" borderId="0" xfId="0" applyFill="1" applyAlignment="1">
      <alignment horizontal="center"/>
    </xf>
    <xf numFmtId="0" fontId="13" fillId="0" borderId="8" xfId="0" applyFont="1" applyFill="1" applyBorder="1" applyAlignment="1">
      <alignment horizontal="center"/>
    </xf>
    <xf numFmtId="0" fontId="13" fillId="0" borderId="10" xfId="0" applyFont="1" applyFill="1" applyBorder="1" applyAlignment="1">
      <alignment horizontal="center"/>
    </xf>
    <xf numFmtId="0" fontId="13" fillId="0" borderId="0" xfId="0" applyFont="1" applyFill="1" applyAlignment="1">
      <alignment horizontal="center"/>
    </xf>
    <xf numFmtId="0" fontId="1" fillId="0" borderId="0" xfId="0" applyFont="1" applyFill="1"/>
    <xf numFmtId="0" fontId="0" fillId="0" borderId="0" xfId="0" applyFont="1" applyBorder="1" applyAlignment="1">
      <alignment horizontal="left"/>
    </xf>
    <xf numFmtId="0" fontId="13" fillId="0" borderId="7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0" borderId="70" xfId="0" applyFont="1" applyBorder="1"/>
    <xf numFmtId="0" fontId="0" fillId="0" borderId="70" xfId="0" applyFill="1" applyBorder="1"/>
    <xf numFmtId="0" fontId="13" fillId="0" borderId="0" xfId="0" applyFont="1" applyFill="1" applyBorder="1" applyAlignment="1">
      <alignment horizontal="center"/>
    </xf>
    <xf numFmtId="0" fontId="0" fillId="0" borderId="70" xfId="0" applyFont="1" applyFill="1" applyBorder="1" applyAlignment="1">
      <alignment horizontal="center"/>
    </xf>
    <xf numFmtId="0" fontId="0" fillId="0" borderId="71" xfId="0" applyBorder="1"/>
    <xf numFmtId="0" fontId="0" fillId="0" borderId="72" xfId="0" applyBorder="1"/>
    <xf numFmtId="0" fontId="0" fillId="0" borderId="73" xfId="0" applyFont="1" applyFill="1" applyBorder="1" applyAlignment="1">
      <alignment horizontal="center"/>
    </xf>
    <xf numFmtId="0" fontId="0" fillId="0" borderId="72" xfId="0" applyFont="1" applyFill="1" applyBorder="1" applyAlignment="1">
      <alignment horizontal="center"/>
    </xf>
    <xf numFmtId="0" fontId="13" fillId="0" borderId="74" xfId="0" applyFont="1" applyFill="1" applyBorder="1" applyAlignment="1">
      <alignment horizontal="center"/>
    </xf>
    <xf numFmtId="0" fontId="13" fillId="0" borderId="72" xfId="0" applyFont="1" applyFill="1" applyBorder="1" applyAlignment="1">
      <alignment horizontal="center"/>
    </xf>
    <xf numFmtId="0" fontId="13" fillId="0" borderId="73" xfId="0" applyFont="1" applyFill="1" applyBorder="1" applyAlignment="1">
      <alignment horizontal="center"/>
    </xf>
    <xf numFmtId="0" fontId="13" fillId="0" borderId="71" xfId="0" applyFont="1" applyFill="1" applyBorder="1" applyAlignment="1">
      <alignment horizontal="center"/>
    </xf>
    <xf numFmtId="0" fontId="0" fillId="0" borderId="74" xfId="0" applyFont="1" applyFill="1" applyBorder="1" applyAlignment="1">
      <alignment horizontal="center"/>
    </xf>
    <xf numFmtId="0" fontId="0" fillId="0" borderId="71" xfId="0" applyFont="1" applyFill="1" applyBorder="1" applyAlignment="1">
      <alignment horizontal="center"/>
    </xf>
    <xf numFmtId="0" fontId="0" fillId="0" borderId="71" xfId="0" applyFill="1" applyBorder="1" applyAlignment="1">
      <alignment horizontal="center"/>
    </xf>
    <xf numFmtId="0" fontId="13" fillId="7" borderId="71" xfId="0" applyFont="1" applyFill="1" applyBorder="1" applyAlignment="1">
      <alignment horizontal="center"/>
    </xf>
    <xf numFmtId="0" fontId="13" fillId="7" borderId="0" xfId="0" applyFont="1" applyFill="1" applyAlignment="1">
      <alignment horizontal="center"/>
    </xf>
    <xf numFmtId="0" fontId="13" fillId="7" borderId="0" xfId="0" applyFont="1" applyFill="1" applyBorder="1" applyAlignment="1">
      <alignment horizontal="center"/>
    </xf>
    <xf numFmtId="0" fontId="0" fillId="7" borderId="0" xfId="0" applyFont="1" applyFill="1" applyAlignment="1">
      <alignment horizontal="center"/>
    </xf>
    <xf numFmtId="0" fontId="0" fillId="7" borderId="73" xfId="0" applyFont="1" applyFill="1" applyBorder="1" applyAlignment="1">
      <alignment horizontal="center"/>
    </xf>
    <xf numFmtId="0" fontId="0" fillId="7" borderId="72" xfId="0" applyFont="1" applyFill="1" applyBorder="1" applyAlignment="1">
      <alignment horizontal="center"/>
    </xf>
    <xf numFmtId="0" fontId="0" fillId="7" borderId="8" xfId="0" applyFont="1" applyFill="1" applyBorder="1" applyAlignment="1">
      <alignment horizontal="center"/>
    </xf>
    <xf numFmtId="0" fontId="0" fillId="7" borderId="1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Border="1"/>
    <xf numFmtId="0" fontId="0" fillId="0" borderId="74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7" borderId="78" xfId="0" applyFill="1" applyBorder="1" applyAlignment="1">
      <alignment horizontal="center"/>
    </xf>
    <xf numFmtId="0" fontId="0" fillId="7" borderId="79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1" xfId="0" applyFill="1" applyBorder="1" applyAlignment="1">
      <alignment horizontal="center"/>
    </xf>
    <xf numFmtId="0" fontId="0" fillId="7" borderId="83" xfId="0" applyFill="1" applyBorder="1" applyAlignment="1">
      <alignment horizontal="center"/>
    </xf>
    <xf numFmtId="0" fontId="0" fillId="7" borderId="8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8" borderId="0" xfId="0" applyFill="1"/>
    <xf numFmtId="0" fontId="23" fillId="0" borderId="0" xfId="0" applyFont="1" applyFill="1"/>
    <xf numFmtId="168" fontId="0" fillId="0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0" xfId="0" applyFill="1" applyBorder="1" applyProtection="1">
      <protection locked="0"/>
    </xf>
    <xf numFmtId="0" fontId="0" fillId="0" borderId="0" xfId="0" applyAlignment="1">
      <alignment horizontal="center"/>
    </xf>
    <xf numFmtId="0" fontId="1" fillId="0" borderId="83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vertical="center"/>
    </xf>
    <xf numFmtId="49" fontId="1" fillId="0" borderId="0" xfId="0" applyNumberFormat="1" applyFont="1" applyFill="1" applyBorder="1" applyAlignment="1">
      <alignment horizontal="center" vertical="center"/>
    </xf>
    <xf numFmtId="1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Protection="1"/>
    <xf numFmtId="16" fontId="0" fillId="0" borderId="0" xfId="0" applyNumberFormat="1" applyFill="1" applyBorder="1" applyProtection="1"/>
    <xf numFmtId="0" fontId="25" fillId="7" borderId="73" xfId="0" applyFont="1" applyFill="1" applyBorder="1" applyAlignment="1">
      <alignment horizontal="center"/>
    </xf>
    <xf numFmtId="0" fontId="25" fillId="7" borderId="72" xfId="0" applyFont="1" applyFill="1" applyBorder="1" applyAlignment="1">
      <alignment horizontal="center"/>
    </xf>
    <xf numFmtId="0" fontId="25" fillId="7" borderId="8" xfId="0" applyFont="1" applyFill="1" applyBorder="1" applyAlignment="1">
      <alignment horizontal="center"/>
    </xf>
    <xf numFmtId="0" fontId="25" fillId="7" borderId="10" xfId="0" applyFont="1" applyFill="1" applyBorder="1" applyAlignment="1">
      <alignment horizontal="center"/>
    </xf>
    <xf numFmtId="0" fontId="26" fillId="7" borderId="8" xfId="0" applyFont="1" applyFill="1" applyBorder="1" applyAlignment="1">
      <alignment horizontal="center"/>
    </xf>
    <xf numFmtId="0" fontId="0" fillId="9" borderId="54" xfId="0" applyFill="1" applyBorder="1" applyProtection="1">
      <protection locked="0"/>
    </xf>
    <xf numFmtId="0" fontId="0" fillId="9" borderId="104" xfId="0" applyFill="1" applyBorder="1" applyProtection="1">
      <protection locked="0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right" vertical="center"/>
    </xf>
    <xf numFmtId="0" fontId="1" fillId="0" borderId="76" xfId="0" applyFont="1" applyBorder="1"/>
    <xf numFmtId="0" fontId="0" fillId="0" borderId="10" xfId="0" applyFill="1" applyBorder="1"/>
    <xf numFmtId="0" fontId="0" fillId="0" borderId="8" xfId="0" applyFill="1" applyBorder="1"/>
    <xf numFmtId="0" fontId="0" fillId="0" borderId="76" xfId="0" applyFill="1" applyBorder="1"/>
    <xf numFmtId="0" fontId="0" fillId="0" borderId="0" xfId="0" applyFill="1" applyBorder="1"/>
    <xf numFmtId="0" fontId="0" fillId="3" borderId="0" xfId="0" applyFill="1" applyAlignment="1">
      <alignment horizontal="center"/>
    </xf>
    <xf numFmtId="0" fontId="13" fillId="4" borderId="0" xfId="0" applyFont="1" applyFill="1" applyAlignment="1">
      <alignment horizontal="center"/>
    </xf>
    <xf numFmtId="0" fontId="0" fillId="0" borderId="109" xfId="0" applyFont="1" applyFill="1" applyBorder="1" applyAlignment="1">
      <alignment horizontal="center"/>
    </xf>
    <xf numFmtId="0" fontId="0" fillId="0" borderId="110" xfId="0" applyFont="1" applyFill="1" applyBorder="1" applyAlignment="1">
      <alignment horizontal="center"/>
    </xf>
    <xf numFmtId="0" fontId="0" fillId="0" borderId="111" xfId="0" applyFont="1" applyFill="1" applyBorder="1" applyAlignment="1">
      <alignment horizontal="center"/>
    </xf>
    <xf numFmtId="0" fontId="0" fillId="0" borderId="112" xfId="0" applyFont="1" applyFill="1" applyBorder="1" applyAlignment="1">
      <alignment horizontal="center"/>
    </xf>
    <xf numFmtId="0" fontId="0" fillId="0" borderId="75" xfId="0" applyFont="1" applyFill="1" applyBorder="1" applyAlignment="1">
      <alignment horizontal="center"/>
    </xf>
    <xf numFmtId="0" fontId="0" fillId="0" borderId="75" xfId="0" applyBorder="1"/>
    <xf numFmtId="0" fontId="0" fillId="0" borderId="24" xfId="0" applyFont="1" applyFill="1" applyBorder="1" applyAlignment="1">
      <alignment horizontal="center"/>
    </xf>
    <xf numFmtId="0" fontId="0" fillId="0" borderId="113" xfId="0" applyFont="1" applyFill="1" applyBorder="1" applyAlignment="1">
      <alignment horizontal="center"/>
    </xf>
    <xf numFmtId="0" fontId="0" fillId="0" borderId="114" xfId="0" applyFont="1" applyFill="1" applyBorder="1" applyAlignment="1">
      <alignment horizontal="center"/>
    </xf>
    <xf numFmtId="0" fontId="0" fillId="0" borderId="115" xfId="0" applyFont="1" applyFill="1" applyBorder="1" applyAlignment="1">
      <alignment horizontal="center"/>
    </xf>
    <xf numFmtId="0" fontId="0" fillId="0" borderId="76" xfId="0" applyFont="1" applyFill="1" applyBorder="1" applyAlignment="1">
      <alignment horizontal="center"/>
    </xf>
    <xf numFmtId="0" fontId="0" fillId="0" borderId="76" xfId="0" applyBorder="1"/>
    <xf numFmtId="0" fontId="0" fillId="0" borderId="26" xfId="0" applyFont="1" applyFill="1" applyBorder="1" applyAlignment="1">
      <alignment horizontal="center"/>
    </xf>
    <xf numFmtId="0" fontId="0" fillId="0" borderId="27" xfId="0" applyFont="1" applyFill="1" applyBorder="1" applyAlignment="1">
      <alignment horizontal="center"/>
    </xf>
    <xf numFmtId="0" fontId="0" fillId="0" borderId="116" xfId="0" applyFont="1" applyFill="1" applyBorder="1" applyAlignment="1">
      <alignment horizontal="center"/>
    </xf>
    <xf numFmtId="0" fontId="0" fillId="0" borderId="117" xfId="0" applyFont="1" applyFill="1" applyBorder="1" applyAlignment="1">
      <alignment horizontal="center"/>
    </xf>
    <xf numFmtId="0" fontId="0" fillId="10" borderId="0" xfId="0" applyFill="1" applyBorder="1"/>
    <xf numFmtId="0" fontId="0" fillId="10" borderId="0" xfId="0" applyFont="1" applyFill="1" applyBorder="1" applyAlignment="1">
      <alignment horizontal="center"/>
    </xf>
    <xf numFmtId="0" fontId="13" fillId="10" borderId="0" xfId="0" applyFont="1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7" fillId="0" borderId="0" xfId="0" applyFont="1" applyAlignment="1">
      <alignment horizontal="center"/>
    </xf>
    <xf numFmtId="0" fontId="0" fillId="7" borderId="0" xfId="0" applyFont="1" applyFill="1" applyBorder="1" applyAlignment="1">
      <alignment horizontal="center"/>
    </xf>
    <xf numFmtId="0" fontId="0" fillId="7" borderId="118" xfId="0" applyFont="1" applyFill="1" applyBorder="1" applyAlignment="1">
      <alignment horizontal="center"/>
    </xf>
    <xf numFmtId="0" fontId="0" fillId="7" borderId="71" xfId="0" applyFont="1" applyFill="1" applyBorder="1" applyAlignment="1">
      <alignment horizontal="center"/>
    </xf>
    <xf numFmtId="0" fontId="0" fillId="0" borderId="119" xfId="0" applyFill="1" applyBorder="1" applyAlignment="1">
      <alignment horizontal="center"/>
    </xf>
    <xf numFmtId="0" fontId="0" fillId="11" borderId="78" xfId="0" applyFill="1" applyBorder="1" applyAlignment="1">
      <alignment horizontal="center"/>
    </xf>
    <xf numFmtId="0" fontId="0" fillId="11" borderId="120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76" xfId="0" applyFill="1" applyBorder="1" applyAlignment="1">
      <alignment horizontal="center"/>
    </xf>
    <xf numFmtId="0" fontId="0" fillId="11" borderId="122" xfId="0" applyFill="1" applyBorder="1" applyAlignment="1">
      <alignment horizontal="center"/>
    </xf>
    <xf numFmtId="0" fontId="0" fillId="11" borderId="121" xfId="0" applyFill="1" applyBorder="1" applyAlignment="1">
      <alignment horizontal="center"/>
    </xf>
    <xf numFmtId="0" fontId="0" fillId="7" borderId="75" xfId="0" applyFont="1" applyFill="1" applyBorder="1" applyAlignment="1">
      <alignment horizontal="center"/>
    </xf>
    <xf numFmtId="0" fontId="0" fillId="0" borderId="123" xfId="0" applyFont="1" applyBorder="1" applyAlignment="1">
      <alignment horizontal="center"/>
    </xf>
    <xf numFmtId="0" fontId="0" fillId="0" borderId="124" xfId="0" applyFont="1" applyBorder="1" applyAlignment="1">
      <alignment horizontal="center"/>
    </xf>
    <xf numFmtId="0" fontId="0" fillId="0" borderId="125" xfId="0" applyFont="1" applyBorder="1" applyAlignment="1">
      <alignment horizontal="center"/>
    </xf>
    <xf numFmtId="0" fontId="0" fillId="0" borderId="126" xfId="0" applyFont="1" applyBorder="1" applyAlignment="1">
      <alignment horizontal="center"/>
    </xf>
    <xf numFmtId="0" fontId="0" fillId="0" borderId="127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Border="1"/>
    <xf numFmtId="0" fontId="0" fillId="0" borderId="76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 applyProtection="1">
      <protection locked="0"/>
    </xf>
    <xf numFmtId="0" fontId="0" fillId="0" borderId="0" xfId="0" applyAlignment="1">
      <alignment horizontal="center"/>
    </xf>
    <xf numFmtId="170" fontId="0" fillId="2" borderId="0" xfId="0" applyNumberFormat="1" applyFill="1" applyBorder="1" applyAlignment="1">
      <alignment horizontal="center"/>
    </xf>
    <xf numFmtId="0" fontId="1" fillId="2" borderId="8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1" fillId="0" borderId="0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6" fillId="0" borderId="8" xfId="0" applyFont="1" applyFill="1" applyBorder="1" applyAlignment="1">
      <alignment horizontal="center"/>
    </xf>
    <xf numFmtId="0" fontId="26" fillId="0" borderId="10" xfId="0" applyFont="1" applyFill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26" fillId="0" borderId="126" xfId="0" applyFont="1" applyBorder="1" applyAlignment="1">
      <alignment horizontal="center"/>
    </xf>
    <xf numFmtId="0" fontId="26" fillId="0" borderId="127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0" borderId="83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54" xfId="0" applyFill="1" applyBorder="1" applyProtection="1">
      <protection locked="0"/>
    </xf>
    <xf numFmtId="0" fontId="0" fillId="0" borderId="0" xfId="0" applyAlignment="1">
      <alignment horizontal="left"/>
    </xf>
    <xf numFmtId="1" fontId="20" fillId="0" borderId="5" xfId="0" applyNumberFormat="1" applyFont="1" applyBorder="1" applyAlignment="1" applyProtection="1">
      <alignment horizontal="center" vertical="center"/>
      <protection locked="0"/>
    </xf>
    <xf numFmtId="1" fontId="20" fillId="0" borderId="17" xfId="0" applyNumberFormat="1" applyFont="1" applyBorder="1" applyAlignment="1" applyProtection="1">
      <alignment horizontal="center" vertical="center"/>
      <protection locked="0"/>
    </xf>
    <xf numFmtId="1" fontId="20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9" fillId="0" borderId="0" xfId="0" applyFont="1" applyProtection="1"/>
    <xf numFmtId="0" fontId="1" fillId="0" borderId="0" xfId="0" applyFont="1" applyProtection="1"/>
    <xf numFmtId="0" fontId="9" fillId="0" borderId="0" xfId="0" applyFont="1" applyBorder="1" applyAlignment="1" applyProtection="1"/>
    <xf numFmtId="0" fontId="1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vertical="center"/>
    </xf>
    <xf numFmtId="0" fontId="1" fillId="0" borderId="0" xfId="0" applyFont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0" fillId="0" borderId="0" xfId="0" applyBorder="1" applyAlignment="1" applyProtection="1"/>
    <xf numFmtId="14" fontId="0" fillId="0" borderId="17" xfId="0" applyNumberFormat="1" applyFill="1" applyBorder="1" applyAlignment="1" applyProtection="1">
      <alignment horizontal="center" vertical="center"/>
    </xf>
    <xf numFmtId="1" fontId="0" fillId="0" borderId="17" xfId="0" applyNumberFormat="1" applyFill="1" applyBorder="1" applyAlignment="1" applyProtection="1">
      <alignment horizontal="center" vertical="center"/>
    </xf>
    <xf numFmtId="0" fontId="0" fillId="0" borderId="17" xfId="0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left" vertical="center"/>
    </xf>
    <xf numFmtId="1" fontId="0" fillId="0" borderId="17" xfId="0" applyNumberFormat="1" applyFill="1" applyBorder="1" applyAlignment="1" applyProtection="1">
      <alignment horizontal="left" vertical="center"/>
    </xf>
    <xf numFmtId="169" fontId="0" fillId="0" borderId="17" xfId="0" applyNumberFormat="1" applyFill="1" applyBorder="1" applyAlignment="1" applyProtection="1">
      <alignment horizontal="center" vertical="center"/>
    </xf>
    <xf numFmtId="16" fontId="0" fillId="0" borderId="0" xfId="0" applyNumberFormat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14" fontId="0" fillId="0" borderId="15" xfId="0" applyNumberFormat="1" applyFill="1" applyBorder="1" applyAlignment="1" applyProtection="1">
      <alignment horizontal="center" vertical="center"/>
    </xf>
    <xf numFmtId="1" fontId="0" fillId="0" borderId="15" xfId="0" applyNumberFormat="1" applyFill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/>
    </xf>
    <xf numFmtId="0" fontId="0" fillId="0" borderId="15" xfId="0" applyNumberFormat="1" applyFill="1" applyBorder="1" applyAlignment="1" applyProtection="1">
      <alignment horizontal="left" vertical="center"/>
    </xf>
    <xf numFmtId="169" fontId="0" fillId="0" borderId="15" xfId="0" applyNumberFormat="1" applyFill="1" applyBorder="1" applyAlignment="1" applyProtection="1">
      <alignment horizontal="center" vertical="center"/>
    </xf>
    <xf numFmtId="0" fontId="0" fillId="0" borderId="0" xfId="0" applyBorder="1" applyProtection="1"/>
    <xf numFmtId="0" fontId="5" fillId="0" borderId="14" xfId="0" applyFont="1" applyBorder="1" applyAlignment="1" applyProtection="1">
      <alignment horizontal="left" vertical="center"/>
    </xf>
    <xf numFmtId="0" fontId="6" fillId="0" borderId="17" xfId="0" applyFont="1" applyBorder="1" applyAlignment="1" applyProtection="1">
      <alignment vertical="center"/>
    </xf>
    <xf numFmtId="0" fontId="0" fillId="0" borderId="0" xfId="0" applyBorder="1" applyAlignment="1" applyProtection="1">
      <alignment horizontal="right" vertical="center"/>
    </xf>
    <xf numFmtId="0" fontId="0" fillId="0" borderId="17" xfId="0" applyBorder="1" applyAlignment="1" applyProtection="1">
      <alignment horizontal="right" vertical="center"/>
    </xf>
    <xf numFmtId="0" fontId="9" fillId="0" borderId="0" xfId="0" applyFont="1" applyFill="1" applyAlignment="1" applyProtection="1">
      <alignment horizontal="left"/>
    </xf>
    <xf numFmtId="0" fontId="9" fillId="0" borderId="0" xfId="0" applyFont="1" applyFill="1" applyAlignment="1" applyProtection="1"/>
    <xf numFmtId="14" fontId="0" fillId="0" borderId="0" xfId="0" applyNumberFormat="1" applyFill="1" applyBorder="1" applyAlignment="1" applyProtection="1">
      <alignment horizontal="center" vertical="center"/>
    </xf>
    <xf numFmtId="1" fontId="0" fillId="0" borderId="0" xfId="0" applyNumberForma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>
      <alignment horizontal="left" vertical="center"/>
    </xf>
    <xf numFmtId="169" fontId="0" fillId="0" borderId="0" xfId="0" applyNumberFormat="1" applyFill="1" applyBorder="1" applyAlignment="1" applyProtection="1">
      <alignment horizontal="center" vertical="center"/>
    </xf>
    <xf numFmtId="0" fontId="19" fillId="0" borderId="0" xfId="0" applyFont="1" applyAlignment="1" applyProtection="1">
      <alignment horizontal="left"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 applyProtection="1">
      <alignment horizontal="left"/>
    </xf>
    <xf numFmtId="0" fontId="2" fillId="0" borderId="0" xfId="0" applyFont="1" applyBorder="1" applyAlignment="1" applyProtection="1">
      <alignment vertical="center"/>
    </xf>
    <xf numFmtId="0" fontId="19" fillId="0" borderId="0" xfId="0" applyFont="1" applyBorder="1" applyAlignment="1" applyProtection="1">
      <alignment horizontal="left" vertical="center"/>
    </xf>
    <xf numFmtId="1" fontId="20" fillId="0" borderId="0" xfId="0" applyNumberFormat="1" applyFont="1" applyBorder="1" applyAlignment="1" applyProtection="1">
      <alignment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/>
    <xf numFmtId="14" fontId="0" fillId="0" borderId="71" xfId="0" applyNumberFormat="1" applyFill="1" applyBorder="1" applyAlignment="1" applyProtection="1">
      <alignment horizontal="center" vertical="center"/>
    </xf>
    <xf numFmtId="1" fontId="0" fillId="0" borderId="71" xfId="0" applyNumberFormat="1" applyFill="1" applyBorder="1" applyAlignment="1" applyProtection="1">
      <alignment horizontal="center" vertical="center"/>
    </xf>
    <xf numFmtId="0" fontId="0" fillId="0" borderId="71" xfId="0" applyFill="1" applyBorder="1" applyAlignment="1" applyProtection="1">
      <alignment horizontal="center" vertical="center"/>
    </xf>
    <xf numFmtId="0" fontId="0" fillId="0" borderId="71" xfId="0" applyNumberFormat="1" applyFill="1" applyBorder="1" applyAlignment="1" applyProtection="1">
      <alignment horizontal="left" vertical="center"/>
    </xf>
    <xf numFmtId="49" fontId="0" fillId="0" borderId="15" xfId="0" applyNumberFormat="1" applyFill="1" applyBorder="1" applyAlignment="1" applyProtection="1">
      <alignment horizontal="left" vertical="center"/>
    </xf>
    <xf numFmtId="1" fontId="0" fillId="0" borderId="15" xfId="0" applyNumberFormat="1" applyFill="1" applyBorder="1" applyAlignment="1" applyProtection="1">
      <alignment horizontal="left" vertical="center"/>
    </xf>
    <xf numFmtId="0" fontId="0" fillId="0" borderId="15" xfId="0" applyBorder="1" applyAlignment="1" applyProtection="1">
      <alignment horizontal="left"/>
    </xf>
    <xf numFmtId="0" fontId="2" fillId="0" borderId="15" xfId="0" applyFont="1" applyBorder="1" applyAlignment="1" applyProtection="1">
      <alignment vertical="center"/>
    </xf>
    <xf numFmtId="0" fontId="19" fillId="0" borderId="15" xfId="0" applyFont="1" applyBorder="1" applyAlignment="1" applyProtection="1">
      <alignment horizontal="left" vertical="center"/>
    </xf>
    <xf numFmtId="1" fontId="20" fillId="0" borderId="15" xfId="0" applyNumberFormat="1" applyFont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/>
    <xf numFmtId="49" fontId="0" fillId="0" borderId="0" xfId="0" applyNumberFormat="1" applyFill="1" applyBorder="1" applyAlignment="1" applyProtection="1">
      <alignment vertical="center"/>
    </xf>
    <xf numFmtId="49" fontId="0" fillId="0" borderId="0" xfId="0" applyNumberFormat="1" applyFill="1" applyBorder="1" applyAlignment="1" applyProtection="1">
      <alignment horizontal="center" vertical="center"/>
    </xf>
    <xf numFmtId="49" fontId="22" fillId="0" borderId="6" xfId="0" applyNumberFormat="1" applyFont="1" applyBorder="1" applyAlignment="1" applyProtection="1"/>
    <xf numFmtId="1" fontId="20" fillId="0" borderId="5" xfId="0" applyNumberFormat="1" applyFont="1" applyBorder="1" applyAlignment="1" applyProtection="1">
      <alignment horizontal="center" vertical="center"/>
    </xf>
    <xf numFmtId="1" fontId="20" fillId="0" borderId="17" xfId="0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49" fontId="22" fillId="0" borderId="8" xfId="0" applyNumberFormat="1" applyFont="1" applyBorder="1" applyAlignment="1" applyProtection="1"/>
    <xf numFmtId="1" fontId="20" fillId="0" borderId="0" xfId="0" applyNumberFormat="1" applyFont="1" applyBorder="1" applyAlignment="1" applyProtection="1">
      <alignment horizontal="center" vertical="center"/>
    </xf>
    <xf numFmtId="0" fontId="1" fillId="0" borderId="83" xfId="0" applyFont="1" applyFill="1" applyBorder="1" applyAlignment="1" applyProtection="1">
      <alignment horizontal="center" vertical="center"/>
    </xf>
    <xf numFmtId="49" fontId="1" fillId="0" borderId="0" xfId="0" applyNumberFormat="1" applyFont="1" applyFill="1" applyBorder="1" applyAlignment="1" applyProtection="1">
      <alignment vertical="center"/>
    </xf>
    <xf numFmtId="49" fontId="1" fillId="0" borderId="0" xfId="0" applyNumberFormat="1" applyFont="1" applyFill="1" applyBorder="1" applyAlignment="1" applyProtection="1">
      <alignment horizontal="center" vertical="center"/>
    </xf>
    <xf numFmtId="1" fontId="1" fillId="0" borderId="0" xfId="0" applyNumberFormat="1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20" fillId="0" borderId="13" xfId="0" applyFont="1" applyBorder="1" applyAlignment="1" applyProtection="1">
      <alignment horizontal="center" vertical="center" wrapText="1"/>
    </xf>
    <xf numFmtId="0" fontId="20" fillId="0" borderId="67" xfId="0" applyFont="1" applyBorder="1" applyAlignment="1" applyProtection="1">
      <alignment horizontal="center" vertical="center"/>
    </xf>
    <xf numFmtId="0" fontId="20" fillId="0" borderId="62" xfId="0" applyFont="1" applyBorder="1" applyAlignment="1" applyProtection="1">
      <alignment horizontal="center" vertical="center" wrapText="1"/>
    </xf>
    <xf numFmtId="14" fontId="0" fillId="0" borderId="78" xfId="0" applyNumberFormat="1" applyFont="1" applyFill="1" applyBorder="1" applyAlignment="1" applyProtection="1">
      <alignment horizontal="center" vertical="center"/>
    </xf>
    <xf numFmtId="1" fontId="0" fillId="0" borderId="78" xfId="0" applyNumberFormat="1" applyFont="1" applyFill="1" applyBorder="1" applyAlignment="1" applyProtection="1">
      <alignment horizontal="center" vertical="center"/>
    </xf>
    <xf numFmtId="0" fontId="0" fillId="0" borderId="78" xfId="0" applyFont="1" applyFill="1" applyBorder="1" applyAlignment="1" applyProtection="1">
      <alignment horizontal="center" vertical="center"/>
    </xf>
    <xf numFmtId="49" fontId="0" fillId="0" borderId="78" xfId="0" applyNumberFormat="1" applyFont="1" applyFill="1" applyBorder="1" applyAlignment="1" applyProtection="1">
      <alignment horizontal="center" vertical="center"/>
    </xf>
    <xf numFmtId="0" fontId="0" fillId="0" borderId="78" xfId="0" applyNumberFormat="1" applyFont="1" applyFill="1" applyBorder="1" applyAlignment="1" applyProtection="1">
      <alignment vertical="center"/>
    </xf>
    <xf numFmtId="0" fontId="0" fillId="0" borderId="78" xfId="0" applyNumberFormat="1" applyFont="1" applyFill="1" applyBorder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 wrapText="1"/>
    </xf>
    <xf numFmtId="0" fontId="7" fillId="0" borderId="5" xfId="0" applyFont="1" applyBorder="1" applyAlignment="1" applyProtection="1">
      <alignment horizontal="center" vertical="top" wrapText="1"/>
    </xf>
    <xf numFmtId="0" fontId="20" fillId="0" borderId="68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</xf>
    <xf numFmtId="49" fontId="0" fillId="0" borderId="15" xfId="0" applyNumberFormat="1" applyFill="1" applyBorder="1" applyAlignment="1" applyProtection="1">
      <alignment horizontal="center" vertical="center"/>
    </xf>
    <xf numFmtId="0" fontId="0" fillId="0" borderId="15" xfId="0" applyNumberFormat="1" applyFill="1" applyBorder="1" applyAlignment="1" applyProtection="1">
      <alignment vertical="center"/>
    </xf>
    <xf numFmtId="0" fontId="0" fillId="0" borderId="15" xfId="0" applyNumberFormat="1" applyFill="1" applyBorder="1" applyAlignment="1" applyProtection="1">
      <alignment horizontal="center" vertical="center"/>
    </xf>
    <xf numFmtId="0" fontId="0" fillId="0" borderId="71" xfId="0" applyNumberFormat="1" applyFill="1" applyBorder="1" applyAlignment="1" applyProtection="1">
      <alignment horizontal="center" vertical="center"/>
    </xf>
    <xf numFmtId="0" fontId="8" fillId="0" borderId="0" xfId="0" applyFont="1" applyAlignment="1" applyProtection="1">
      <alignment wrapText="1"/>
    </xf>
    <xf numFmtId="14" fontId="0" fillId="0" borderId="78" xfId="0" applyNumberFormat="1" applyFill="1" applyBorder="1" applyAlignment="1" applyProtection="1">
      <alignment horizontal="center" vertical="center"/>
    </xf>
    <xf numFmtId="1" fontId="0" fillId="0" borderId="78" xfId="0" applyNumberFormat="1" applyFill="1" applyBorder="1" applyAlignment="1" applyProtection="1">
      <alignment horizontal="center" vertical="center"/>
    </xf>
    <xf numFmtId="0" fontId="0" fillId="0" borderId="78" xfId="0" applyFill="1" applyBorder="1" applyAlignment="1" applyProtection="1">
      <alignment horizontal="center" vertical="center"/>
    </xf>
    <xf numFmtId="0" fontId="0" fillId="0" borderId="78" xfId="0" applyNumberFormat="1" applyFill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vertical="center"/>
    </xf>
    <xf numFmtId="0" fontId="2" fillId="0" borderId="14" xfId="0" applyFont="1" applyBorder="1" applyAlignment="1" applyProtection="1">
      <alignment horizontal="left" vertical="center"/>
    </xf>
    <xf numFmtId="0" fontId="2" fillId="0" borderId="0" xfId="0" applyFont="1" applyProtection="1"/>
    <xf numFmtId="0" fontId="2" fillId="0" borderId="0" xfId="0" applyFont="1" applyBorder="1" applyAlignment="1" applyProtection="1">
      <alignment horizontal="left" vertical="center"/>
    </xf>
    <xf numFmtId="0" fontId="6" fillId="0" borderId="0" xfId="0" applyFont="1" applyAlignment="1" applyProtection="1">
      <alignment horizontal="left" vertical="center"/>
    </xf>
    <xf numFmtId="0" fontId="6" fillId="0" borderId="10" xfId="0" applyFont="1" applyBorder="1" applyAlignment="1" applyProtection="1">
      <alignment horizontal="center" vertical="center"/>
    </xf>
    <xf numFmtId="0" fontId="6" fillId="0" borderId="14" xfId="0" applyFont="1" applyBorder="1" applyAlignment="1" applyProtection="1">
      <alignment horizontal="center" vertical="center"/>
    </xf>
    <xf numFmtId="1" fontId="20" fillId="0" borderId="10" xfId="0" applyNumberFormat="1" applyFont="1" applyBorder="1" applyAlignment="1" applyProtection="1">
      <alignment horizontal="center" vertical="center"/>
    </xf>
    <xf numFmtId="0" fontId="20" fillId="0" borderId="38" xfId="0" applyNumberFormat="1" applyFont="1" applyBorder="1" applyAlignment="1" applyProtection="1">
      <alignment horizontal="center" vertical="center"/>
    </xf>
    <xf numFmtId="1" fontId="20" fillId="0" borderId="62" xfId="0" applyNumberFormat="1" applyFont="1" applyBorder="1" applyAlignment="1" applyProtection="1">
      <alignment horizontal="center" vertical="center" wrapText="1"/>
    </xf>
    <xf numFmtId="0" fontId="20" fillId="0" borderId="99" xfId="0" applyFont="1" applyBorder="1" applyAlignment="1" applyProtection="1">
      <alignment horizontal="center" vertical="center"/>
    </xf>
    <xf numFmtId="0" fontId="20" fillId="0" borderId="66" xfId="0" applyFont="1" applyBorder="1" applyAlignment="1" applyProtection="1">
      <alignment horizontal="center" vertical="center" wrapText="1"/>
    </xf>
    <xf numFmtId="0" fontId="20" fillId="0" borderId="69" xfId="0" applyFont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right" vertical="center" textRotation="90" wrapText="1"/>
    </xf>
    <xf numFmtId="0" fontId="2" fillId="0" borderId="0" xfId="0" applyFont="1" applyBorder="1" applyProtection="1"/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center" wrapText="1"/>
    </xf>
    <xf numFmtId="0" fontId="5" fillId="0" borderId="30" xfId="0" applyFont="1" applyBorder="1" applyAlignment="1" applyProtection="1">
      <alignment horizontal="center" wrapText="1"/>
    </xf>
    <xf numFmtId="0" fontId="1" fillId="0" borderId="30" xfId="0" applyFont="1" applyBorder="1" applyAlignment="1" applyProtection="1">
      <alignment horizontal="center"/>
    </xf>
    <xf numFmtId="0" fontId="0" fillId="0" borderId="40" xfId="0" applyBorder="1" applyProtection="1"/>
    <xf numFmtId="0" fontId="0" fillId="0" borderId="48" xfId="0" applyBorder="1" applyAlignment="1" applyProtection="1">
      <alignment horizontal="center"/>
    </xf>
    <xf numFmtId="0" fontId="0" fillId="0" borderId="48" xfId="0" applyFont="1" applyBorder="1" applyProtection="1"/>
    <xf numFmtId="0" fontId="0" fillId="0" borderId="48" xfId="0" applyFont="1" applyBorder="1" applyAlignment="1" applyProtection="1">
      <alignment horizontal="center"/>
    </xf>
    <xf numFmtId="0" fontId="1" fillId="6" borderId="48" xfId="0" applyFont="1" applyFill="1" applyBorder="1" applyAlignment="1" applyProtection="1">
      <alignment horizontal="center"/>
    </xf>
    <xf numFmtId="0" fontId="0" fillId="6" borderId="128" xfId="0" applyFill="1" applyBorder="1" applyAlignment="1" applyProtection="1">
      <alignment horizontal="center"/>
    </xf>
    <xf numFmtId="0" fontId="0" fillId="6" borderId="48" xfId="0" applyFill="1" applyBorder="1" applyAlignment="1" applyProtection="1">
      <alignment horizontal="center"/>
    </xf>
    <xf numFmtId="0" fontId="0" fillId="6" borderId="49" xfId="0" applyFill="1" applyBorder="1" applyAlignment="1" applyProtection="1">
      <alignment horizontal="center"/>
    </xf>
    <xf numFmtId="0" fontId="0" fillId="0" borderId="43" xfId="0" applyBorder="1" applyProtection="1"/>
    <xf numFmtId="0" fontId="0" fillId="0" borderId="50" xfId="0" applyBorder="1" applyAlignment="1" applyProtection="1">
      <alignment horizontal="center"/>
    </xf>
    <xf numFmtId="0" fontId="0" fillId="0" borderId="50" xfId="0" applyBorder="1" applyProtection="1"/>
    <xf numFmtId="0" fontId="1" fillId="6" borderId="50" xfId="0" applyFont="1" applyFill="1" applyBorder="1" applyAlignment="1" applyProtection="1">
      <alignment horizontal="center"/>
    </xf>
    <xf numFmtId="0" fontId="0" fillId="6" borderId="59" xfId="0" applyFill="1" applyBorder="1" applyAlignment="1" applyProtection="1">
      <alignment horizontal="center"/>
    </xf>
    <xf numFmtId="0" fontId="0" fillId="6" borderId="50" xfId="0" applyFill="1" applyBorder="1" applyAlignment="1" applyProtection="1">
      <alignment horizontal="center"/>
    </xf>
    <xf numFmtId="0" fontId="0" fillId="6" borderId="51" xfId="0" applyFill="1" applyBorder="1" applyAlignment="1" applyProtection="1">
      <alignment horizontal="center"/>
    </xf>
    <xf numFmtId="0" fontId="11" fillId="0" borderId="50" xfId="0" applyFont="1" applyBorder="1" applyAlignment="1" applyProtection="1">
      <alignment horizontal="center" wrapText="1"/>
    </xf>
    <xf numFmtId="0" fontId="0" fillId="6" borderId="0" xfId="0" applyFill="1" applyBorder="1" applyProtection="1"/>
    <xf numFmtId="0" fontId="0" fillId="0" borderId="45" xfId="0" applyBorder="1" applyProtection="1"/>
    <xf numFmtId="0" fontId="0" fillId="6" borderId="46" xfId="0" applyFill="1" applyBorder="1" applyProtection="1"/>
    <xf numFmtId="0" fontId="11" fillId="0" borderId="52" xfId="0" applyFont="1" applyBorder="1" applyAlignment="1" applyProtection="1">
      <alignment horizontal="center" wrapText="1"/>
    </xf>
    <xf numFmtId="0" fontId="0" fillId="0" borderId="52" xfId="0" applyBorder="1" applyProtection="1"/>
    <xf numFmtId="0" fontId="0" fillId="0" borderId="52" xfId="0" applyBorder="1" applyAlignment="1" applyProtection="1">
      <alignment horizontal="center"/>
    </xf>
    <xf numFmtId="0" fontId="1" fillId="6" borderId="52" xfId="0" applyFont="1" applyFill="1" applyBorder="1" applyAlignment="1" applyProtection="1">
      <alignment horizontal="center"/>
    </xf>
    <xf numFmtId="0" fontId="0" fillId="6" borderId="129" xfId="0" applyFill="1" applyBorder="1" applyAlignment="1" applyProtection="1">
      <alignment horizontal="center"/>
    </xf>
    <xf numFmtId="0" fontId="0" fillId="6" borderId="52" xfId="0" applyFill="1" applyBorder="1" applyAlignment="1" applyProtection="1">
      <alignment horizontal="center"/>
    </xf>
    <xf numFmtId="0" fontId="0" fillId="6" borderId="53" xfId="0" applyFill="1" applyBorder="1" applyAlignment="1" applyProtection="1">
      <alignment horizontal="center"/>
    </xf>
    <xf numFmtId="0" fontId="1" fillId="12" borderId="0" xfId="0" applyFont="1" applyFill="1" applyProtection="1"/>
    <xf numFmtId="0" fontId="0" fillId="0" borderId="30" xfId="0" applyBorder="1" applyAlignment="1" applyProtection="1">
      <alignment horizontal="center"/>
    </xf>
    <xf numFmtId="0" fontId="1" fillId="4" borderId="0" xfId="0" applyFont="1" applyFill="1" applyAlignment="1" applyProtection="1">
      <alignment horizontal="center"/>
      <protection locked="0"/>
    </xf>
    <xf numFmtId="168" fontId="0" fillId="4" borderId="0" xfId="0" applyNumberFormat="1" applyFill="1"/>
    <xf numFmtId="0" fontId="1" fillId="0" borderId="8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70" xfId="0" applyFont="1" applyFill="1" applyBorder="1"/>
    <xf numFmtId="0" fontId="1" fillId="0" borderId="10" xfId="0" applyFont="1" applyFill="1" applyBorder="1"/>
    <xf numFmtId="0" fontId="1" fillId="0" borderId="8" xfId="0" applyFont="1" applyFill="1" applyBorder="1"/>
    <xf numFmtId="0" fontId="1" fillId="0" borderId="76" xfId="0" applyFont="1" applyFill="1" applyBorder="1"/>
    <xf numFmtId="0" fontId="29" fillId="0" borderId="0" xfId="3562" applyFont="1" applyFill="1"/>
    <xf numFmtId="0" fontId="29" fillId="0" borderId="70" xfId="3562" applyFont="1" applyFill="1" applyBorder="1"/>
    <xf numFmtId="0" fontId="29" fillId="0" borderId="10" xfId="3562" applyFont="1" applyFill="1" applyBorder="1"/>
    <xf numFmtId="0" fontId="29" fillId="0" borderId="8" xfId="3562" applyFont="1" applyFill="1" applyBorder="1"/>
    <xf numFmtId="0" fontId="29" fillId="0" borderId="76" xfId="3562" applyFont="1" applyFill="1" applyBorder="1"/>
    <xf numFmtId="0" fontId="29" fillId="0" borderId="0" xfId="3562" applyFont="1" applyFill="1" applyBorder="1"/>
    <xf numFmtId="0" fontId="29" fillId="0" borderId="21" xfId="3562" applyFont="1" applyFill="1" applyBorder="1"/>
    <xf numFmtId="0" fontId="29" fillId="0" borderId="0" xfId="3562" applyFont="1" applyFill="1" applyAlignment="1">
      <alignment horizontal="center"/>
    </xf>
    <xf numFmtId="0" fontId="29" fillId="0" borderId="134" xfId="3562" applyFont="1" applyFill="1" applyBorder="1"/>
    <xf numFmtId="0" fontId="29" fillId="0" borderId="138" xfId="3562" applyFont="1" applyFill="1" applyBorder="1"/>
    <xf numFmtId="167" fontId="29" fillId="0" borderId="14" xfId="3562" applyNumberFormat="1" applyFont="1" applyFill="1" applyBorder="1"/>
    <xf numFmtId="0" fontId="0" fillId="0" borderId="138" xfId="0" applyFill="1" applyBorder="1"/>
    <xf numFmtId="167" fontId="0" fillId="0" borderId="14" xfId="0" applyNumberFormat="1" applyFill="1" applyBorder="1"/>
    <xf numFmtId="0" fontId="1" fillId="4" borderId="14" xfId="0" applyFont="1" applyFill="1" applyBorder="1" applyProtection="1">
      <protection locked="0"/>
    </xf>
    <xf numFmtId="0" fontId="0" fillId="0" borderId="140" xfId="0" applyFill="1" applyBorder="1"/>
    <xf numFmtId="167" fontId="0" fillId="0" borderId="141" xfId="0" applyNumberFormat="1" applyFill="1" applyBorder="1"/>
    <xf numFmtId="0" fontId="1" fillId="4" borderId="141" xfId="0" applyFont="1" applyFill="1" applyBorder="1" applyAlignment="1" applyProtection="1">
      <alignment horizontal="center"/>
      <protection locked="0"/>
    </xf>
    <xf numFmtId="0" fontId="1" fillId="4" borderId="141" xfId="0" applyFont="1" applyFill="1" applyBorder="1" applyProtection="1">
      <protection locked="0"/>
    </xf>
    <xf numFmtId="0" fontId="1" fillId="4" borderId="1" xfId="0" applyFont="1" applyFill="1" applyBorder="1" applyProtection="1">
      <protection locked="0"/>
    </xf>
    <xf numFmtId="0" fontId="1" fillId="4" borderId="59" xfId="0" applyFont="1" applyFill="1" applyBorder="1" applyProtection="1">
      <protection locked="0"/>
    </xf>
    <xf numFmtId="0" fontId="1" fillId="4" borderId="146" xfId="0" applyFont="1" applyFill="1" applyBorder="1" applyProtection="1">
      <protection locked="0"/>
    </xf>
    <xf numFmtId="0" fontId="1" fillId="4" borderId="147" xfId="0" applyFont="1" applyFill="1" applyBorder="1" applyProtection="1">
      <protection locked="0"/>
    </xf>
    <xf numFmtId="0" fontId="1" fillId="4" borderId="148" xfId="0" applyFont="1" applyFill="1" applyBorder="1" applyProtection="1">
      <protection locked="0"/>
    </xf>
    <xf numFmtId="0" fontId="30" fillId="4" borderId="135" xfId="3562" applyNumberFormat="1" applyFont="1" applyFill="1" applyBorder="1" applyAlignment="1" applyProtection="1">
      <alignment horizontal="center"/>
      <protection locked="0"/>
    </xf>
    <xf numFmtId="0" fontId="1" fillId="4" borderId="136" xfId="0" applyFont="1" applyFill="1" applyBorder="1" applyAlignment="1" applyProtection="1">
      <alignment horizontal="center"/>
      <protection locked="0"/>
    </xf>
    <xf numFmtId="0" fontId="1" fillId="4" borderId="135" xfId="0" applyFont="1" applyFill="1" applyBorder="1" applyAlignment="1" applyProtection="1">
      <alignment horizontal="center"/>
      <protection locked="0"/>
    </xf>
    <xf numFmtId="0" fontId="1" fillId="4" borderId="144" xfId="0" applyFont="1" applyFill="1" applyBorder="1" applyAlignment="1" applyProtection="1">
      <alignment horizontal="center"/>
      <protection locked="0"/>
    </xf>
    <xf numFmtId="0" fontId="1" fillId="4" borderId="145" xfId="0" applyFont="1" applyFill="1" applyBorder="1" applyAlignment="1" applyProtection="1">
      <alignment horizontal="center"/>
      <protection locked="0"/>
    </xf>
    <xf numFmtId="0" fontId="30" fillId="4" borderId="144" xfId="3562" applyFont="1" applyFill="1" applyBorder="1" applyAlignment="1" applyProtection="1">
      <alignment horizontal="center"/>
      <protection locked="0"/>
    </xf>
    <xf numFmtId="0" fontId="30" fillId="4" borderId="145" xfId="3562" applyFont="1" applyFill="1" applyBorder="1" applyAlignment="1" applyProtection="1">
      <alignment horizontal="center"/>
      <protection locked="0"/>
    </xf>
    <xf numFmtId="0" fontId="30" fillId="4" borderId="135" xfId="3562" applyFont="1" applyFill="1" applyBorder="1" applyAlignment="1" applyProtection="1">
      <alignment horizontal="center"/>
      <protection locked="0"/>
    </xf>
    <xf numFmtId="0" fontId="30" fillId="4" borderId="137" xfId="3562" applyFont="1" applyFill="1" applyBorder="1" applyAlignment="1" applyProtection="1">
      <alignment horizontal="center"/>
      <protection locked="0"/>
    </xf>
    <xf numFmtId="0" fontId="30" fillId="4" borderId="14" xfId="3562" applyNumberFormat="1" applyFont="1" applyFill="1" applyBorder="1" applyAlignment="1" applyProtection="1">
      <alignment horizontal="center"/>
      <protection locked="0"/>
    </xf>
    <xf numFmtId="0" fontId="1" fillId="4" borderId="1" xfId="0" applyFont="1" applyFill="1" applyBorder="1" applyAlignment="1" applyProtection="1">
      <alignment horizontal="center"/>
      <protection locked="0"/>
    </xf>
    <xf numFmtId="0" fontId="1" fillId="4" borderId="14" xfId="0" applyFont="1" applyFill="1" applyBorder="1" applyAlignment="1" applyProtection="1">
      <alignment horizontal="center"/>
      <protection locked="0"/>
    </xf>
    <xf numFmtId="0" fontId="1" fillId="4" borderId="59" xfId="0" applyFont="1" applyFill="1" applyBorder="1" applyAlignment="1" applyProtection="1">
      <alignment horizontal="center"/>
      <protection locked="0"/>
    </xf>
    <xf numFmtId="0" fontId="1" fillId="4" borderId="146" xfId="0" applyFont="1" applyFill="1" applyBorder="1" applyAlignment="1" applyProtection="1">
      <alignment horizontal="center"/>
      <protection locked="0"/>
    </xf>
    <xf numFmtId="0" fontId="30" fillId="4" borderId="59" xfId="3562" applyFont="1" applyFill="1" applyBorder="1" applyAlignment="1" applyProtection="1">
      <alignment horizontal="center"/>
      <protection locked="0"/>
    </xf>
    <xf numFmtId="0" fontId="30" fillId="4" borderId="146" xfId="3562" applyFont="1" applyFill="1" applyBorder="1" applyAlignment="1" applyProtection="1">
      <alignment horizontal="center"/>
      <protection locked="0"/>
    </xf>
    <xf numFmtId="0" fontId="30" fillId="4" borderId="14" xfId="3562" applyFont="1" applyFill="1" applyBorder="1" applyAlignment="1" applyProtection="1">
      <alignment horizontal="center"/>
      <protection locked="0"/>
    </xf>
    <xf numFmtId="0" fontId="30" fillId="4" borderId="139" xfId="3562" applyFont="1" applyFill="1" applyBorder="1" applyAlignment="1" applyProtection="1">
      <alignment horizontal="center"/>
      <protection locked="0"/>
    </xf>
    <xf numFmtId="0" fontId="1" fillId="4" borderId="14" xfId="0" applyNumberFormat="1" applyFont="1" applyFill="1" applyBorder="1" applyAlignment="1" applyProtection="1">
      <alignment horizontal="center"/>
      <protection locked="0"/>
    </xf>
    <xf numFmtId="0" fontId="1" fillId="4" borderId="139" xfId="0" applyFont="1" applyFill="1" applyBorder="1" applyAlignment="1" applyProtection="1">
      <alignment horizontal="center"/>
      <protection locked="0"/>
    </xf>
    <xf numFmtId="0" fontId="1" fillId="4" borderId="139" xfId="0" applyFont="1" applyFill="1" applyBorder="1" applyProtection="1">
      <protection locked="0"/>
    </xf>
    <xf numFmtId="0" fontId="1" fillId="4" borderId="142" xfId="0" applyFont="1" applyFill="1" applyBorder="1" applyAlignment="1" applyProtection="1">
      <alignment horizontal="center"/>
      <protection locked="0"/>
    </xf>
    <xf numFmtId="0" fontId="1" fillId="4" borderId="147" xfId="0" applyFont="1" applyFill="1" applyBorder="1" applyAlignment="1" applyProtection="1">
      <alignment horizontal="center"/>
      <protection locked="0"/>
    </xf>
    <xf numFmtId="0" fontId="1" fillId="4" borderId="148" xfId="0" applyFont="1" applyFill="1" applyBorder="1" applyAlignment="1" applyProtection="1">
      <alignment horizontal="center"/>
      <protection locked="0"/>
    </xf>
    <xf numFmtId="0" fontId="1" fillId="4" borderId="143" xfId="0" applyFont="1" applyFill="1" applyBorder="1" applyProtection="1">
      <protection locked="0"/>
    </xf>
    <xf numFmtId="167" fontId="30" fillId="4" borderId="135" xfId="3562" applyNumberFormat="1" applyFont="1" applyFill="1" applyBorder="1" applyProtection="1">
      <protection locked="0"/>
    </xf>
    <xf numFmtId="0" fontId="0" fillId="0" borderId="0" xfId="0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6" fillId="0" borderId="0" xfId="0" applyFont="1" applyAlignment="1" applyProtection="1">
      <alignment horizontal="left" vertical="center"/>
    </xf>
    <xf numFmtId="0" fontId="27" fillId="0" borderId="17" xfId="0" applyFont="1" applyBorder="1" applyAlignment="1" applyProtection="1">
      <alignment horizontal="center"/>
    </xf>
    <xf numFmtId="0" fontId="6" fillId="0" borderId="12" xfId="0" applyFont="1" applyBorder="1" applyAlignment="1" applyProtection="1">
      <alignment horizontal="center" vertical="center"/>
    </xf>
    <xf numFmtId="0" fontId="6" fillId="0" borderId="133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0" fillId="0" borderId="96" xfId="0" applyNumberFormat="1" applyFont="1" applyBorder="1" applyAlignment="1" applyProtection="1">
      <alignment horizontal="center" vertical="center"/>
    </xf>
    <xf numFmtId="0" fontId="20" fillId="0" borderId="38" xfId="0" applyNumberFormat="1" applyFont="1" applyBorder="1" applyAlignment="1" applyProtection="1">
      <alignment horizontal="center" vertical="center"/>
    </xf>
    <xf numFmtId="49" fontId="21" fillId="0" borderId="17" xfId="0" applyNumberFormat="1" applyFont="1" applyBorder="1" applyAlignment="1" applyProtection="1">
      <alignment horizontal="center" vertical="center" wrapText="1"/>
      <protection locked="0"/>
    </xf>
    <xf numFmtId="49" fontId="21" fillId="0" borderId="15" xfId="0" applyNumberFormat="1" applyFont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1" fillId="0" borderId="6" xfId="0" applyNumberFormat="1" applyFont="1" applyBorder="1" applyAlignment="1" applyProtection="1">
      <alignment horizontal="left" vertical="top"/>
    </xf>
    <xf numFmtId="49" fontId="1" fillId="0" borderId="25" xfId="0" applyNumberFormat="1" applyFont="1" applyBorder="1" applyAlignment="1" applyProtection="1">
      <alignment horizontal="left" vertical="top"/>
    </xf>
    <xf numFmtId="169" fontId="19" fillId="0" borderId="0" xfId="0" applyNumberFormat="1" applyFont="1" applyBorder="1" applyAlignment="1" applyProtection="1">
      <alignment horizontal="center" vertical="center"/>
    </xf>
    <xf numFmtId="0" fontId="20" fillId="0" borderId="97" xfId="0" applyNumberFormat="1" applyFont="1" applyBorder="1" applyAlignment="1" applyProtection="1">
      <alignment horizontal="center" vertical="center"/>
    </xf>
    <xf numFmtId="1" fontId="20" fillId="0" borderId="5" xfId="0" applyNumberFormat="1" applyFont="1" applyBorder="1" applyAlignment="1" applyProtection="1">
      <alignment horizontal="center" vertical="center"/>
      <protection locked="0"/>
    </xf>
    <xf numFmtId="1" fontId="20" fillId="0" borderId="10" xfId="0" applyNumberFormat="1" applyFont="1" applyBorder="1" applyAlignment="1" applyProtection="1">
      <alignment horizontal="center" vertical="center"/>
      <protection locked="0"/>
    </xf>
    <xf numFmtId="1" fontId="20" fillId="0" borderId="16" xfId="0" applyNumberFormat="1" applyFont="1" applyBorder="1" applyAlignment="1" applyProtection="1">
      <alignment horizontal="center" vertical="center"/>
      <protection locked="0"/>
    </xf>
    <xf numFmtId="0" fontId="20" fillId="0" borderId="95" xfId="0" applyFont="1" applyBorder="1" applyAlignment="1" applyProtection="1">
      <alignment horizontal="center" vertical="center" wrapText="1"/>
    </xf>
    <xf numFmtId="0" fontId="20" fillId="0" borderId="23" xfId="0" applyFont="1" applyBorder="1" applyAlignment="1" applyProtection="1">
      <alignment horizontal="center" vertical="center" wrapText="1"/>
    </xf>
    <xf numFmtId="0" fontId="20" fillId="0" borderId="22" xfId="0" applyFont="1" applyBorder="1" applyAlignment="1" applyProtection="1">
      <alignment horizontal="center" vertical="center" wrapText="1"/>
    </xf>
    <xf numFmtId="0" fontId="20" fillId="0" borderId="66" xfId="0" applyFont="1" applyBorder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/>
    </xf>
    <xf numFmtId="0" fontId="6" fillId="0" borderId="2" xfId="0" applyFont="1" applyBorder="1" applyAlignment="1" applyProtection="1">
      <alignment horizontal="center" vertical="center"/>
    </xf>
    <xf numFmtId="49" fontId="22" fillId="0" borderId="6" xfId="0" applyNumberFormat="1" applyFont="1" applyBorder="1" applyAlignment="1" applyProtection="1">
      <alignment horizontal="center"/>
    </xf>
    <xf numFmtId="49" fontId="22" fillId="0" borderId="8" xfId="0" applyNumberFormat="1" applyFont="1" applyBorder="1" applyAlignment="1" applyProtection="1">
      <alignment horizontal="center"/>
    </xf>
    <xf numFmtId="1" fontId="20" fillId="0" borderId="5" xfId="0" applyNumberFormat="1" applyFont="1" applyBorder="1" applyAlignment="1" applyProtection="1">
      <alignment horizontal="center" vertical="center"/>
    </xf>
    <xf numFmtId="1" fontId="20" fillId="0" borderId="10" xfId="0" applyNumberFormat="1" applyFont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left" vertical="center"/>
    </xf>
    <xf numFmtId="0" fontId="2" fillId="0" borderId="14" xfId="0" applyFont="1" applyBorder="1" applyAlignment="1" applyProtection="1">
      <alignment horizontal="left" vertical="center"/>
    </xf>
    <xf numFmtId="0" fontId="6" fillId="0" borderId="101" xfId="0" applyFont="1" applyBorder="1" applyAlignment="1" applyProtection="1">
      <alignment horizontal="center" vertical="center"/>
    </xf>
    <xf numFmtId="0" fontId="6" fillId="0" borderId="102" xfId="0" applyFont="1" applyBorder="1" applyAlignment="1" applyProtection="1">
      <alignment horizontal="center" vertical="center"/>
    </xf>
    <xf numFmtId="1" fontId="20" fillId="0" borderId="16" xfId="0" applyNumberFormat="1" applyFont="1" applyBorder="1" applyAlignment="1" applyProtection="1">
      <alignment horizontal="center" vertical="center"/>
    </xf>
    <xf numFmtId="49" fontId="21" fillId="0" borderId="17" xfId="0" applyNumberFormat="1" applyFont="1" applyBorder="1" applyAlignment="1" applyProtection="1">
      <alignment vertical="center" wrapText="1"/>
    </xf>
    <xf numFmtId="49" fontId="21" fillId="0" borderId="5" xfId="0" applyNumberFormat="1" applyFont="1" applyBorder="1" applyAlignment="1" applyProtection="1">
      <alignment vertical="center" wrapText="1"/>
    </xf>
    <xf numFmtId="49" fontId="21" fillId="0" borderId="15" xfId="0" applyNumberFormat="1" applyFont="1" applyBorder="1" applyAlignment="1" applyProtection="1">
      <alignment vertical="center" wrapText="1"/>
    </xf>
    <xf numFmtId="0" fontId="4" fillId="0" borderId="1" xfId="0" applyFont="1" applyBorder="1" applyAlignment="1" applyProtection="1">
      <alignment vertical="center"/>
    </xf>
    <xf numFmtId="0" fontId="5" fillId="0" borderId="14" xfId="0" applyFont="1" applyBorder="1" applyAlignment="1" applyProtection="1">
      <alignment horizontal="left" vertical="center"/>
    </xf>
    <xf numFmtId="0" fontId="0" fillId="0" borderId="2" xfId="0" applyBorder="1" applyAlignment="1" applyProtection="1">
      <alignment horizontal="right" vertical="center"/>
    </xf>
    <xf numFmtId="0" fontId="6" fillId="0" borderId="6" xfId="0" applyFont="1" applyBorder="1" applyAlignment="1" applyProtection="1">
      <alignment horizontal="left" vertical="center"/>
    </xf>
    <xf numFmtId="0" fontId="6" fillId="0" borderId="17" xfId="0" applyFont="1" applyBorder="1" applyAlignment="1" applyProtection="1">
      <alignment horizontal="left" vertical="center"/>
    </xf>
    <xf numFmtId="1" fontId="20" fillId="0" borderId="130" xfId="0" applyNumberFormat="1" applyFont="1" applyBorder="1" applyAlignment="1" applyProtection="1">
      <alignment horizontal="center" vertical="center"/>
    </xf>
    <xf numFmtId="1" fontId="20" fillId="0" borderId="9" xfId="0" applyNumberFormat="1" applyFont="1" applyBorder="1" applyAlignment="1" applyProtection="1">
      <alignment horizontal="center" vertical="center"/>
    </xf>
    <xf numFmtId="1" fontId="20" fillId="0" borderId="131" xfId="0" applyNumberFormat="1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left" vertical="center"/>
    </xf>
    <xf numFmtId="0" fontId="0" fillId="0" borderId="0" xfId="0" applyAlignment="1" applyProtection="1">
      <alignment horizontal="left"/>
    </xf>
    <xf numFmtId="169" fontId="0" fillId="0" borderId="10" xfId="0" applyNumberFormat="1" applyBorder="1" applyAlignment="1" applyProtection="1">
      <alignment horizontal="center" vertical="center"/>
    </xf>
    <xf numFmtId="0" fontId="6" fillId="0" borderId="92" xfId="0" applyFont="1" applyBorder="1" applyAlignment="1" applyProtection="1">
      <alignment horizontal="left" vertical="center"/>
    </xf>
    <xf numFmtId="0" fontId="8" fillId="0" borderId="22" xfId="0" applyFont="1" applyBorder="1" applyAlignment="1" applyProtection="1">
      <alignment horizontal="left" vertical="center" wrapText="1"/>
    </xf>
    <xf numFmtId="0" fontId="8" fillId="0" borderId="66" xfId="0" applyFont="1" applyBorder="1" applyAlignment="1" applyProtection="1">
      <alignment horizontal="left" vertical="center" wrapText="1"/>
    </xf>
    <xf numFmtId="0" fontId="8" fillId="0" borderId="23" xfId="0" applyFont="1" applyBorder="1" applyAlignment="1" applyProtection="1">
      <alignment horizontal="left" vertical="center" wrapText="1"/>
    </xf>
    <xf numFmtId="0" fontId="8" fillId="0" borderId="6" xfId="0" applyFont="1" applyBorder="1" applyAlignment="1" applyProtection="1">
      <alignment horizontal="left" vertical="center"/>
    </xf>
    <xf numFmtId="0" fontId="8" fillId="0" borderId="17" xfId="0" applyFont="1" applyBorder="1" applyAlignment="1" applyProtection="1">
      <alignment horizontal="left" vertical="center"/>
    </xf>
    <xf numFmtId="0" fontId="8" fillId="0" borderId="5" xfId="0" applyFont="1" applyBorder="1" applyAlignment="1" applyProtection="1">
      <alignment horizontal="left" vertical="center"/>
    </xf>
    <xf numFmtId="0" fontId="20" fillId="0" borderId="6" xfId="0" applyFont="1" applyBorder="1" applyAlignment="1" applyProtection="1">
      <alignment horizontal="center" vertical="center"/>
    </xf>
    <xf numFmtId="0" fontId="20" fillId="0" borderId="5" xfId="0" applyFont="1" applyBorder="1" applyAlignment="1" applyProtection="1">
      <alignment horizontal="center" vertical="center"/>
    </xf>
    <xf numFmtId="0" fontId="20" fillId="0" borderId="17" xfId="0" applyFont="1" applyBorder="1" applyAlignment="1" applyProtection="1">
      <alignment horizontal="center" vertical="center"/>
    </xf>
    <xf numFmtId="49" fontId="22" fillId="0" borderId="29" xfId="0" applyNumberFormat="1" applyFont="1" applyBorder="1" applyAlignment="1" applyProtection="1">
      <alignment horizontal="center"/>
    </xf>
    <xf numFmtId="49" fontId="22" fillId="0" borderId="30" xfId="0" applyNumberFormat="1" applyFont="1" applyBorder="1" applyAlignment="1" applyProtection="1">
      <alignment horizontal="center"/>
    </xf>
    <xf numFmtId="0" fontId="6" fillId="0" borderId="62" xfId="0" applyFont="1" applyBorder="1" applyAlignment="1" applyProtection="1">
      <alignment horizontal="center" vertical="center"/>
    </xf>
    <xf numFmtId="49" fontId="22" fillId="0" borderId="92" xfId="0" applyNumberFormat="1" applyFont="1" applyBorder="1" applyAlignment="1" applyProtection="1">
      <alignment horizontal="center"/>
    </xf>
    <xf numFmtId="49" fontId="22" fillId="0" borderId="93" xfId="0" applyNumberFormat="1" applyFont="1" applyBorder="1" applyAlignment="1" applyProtection="1">
      <alignment horizontal="center"/>
    </xf>
    <xf numFmtId="49" fontId="22" fillId="0" borderId="94" xfId="0" applyNumberFormat="1" applyFont="1" applyBorder="1" applyAlignment="1" applyProtection="1">
      <alignment horizontal="center"/>
    </xf>
    <xf numFmtId="49" fontId="7" fillId="0" borderId="92" xfId="0" applyNumberFormat="1" applyFont="1" applyBorder="1" applyAlignment="1" applyProtection="1">
      <alignment horizontal="center" vertical="center"/>
    </xf>
    <xf numFmtId="49" fontId="7" fillId="0" borderId="93" xfId="0" applyNumberFormat="1" applyFont="1" applyBorder="1" applyAlignment="1" applyProtection="1">
      <alignment horizontal="center" vertical="center"/>
    </xf>
    <xf numFmtId="1" fontId="20" fillId="0" borderId="17" xfId="0" applyNumberFormat="1" applyFont="1" applyBorder="1" applyAlignment="1" applyProtection="1">
      <alignment horizontal="center" vertical="center"/>
    </xf>
    <xf numFmtId="1" fontId="20" fillId="0" borderId="0" xfId="0" applyNumberFormat="1" applyFont="1" applyBorder="1" applyAlignment="1" applyProtection="1">
      <alignment horizontal="center" vertical="center"/>
    </xf>
    <xf numFmtId="49" fontId="22" fillId="0" borderId="34" xfId="0" applyNumberFormat="1" applyFont="1" applyBorder="1" applyAlignment="1" applyProtection="1">
      <alignment horizontal="center"/>
    </xf>
    <xf numFmtId="49" fontId="22" fillId="0" borderId="0" xfId="0" applyNumberFormat="1" applyFont="1" applyBorder="1" applyAlignment="1" applyProtection="1">
      <alignment horizontal="center"/>
    </xf>
    <xf numFmtId="49" fontId="22" fillId="0" borderId="37" xfId="0" applyNumberFormat="1" applyFont="1" applyBorder="1" applyAlignment="1" applyProtection="1">
      <alignment horizontal="center"/>
    </xf>
    <xf numFmtId="1" fontId="20" fillId="0" borderId="61" xfId="0" applyNumberFormat="1" applyFont="1" applyBorder="1" applyAlignment="1" applyProtection="1">
      <alignment horizontal="center" vertical="center"/>
    </xf>
    <xf numFmtId="1" fontId="20" fillId="0" borderId="65" xfId="0" applyNumberFormat="1" applyFont="1" applyBorder="1" applyAlignment="1" applyProtection="1">
      <alignment horizontal="center" vertical="center"/>
    </xf>
    <xf numFmtId="1" fontId="20" fillId="0" borderId="88" xfId="0" applyNumberFormat="1" applyFont="1" applyBorder="1" applyAlignment="1" applyProtection="1">
      <alignment horizontal="center" vertical="center"/>
    </xf>
    <xf numFmtId="0" fontId="8" fillId="0" borderId="1" xfId="0" applyFont="1" applyBorder="1" applyAlignment="1" applyProtection="1">
      <alignment horizontal="left" vertical="center"/>
    </xf>
    <xf numFmtId="0" fontId="8" fillId="0" borderId="14" xfId="0" applyFont="1" applyBorder="1" applyAlignment="1" applyProtection="1">
      <alignment horizontal="left" vertical="center"/>
    </xf>
    <xf numFmtId="0" fontId="8" fillId="0" borderId="2" xfId="0" applyFont="1" applyBorder="1" applyAlignment="1" applyProtection="1">
      <alignment horizontal="left" vertical="center"/>
    </xf>
    <xf numFmtId="1" fontId="20" fillId="0" borderId="37" xfId="0" applyNumberFormat="1" applyFont="1" applyBorder="1" applyAlignment="1" applyProtection="1">
      <alignment horizontal="center" vertical="center"/>
    </xf>
    <xf numFmtId="0" fontId="6" fillId="0" borderId="103" xfId="0" applyFont="1" applyBorder="1" applyAlignment="1" applyProtection="1">
      <alignment horizontal="center" vertical="center"/>
    </xf>
    <xf numFmtId="0" fontId="6" fillId="0" borderId="10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center"/>
    </xf>
    <xf numFmtId="0" fontId="8" fillId="0" borderId="14" xfId="0" applyFont="1" applyBorder="1" applyAlignment="1" applyProtection="1">
      <alignment horizontal="center"/>
    </xf>
    <xf numFmtId="0" fontId="8" fillId="0" borderId="91" xfId="0" applyFont="1" applyBorder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Border="1" applyAlignment="1" applyProtection="1">
      <alignment horizontal="left"/>
    </xf>
    <xf numFmtId="0" fontId="8" fillId="0" borderId="0" xfId="0" applyFont="1" applyAlignment="1" applyProtection="1">
      <alignment vertical="top"/>
    </xf>
    <xf numFmtId="0" fontId="1" fillId="0" borderId="0" xfId="0" applyFont="1" applyAlignment="1" applyProtection="1">
      <alignment horizontal="left" vertical="top"/>
    </xf>
    <xf numFmtId="0" fontId="2" fillId="0" borderId="0" xfId="0" applyFont="1" applyAlignment="1" applyProtection="1">
      <alignment vertical="center" wrapText="1"/>
    </xf>
    <xf numFmtId="0" fontId="8" fillId="0" borderId="0" xfId="0" applyFont="1" applyBorder="1" applyAlignment="1" applyProtection="1">
      <alignment horizontal="right" vertical="center"/>
    </xf>
    <xf numFmtId="0" fontId="8" fillId="0" borderId="10" xfId="0" applyFont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center" vertical="center"/>
    </xf>
    <xf numFmtId="0" fontId="8" fillId="0" borderId="14" xfId="0" applyFont="1" applyBorder="1" applyAlignment="1" applyProtection="1">
      <alignment horizontal="center" vertical="center"/>
    </xf>
    <xf numFmtId="0" fontId="8" fillId="0" borderId="2" xfId="0" applyFont="1" applyBorder="1" applyAlignment="1" applyProtection="1">
      <alignment horizontal="center" vertical="center"/>
    </xf>
    <xf numFmtId="0" fontId="6" fillId="0" borderId="6" xfId="0" applyFont="1" applyBorder="1" applyAlignment="1" applyProtection="1">
      <alignment horizontal="center" vertical="center"/>
    </xf>
    <xf numFmtId="0" fontId="6" fillId="0" borderId="17" xfId="0" applyFont="1" applyBorder="1" applyAlignment="1" applyProtection="1">
      <alignment horizontal="center" vertical="center"/>
    </xf>
    <xf numFmtId="0" fontId="6" fillId="0" borderId="14" xfId="0" applyFont="1" applyBorder="1" applyAlignment="1" applyProtection="1">
      <alignment horizontal="center" vertical="center"/>
    </xf>
    <xf numFmtId="0" fontId="6" fillId="0" borderId="3" xfId="0" applyFont="1" applyBorder="1" applyAlignment="1" applyProtection="1">
      <alignment horizontal="center" vertical="center"/>
    </xf>
    <xf numFmtId="169" fontId="0" fillId="0" borderId="108" xfId="0" applyNumberFormat="1" applyBorder="1" applyAlignment="1" applyProtection="1">
      <alignment horizontal="center" vertical="center"/>
    </xf>
    <xf numFmtId="0" fontId="6" fillId="0" borderId="7" xfId="0" applyFont="1" applyBorder="1" applyAlignment="1" applyProtection="1">
      <alignment horizontal="center" vertical="center"/>
    </xf>
    <xf numFmtId="0" fontId="6" fillId="0" borderId="16" xfId="0" applyFont="1" applyBorder="1" applyAlignment="1" applyProtection="1">
      <alignment horizontal="center" vertical="center"/>
    </xf>
    <xf numFmtId="0" fontId="6" fillId="0" borderId="5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16" xfId="0" applyFont="1" applyBorder="1" applyAlignment="1" applyProtection="1">
      <alignment horizontal="left" vertical="center"/>
    </xf>
    <xf numFmtId="169" fontId="24" fillId="0" borderId="1" xfId="0" applyNumberFormat="1" applyFont="1" applyBorder="1" applyAlignment="1" applyProtection="1">
      <alignment horizontal="center"/>
    </xf>
    <xf numFmtId="169" fontId="24" fillId="0" borderId="14" xfId="0" applyNumberFormat="1" applyFont="1" applyBorder="1" applyAlignment="1" applyProtection="1">
      <alignment horizontal="center"/>
    </xf>
    <xf numFmtId="0" fontId="6" fillId="0" borderId="89" xfId="0" applyFont="1" applyBorder="1" applyAlignment="1" applyProtection="1">
      <alignment horizontal="center" vertical="center"/>
    </xf>
    <xf numFmtId="0" fontId="6" fillId="0" borderId="90" xfId="0" applyFont="1" applyBorder="1" applyAlignment="1" applyProtection="1">
      <alignment horizontal="center" vertical="center"/>
    </xf>
    <xf numFmtId="0" fontId="6" fillId="0" borderId="13" xfId="0" applyFont="1" applyBorder="1" applyAlignment="1" applyProtection="1">
      <alignment horizontal="center" vertical="center"/>
    </xf>
    <xf numFmtId="49" fontId="21" fillId="0" borderId="16" xfId="0" applyNumberFormat="1" applyFont="1" applyBorder="1" applyAlignment="1" applyProtection="1">
      <alignment vertical="center" wrapText="1"/>
    </xf>
    <xf numFmtId="1" fontId="20" fillId="0" borderId="12" xfId="0" applyNumberFormat="1" applyFont="1" applyBorder="1" applyAlignment="1" applyProtection="1">
      <alignment horizontal="center" vertical="center"/>
    </xf>
    <xf numFmtId="1" fontId="20" fillId="0" borderId="62" xfId="0" applyNumberFormat="1" applyFont="1" applyBorder="1" applyAlignment="1" applyProtection="1">
      <alignment horizontal="center" vertical="center"/>
    </xf>
    <xf numFmtId="49" fontId="7" fillId="0" borderId="63" xfId="0" applyNumberFormat="1" applyFont="1" applyBorder="1" applyAlignment="1" applyProtection="1">
      <alignment horizontal="center" vertical="center"/>
    </xf>
    <xf numFmtId="49" fontId="7" fillId="0" borderId="64" xfId="0" applyNumberFormat="1" applyFont="1" applyBorder="1" applyAlignment="1" applyProtection="1">
      <alignment horizontal="center" vertical="center"/>
    </xf>
    <xf numFmtId="49" fontId="7" fillId="0" borderId="31" xfId="0" applyNumberFormat="1" applyFont="1" applyBorder="1" applyAlignment="1" applyProtection="1">
      <alignment horizontal="center" vertical="center"/>
    </xf>
    <xf numFmtId="49" fontId="7" fillId="0" borderId="39" xfId="0" applyNumberFormat="1" applyFont="1" applyBorder="1" applyAlignment="1" applyProtection="1">
      <alignment horizontal="center" vertical="center"/>
    </xf>
    <xf numFmtId="49" fontId="7" fillId="0" borderId="32" xfId="0" applyNumberFormat="1" applyFont="1" applyBorder="1" applyAlignment="1" applyProtection="1">
      <alignment horizontal="center" vertical="center"/>
    </xf>
    <xf numFmtId="1" fontId="20" fillId="0" borderId="86" xfId="0" applyNumberFormat="1" applyFont="1" applyBorder="1" applyAlignment="1" applyProtection="1">
      <alignment horizontal="center" vertical="center"/>
    </xf>
    <xf numFmtId="1" fontId="20" fillId="0" borderId="98" xfId="0" applyNumberFormat="1" applyFont="1" applyBorder="1" applyAlignment="1" applyProtection="1">
      <alignment horizontal="center" vertical="center"/>
    </xf>
    <xf numFmtId="1" fontId="20" fillId="0" borderId="87" xfId="0" applyNumberFormat="1" applyFont="1" applyBorder="1" applyAlignment="1" applyProtection="1">
      <alignment horizontal="center" vertical="center"/>
    </xf>
    <xf numFmtId="1" fontId="20" fillId="0" borderId="105" xfId="0" applyNumberFormat="1" applyFont="1" applyBorder="1" applyAlignment="1" applyProtection="1">
      <alignment horizontal="center" vertical="center"/>
    </xf>
    <xf numFmtId="1" fontId="20" fillId="0" borderId="106" xfId="0" applyNumberFormat="1" applyFont="1" applyBorder="1" applyAlignment="1" applyProtection="1">
      <alignment horizontal="center" vertical="center"/>
    </xf>
    <xf numFmtId="1" fontId="20" fillId="0" borderId="107" xfId="0" applyNumberFormat="1" applyFont="1" applyBorder="1" applyAlignment="1" applyProtection="1">
      <alignment horizontal="center" vertical="center"/>
    </xf>
    <xf numFmtId="1" fontId="20" fillId="0" borderId="35" xfId="0" applyNumberFormat="1" applyFont="1" applyBorder="1" applyAlignment="1" applyProtection="1">
      <alignment horizontal="center" vertical="center"/>
    </xf>
    <xf numFmtId="1" fontId="20" fillId="0" borderId="36" xfId="0" applyNumberFormat="1" applyFont="1" applyBorder="1" applyAlignment="1" applyProtection="1">
      <alignment horizontal="center" vertical="center"/>
    </xf>
    <xf numFmtId="0" fontId="9" fillId="0" borderId="0" xfId="0" applyFont="1" applyAlignment="1" applyProtection="1">
      <alignment horizontal="right"/>
    </xf>
    <xf numFmtId="164" fontId="3" fillId="0" borderId="0" xfId="0" applyNumberFormat="1" applyFont="1" applyProtection="1"/>
    <xf numFmtId="0" fontId="0" fillId="0" borderId="0" xfId="0" applyFont="1" applyAlignment="1" applyProtection="1">
      <alignment horizontal="right"/>
    </xf>
    <xf numFmtId="0" fontId="4" fillId="0" borderId="3" xfId="0" applyFont="1" applyBorder="1" applyAlignment="1" applyProtection="1">
      <alignment vertical="center"/>
    </xf>
    <xf numFmtId="0" fontId="8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169" fontId="0" fillId="0" borderId="11" xfId="0" applyNumberFormat="1" applyBorder="1" applyAlignment="1" applyProtection="1">
      <alignment horizontal="center" vertical="center"/>
      <protection locked="0"/>
    </xf>
    <xf numFmtId="169" fontId="0" fillId="0" borderId="132" xfId="0" applyNumberFormat="1" applyBorder="1" applyAlignment="1" applyProtection="1">
      <alignment horizontal="center" vertical="center"/>
      <protection locked="0"/>
    </xf>
    <xf numFmtId="49" fontId="4" fillId="0" borderId="31" xfId="0" applyNumberFormat="1" applyFont="1" applyBorder="1" applyAlignment="1" applyProtection="1">
      <alignment horizontal="center" vertical="center"/>
    </xf>
    <xf numFmtId="49" fontId="4" fillId="0" borderId="32" xfId="0" applyNumberFormat="1" applyFont="1" applyBorder="1" applyAlignment="1" applyProtection="1">
      <alignment horizontal="center" vertical="center"/>
    </xf>
    <xf numFmtId="49" fontId="4" fillId="0" borderId="39" xfId="0" applyNumberFormat="1" applyFont="1" applyBorder="1" applyAlignment="1" applyProtection="1">
      <alignment horizontal="center" vertical="center"/>
    </xf>
    <xf numFmtId="1" fontId="20" fillId="0" borderId="61" xfId="0" applyNumberFormat="1" applyFont="1" applyBorder="1" applyAlignment="1" applyProtection="1">
      <alignment horizontal="center" vertical="center"/>
      <protection locked="0"/>
    </xf>
    <xf numFmtId="1" fontId="20" fillId="0" borderId="65" xfId="0" applyNumberFormat="1" applyFont="1" applyBorder="1" applyAlignment="1" applyProtection="1">
      <alignment horizontal="center" vertical="center"/>
      <protection locked="0"/>
    </xf>
    <xf numFmtId="1" fontId="20" fillId="0" borderId="88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14" fontId="9" fillId="0" borderId="0" xfId="0" applyNumberFormat="1" applyFont="1" applyFill="1" applyAlignment="1" applyProtection="1">
      <alignment horizontal="left"/>
    </xf>
    <xf numFmtId="0" fontId="9" fillId="0" borderId="0" xfId="0" applyFont="1" applyFill="1" applyAlignment="1" applyProtection="1">
      <alignment horizontal="left"/>
    </xf>
    <xf numFmtId="0" fontId="6" fillId="0" borderId="5" xfId="0" applyFont="1" applyBorder="1" applyAlignment="1" applyProtection="1">
      <alignment horizontal="center" vertical="center"/>
    </xf>
    <xf numFmtId="168" fontId="5" fillId="4" borderId="85" xfId="0" applyNumberFormat="1" applyFont="1" applyFill="1" applyBorder="1" applyAlignment="1" applyProtection="1">
      <alignment horizontal="left"/>
      <protection locked="0"/>
    </xf>
    <xf numFmtId="168" fontId="5" fillId="4" borderId="33" xfId="0" applyNumberFormat="1" applyFont="1" applyFill="1" applyBorder="1" applyAlignment="1" applyProtection="1">
      <alignment horizontal="left"/>
      <protection locked="0"/>
    </xf>
    <xf numFmtId="1" fontId="20" fillId="0" borderId="17" xfId="0" applyNumberFormat="1" applyFont="1" applyBorder="1" applyAlignment="1" applyProtection="1">
      <alignment horizontal="center" vertical="center"/>
      <protection locked="0"/>
    </xf>
    <xf numFmtId="1" fontId="20" fillId="0" borderId="0" xfId="0" applyNumberFormat="1" applyFont="1" applyBorder="1" applyAlignment="1" applyProtection="1">
      <alignment horizontal="center" vertical="center"/>
      <protection locked="0"/>
    </xf>
    <xf numFmtId="1" fontId="20" fillId="0" borderId="37" xfId="0" applyNumberFormat="1" applyFont="1" applyBorder="1" applyAlignment="1" applyProtection="1">
      <alignment horizontal="center" vertical="center"/>
      <protection locked="0"/>
    </xf>
    <xf numFmtId="49" fontId="21" fillId="0" borderId="17" xfId="0" applyNumberFormat="1" applyFont="1" applyBorder="1" applyAlignment="1" applyProtection="1">
      <alignment horizontal="left" vertical="center" wrapText="1"/>
      <protection locked="0"/>
    </xf>
    <xf numFmtId="49" fontId="21" fillId="0" borderId="15" xfId="0" applyNumberFormat="1" applyFont="1" applyBorder="1" applyAlignment="1" applyProtection="1">
      <alignment horizontal="left" vertical="center" wrapText="1"/>
      <protection locked="0"/>
    </xf>
    <xf numFmtId="0" fontId="0" fillId="0" borderId="15" xfId="0" applyBorder="1" applyAlignment="1" applyProtection="1">
      <alignment horizontal="left"/>
    </xf>
    <xf numFmtId="49" fontId="4" fillId="0" borderId="63" xfId="0" applyNumberFormat="1" applyFont="1" applyBorder="1" applyAlignment="1" applyProtection="1">
      <alignment horizontal="center" vertical="center"/>
    </xf>
    <xf numFmtId="49" fontId="4" fillId="0" borderId="64" xfId="0" applyNumberFormat="1" applyFont="1" applyBorder="1" applyAlignment="1" applyProtection="1">
      <alignment horizontal="center" vertical="center"/>
    </xf>
    <xf numFmtId="1" fontId="20" fillId="0" borderId="130" xfId="0" applyNumberFormat="1" applyFont="1" applyBorder="1" applyAlignment="1" applyProtection="1">
      <alignment horizontal="center" vertical="center"/>
      <protection locked="0"/>
    </xf>
    <xf numFmtId="1" fontId="20" fillId="0" borderId="9" xfId="0" applyNumberFormat="1" applyFont="1" applyBorder="1" applyAlignment="1" applyProtection="1">
      <alignment horizontal="center" vertical="center"/>
      <protection locked="0"/>
    </xf>
    <xf numFmtId="1" fontId="20" fillId="0" borderId="131" xfId="0" applyNumberFormat="1" applyFont="1" applyBorder="1" applyAlignment="1" applyProtection="1">
      <alignment horizontal="center" vertical="center"/>
      <protection locked="0"/>
    </xf>
    <xf numFmtId="49" fontId="21" fillId="0" borderId="5" xfId="0" applyNumberFormat="1" applyFont="1" applyBorder="1" applyAlignment="1" applyProtection="1">
      <alignment horizontal="center" vertical="center" wrapText="1"/>
      <protection locked="0"/>
    </xf>
    <xf numFmtId="49" fontId="21" fillId="0" borderId="16" xfId="0" applyNumberFormat="1" applyFont="1" applyBorder="1" applyAlignment="1" applyProtection="1">
      <alignment horizontal="center" vertical="center" wrapText="1"/>
      <protection locked="0"/>
    </xf>
    <xf numFmtId="0" fontId="2" fillId="0" borderId="4" xfId="7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165" fontId="3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wrapText="1"/>
    </xf>
    <xf numFmtId="0" fontId="1" fillId="0" borderId="0" xfId="0" applyFont="1" applyFill="1" applyAlignment="1">
      <alignment horizontal="right"/>
    </xf>
    <xf numFmtId="0" fontId="5" fillId="0" borderId="0" xfId="0" applyFont="1" applyAlignment="1">
      <alignment horizontal="center" wrapText="1"/>
    </xf>
  </cellXfs>
  <cellStyles count="3617">
    <cellStyle name="Bad" xfId="3562" builtinId="27"/>
    <cellStyle name="DataPilot Category" xfId="4"/>
    <cellStyle name="DataPilot Corner" xfId="1"/>
    <cellStyle name="DataPilot Field" xfId="3"/>
    <cellStyle name="DataPilot Result" xfId="6"/>
    <cellStyle name="DataPilot Title" xfId="5"/>
    <cellStyle name="DataPilot Value" xfId="2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4" builtinId="9" hidden="1"/>
    <cellStyle name="Followed Hyperlink" xfId="3566" builtinId="9" hidden="1"/>
    <cellStyle name="Followed Hyperlink" xfId="3568" builtinId="9" hidden="1"/>
    <cellStyle name="Followed Hyperlink" xfId="3570" builtinId="9" hidden="1"/>
    <cellStyle name="Followed Hyperlink" xfId="3572" builtinId="9" hidden="1"/>
    <cellStyle name="Followed Hyperlink" xfId="3574" builtinId="9" hidden="1"/>
    <cellStyle name="Followed Hyperlink" xfId="3576" builtinId="9" hidden="1"/>
    <cellStyle name="Followed Hyperlink" xfId="3578" builtinId="9" hidden="1"/>
    <cellStyle name="Followed Hyperlink" xfId="3580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614" builtinId="9" hidden="1"/>
    <cellStyle name="Followed Hyperlink" xfId="3616" builtinId="9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3" builtinId="8" hidden="1"/>
    <cellStyle name="Hyperlink" xfId="3565" builtinId="8" hidden="1"/>
    <cellStyle name="Hyperlink" xfId="3567" builtinId="8" hidden="1"/>
    <cellStyle name="Hyperlink" xfId="3569" builtinId="8" hidden="1"/>
    <cellStyle name="Hyperlink" xfId="3571" builtinId="8" hidden="1"/>
    <cellStyle name="Hyperlink" xfId="3573" builtinId="8" hidden="1"/>
    <cellStyle name="Hyperlink" xfId="3575" builtinId="8" hidden="1"/>
    <cellStyle name="Hyperlink" xfId="3577" builtinId="8" hidden="1"/>
    <cellStyle name="Hyperlink" xfId="3579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613" builtinId="8" hidden="1"/>
    <cellStyle name="Hyperlink" xfId="3615" builtinId="8" hidden="1"/>
    <cellStyle name="No Borders" xfId="7"/>
    <cellStyle name="Normal" xfId="0" builtinId="0"/>
  </cellStyles>
  <dxfs count="66">
    <dxf>
      <font>
        <color auto="1"/>
      </font>
      <fill>
        <patternFill patternType="solid">
          <fgColor indexed="64"/>
          <bgColor theme="6" tint="0.79998168889431442"/>
        </patternFill>
      </fill>
    </dxf>
    <dxf>
      <font>
        <color auto="1"/>
      </font>
      <fill>
        <patternFill patternType="solid">
          <fgColor indexed="64"/>
          <bgColor theme="6" tint="0.79998168889431442"/>
        </patternFill>
      </fill>
    </dxf>
    <dxf>
      <font>
        <color auto="1"/>
      </font>
      <fill>
        <patternFill patternType="solid">
          <fgColor indexed="64"/>
          <bgColor theme="6" tint="0.79998168889431442"/>
        </patternFill>
      </fill>
    </dxf>
    <dxf>
      <font>
        <color auto="1"/>
      </font>
      <fill>
        <patternFill patternType="solid">
          <fgColor indexed="64"/>
          <bgColor theme="6" tint="0.79998168889431442"/>
        </patternFill>
      </fill>
    </dxf>
    <dxf>
      <font>
        <color auto="1"/>
      </font>
      <fill>
        <patternFill patternType="solid">
          <fgColor indexed="64"/>
          <bgColor theme="6" tint="0.79998168889431442"/>
        </patternFill>
      </fill>
    </dxf>
    <dxf>
      <font>
        <color auto="1"/>
      </font>
      <fill>
        <patternFill patternType="solid">
          <fgColor indexed="64"/>
          <bgColor theme="6" tint="0.79998168889431442"/>
        </patternFill>
      </fill>
    </dxf>
    <dxf>
      <font>
        <color auto="1"/>
      </font>
      <fill>
        <patternFill patternType="solid">
          <fgColor indexed="64"/>
          <bgColor theme="6" tint="0.79998168889431442"/>
        </patternFill>
      </fill>
    </dxf>
    <dxf>
      <font>
        <color auto="1"/>
      </font>
      <fill>
        <patternFill patternType="solid">
          <fgColor indexed="64"/>
          <bgColor theme="6" tint="0.79998168889431442"/>
        </patternFill>
      </fill>
    </dxf>
    <dxf>
      <font>
        <color auto="1"/>
      </font>
      <fill>
        <patternFill patternType="solid">
          <fgColor indexed="64"/>
          <bgColor theme="6" tint="0.79998168889431442"/>
        </patternFill>
      </fill>
    </dxf>
    <dxf>
      <font>
        <color auto="1"/>
      </font>
      <fill>
        <patternFill patternType="solid">
          <fgColor indexed="64"/>
          <bgColor theme="6" tint="0.79998168889431442"/>
        </patternFill>
      </fill>
    </dxf>
    <dxf>
      <font>
        <color auto="1"/>
      </font>
      <fill>
        <patternFill patternType="solid">
          <fgColor indexed="64"/>
          <bgColor theme="6" tint="0.79998168889431442"/>
        </patternFill>
      </fill>
    </dxf>
    <dxf>
      <font>
        <color auto="1"/>
      </font>
      <fill>
        <patternFill patternType="solid">
          <fgColor indexed="64"/>
          <bgColor theme="6" tint="0.79998168889431442"/>
        </patternFill>
      </fill>
    </dxf>
    <dxf>
      <font>
        <color auto="1"/>
      </font>
      <fill>
        <patternFill patternType="solid">
          <fgColor indexed="64"/>
          <bgColor theme="6" tint="0.79998168889431442"/>
        </patternFill>
      </fill>
    </dxf>
    <dxf>
      <font>
        <color auto="1"/>
      </font>
      <fill>
        <patternFill patternType="solid">
          <fgColor indexed="64"/>
          <bgColor theme="6" tint="0.79998168889431442"/>
        </patternFill>
      </fill>
    </dxf>
    <dxf>
      <font>
        <color auto="1"/>
      </font>
      <fill>
        <patternFill patternType="solid">
          <fgColor indexed="64"/>
          <bgColor theme="6" tint="0.79998168889431442"/>
        </patternFill>
      </fill>
    </dxf>
    <dxf>
      <font>
        <color auto="1"/>
      </font>
      <fill>
        <patternFill patternType="solid">
          <fgColor indexed="64"/>
          <bgColor theme="6" tint="0.79998168889431442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8"/>
      </font>
      <border>
        <left/>
        <right/>
        <top/>
        <bottom/>
      </border>
    </dxf>
    <dxf>
      <font>
        <b val="0"/>
        <condense val="0"/>
        <extend val="0"/>
        <sz val="8"/>
      </font>
      <border>
        <left/>
        <right/>
        <top/>
        <bottom/>
      </border>
    </dxf>
    <dxf>
      <font>
        <b val="0"/>
        <condense val="0"/>
        <extend val="0"/>
        <sz val="8"/>
      </font>
      <border>
        <left/>
        <right/>
        <top/>
        <bottom/>
      </border>
    </dxf>
    <dxf>
      <font>
        <b val="0"/>
        <condense val="0"/>
        <extend val="0"/>
        <sz val="8"/>
      </font>
      <border>
        <left/>
        <right/>
        <top/>
        <bottom/>
      </border>
    </dxf>
    <dxf>
      <font>
        <b val="0"/>
        <condense val="0"/>
        <extend val="0"/>
        <sz val="8"/>
      </font>
      <border>
        <left/>
        <right/>
        <top/>
        <bottom/>
      </border>
    </dxf>
    <dxf>
      <font>
        <b val="0"/>
        <condense val="0"/>
        <extend val="0"/>
        <sz val="8"/>
      </font>
      <border>
        <left/>
        <right/>
        <top/>
        <bottom/>
      </border>
    </dxf>
    <dxf>
      <font>
        <b val="0"/>
        <condense val="0"/>
        <extend val="0"/>
        <sz val="8"/>
      </font>
      <border>
        <left/>
        <right/>
        <top/>
        <bottom/>
      </border>
    </dxf>
    <dxf>
      <font>
        <b val="0"/>
        <condense val="0"/>
        <extend val="0"/>
        <sz val="8"/>
      </font>
      <border>
        <left/>
        <right/>
        <top/>
        <bottom/>
      </border>
    </dxf>
    <dxf>
      <font>
        <b val="0"/>
        <condense val="0"/>
        <extend val="0"/>
        <sz val="8"/>
      </font>
      <border>
        <left/>
        <right/>
        <top/>
        <bottom/>
      </border>
    </dxf>
    <dxf>
      <font>
        <color rgb="FF3366FF"/>
      </font>
      <fill>
        <patternFill patternType="solid">
          <fgColor indexed="64"/>
          <bgColor theme="4" tint="0.79998168889431442"/>
        </patternFill>
      </fill>
    </dxf>
    <dxf>
      <font>
        <color rgb="FF3366FF"/>
      </font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3" tint="0.79998168889431442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3366FF"/>
      </font>
      <fill>
        <patternFill patternType="solid">
          <fgColor indexed="64"/>
          <bgColor theme="4" tint="0.79998168889431442"/>
        </patternFill>
      </fill>
    </dxf>
    <dxf>
      <font>
        <color rgb="FF3366FF"/>
      </font>
      <fill>
        <patternFill patternType="solid">
          <fgColor indexed="64"/>
          <bgColor theme="4" tint="0.79998168889431442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CCCCC"/>
      <rgbColor rgb="00808080"/>
      <rgbColor rgb="009999FF"/>
      <rgbColor rgb="00993366"/>
      <rgbColor rgb="00FFFFCC"/>
      <rgbColor rgb="00E6E6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E6E6E6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B3B3B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pivotCacheDefinition" Target="pivotCache/pivotCacheDefinition1.xml"/><Relationship Id="rId16" Type="http://schemas.openxmlformats.org/officeDocument/2006/relationships/pivotCacheDefinition" Target="pivotCache/pivotCacheDefinition2.xml"/><Relationship Id="rId17" Type="http://schemas.openxmlformats.org/officeDocument/2006/relationships/pivotCacheDefinition" Target="pivotCache/pivotCacheDefinition3.xml"/><Relationship Id="rId18" Type="http://schemas.openxmlformats.org/officeDocument/2006/relationships/pivotCacheDefinition" Target="pivotCache/pivotCacheDefinition4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83" dropStyle="combo" dx="16" fmlaLink="$AU$2" fmlaRange="$CH$3:$CH$12" sel="4" val="0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Drop" dropLines="83" dropStyle="combo" dx="16" fmlaLink="$AU$4" fmlaRange="$AT$8:$AT$9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12700</xdr:colOff>
      <xdr:row>3</xdr:row>
      <xdr:rowOff>145288</xdr:rowOff>
    </xdr:to>
    <xdr:pic>
      <xdr:nvPicPr>
        <xdr:cNvPr id="7" name="Graphics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0"/>
          <a:ext cx="2743200" cy="177088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0</xdr:colOff>
      <xdr:row>27</xdr:row>
      <xdr:rowOff>0</xdr:rowOff>
    </xdr:from>
    <xdr:to>
      <xdr:col>8</xdr:col>
      <xdr:colOff>12700</xdr:colOff>
      <xdr:row>30</xdr:row>
      <xdr:rowOff>145288</xdr:rowOff>
    </xdr:to>
    <xdr:pic>
      <xdr:nvPicPr>
        <xdr:cNvPr id="10" name="Graphics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7416800"/>
          <a:ext cx="2743200" cy="177088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495300</xdr:colOff>
          <xdr:row>10</xdr:row>
          <xdr:rowOff>50800</xdr:rowOff>
        </xdr:from>
        <xdr:to>
          <xdr:col>43</xdr:col>
          <xdr:colOff>469900</xdr:colOff>
          <xdr:row>11</xdr:row>
          <xdr:rowOff>114300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508000</xdr:colOff>
          <xdr:row>12</xdr:row>
          <xdr:rowOff>50800</xdr:rowOff>
        </xdr:from>
        <xdr:to>
          <xdr:col>43</xdr:col>
          <xdr:colOff>469900</xdr:colOff>
          <xdr:row>13</xdr:row>
          <xdr:rowOff>165100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38100</xdr:colOff>
          <xdr:row>7</xdr:row>
          <xdr:rowOff>0</xdr:rowOff>
        </xdr:from>
        <xdr:to>
          <xdr:col>45</xdr:col>
          <xdr:colOff>0</xdr:colOff>
          <xdr:row>8</xdr:row>
          <xdr:rowOff>63500</xdr:rowOff>
        </xdr:to>
        <xdr:sp macro="" textlink="">
          <xdr:nvSpPr>
            <xdr:cNvPr id="19459" name="Drop Dow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63500</xdr:colOff>
          <xdr:row>5</xdr:row>
          <xdr:rowOff>0</xdr:rowOff>
        </xdr:from>
        <xdr:to>
          <xdr:col>42</xdr:col>
          <xdr:colOff>660400</xdr:colOff>
          <xdr:row>6</xdr:row>
          <xdr:rowOff>152400</xdr:rowOff>
        </xdr:to>
        <xdr:sp macro="" textlink="">
          <xdr:nvSpPr>
            <xdr:cNvPr id="19460" name="Label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  <a:ea typeface="Geneva"/>
                  <a:cs typeface="Geneva"/>
                </a:rPr>
                <a:t>Match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0</xdr:colOff>
          <xdr:row>18</xdr:row>
          <xdr:rowOff>38100</xdr:rowOff>
        </xdr:from>
        <xdr:to>
          <xdr:col>44</xdr:col>
          <xdr:colOff>698500</xdr:colOff>
          <xdr:row>18</xdr:row>
          <xdr:rowOff>279400</xdr:rowOff>
        </xdr:to>
        <xdr:sp macro="" textlink="">
          <xdr:nvSpPr>
            <xdr:cNvPr id="19461" name="Drop Down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</xdr:col>
      <xdr:colOff>63500</xdr:colOff>
      <xdr:row>3</xdr:row>
      <xdr:rowOff>177800</xdr:rowOff>
    </xdr:to>
    <xdr:pic>
      <xdr:nvPicPr>
        <xdr:cNvPr id="5" name="Graphics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0"/>
          <a:ext cx="1714500" cy="9271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AppData/Roaming/Microsoft/Excel/Players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layers"/>
      <sheetName val="Dues"/>
      <sheetName val="8-Ball"/>
      <sheetName val="LeagueSys"/>
      <sheetName val="Deposits"/>
      <sheetName val="Sheet1"/>
    </sheetNames>
    <sheetDataSet>
      <sheetData sheetId="0"/>
      <sheetData sheetId="1">
        <row r="1">
          <cell r="B1" t="str">
            <v>2011-12 Yearly Dues</v>
          </cell>
          <cell r="G1" t="str">
            <v>Weekly Dues Owed</v>
          </cell>
          <cell r="K1" t="str">
            <v>Total Dues Received</v>
          </cell>
          <cell r="O1" t="str">
            <v>Past Due</v>
          </cell>
        </row>
        <row r="2">
          <cell r="A2" t="str">
            <v>Player Name</v>
          </cell>
          <cell r="B2" t="str">
            <v>Dues Owed</v>
          </cell>
          <cell r="C2" t="str">
            <v>Dues Received</v>
          </cell>
          <cell r="D2" t="str">
            <v>BCA Dues Paid</v>
          </cell>
          <cell r="E2" t="str">
            <v>5280 Dues Paid</v>
          </cell>
          <cell r="F2" t="str">
            <v>Life Dues Paid</v>
          </cell>
          <cell r="G2" t="str">
            <v>Mon</v>
          </cell>
          <cell r="H2" t="str">
            <v>Tue</v>
          </cell>
          <cell r="J2" t="str">
            <v>Wed</v>
          </cell>
          <cell r="K2" t="str">
            <v>Mon</v>
          </cell>
          <cell r="L2" t="str">
            <v>Tue</v>
          </cell>
          <cell r="N2" t="str">
            <v>Wed</v>
          </cell>
          <cell r="O2" t="str">
            <v>or Overpaid</v>
          </cell>
        </row>
        <row r="3">
          <cell r="A3" t="str">
            <v>Acosta III, Arturo</v>
          </cell>
          <cell r="B3" t="str">
            <v/>
          </cell>
          <cell r="C3" t="str">
            <v/>
          </cell>
          <cell r="D3" t="str">
            <v/>
          </cell>
          <cell r="E3" t="str">
            <v/>
          </cell>
          <cell r="F3" t="str">
            <v/>
          </cell>
          <cell r="G3" t="str">
            <v/>
          </cell>
          <cell r="H3">
            <v>0</v>
          </cell>
          <cell r="J3" t="str">
            <v/>
          </cell>
          <cell r="K3" t="str">
            <v/>
          </cell>
          <cell r="L3">
            <v>0</v>
          </cell>
          <cell r="N3" t="str">
            <v/>
          </cell>
          <cell r="O3">
            <v>0</v>
          </cell>
        </row>
        <row r="4">
          <cell r="A4" t="str">
            <v>Adamson, Elisa</v>
          </cell>
          <cell r="B4" t="str">
            <v/>
          </cell>
          <cell r="C4" t="str">
            <v/>
          </cell>
          <cell r="D4" t="str">
            <v/>
          </cell>
          <cell r="E4" t="str">
            <v/>
          </cell>
          <cell r="F4" t="str">
            <v/>
          </cell>
          <cell r="G4" t="str">
            <v/>
          </cell>
          <cell r="H4">
            <v>0</v>
          </cell>
          <cell r="J4" t="str">
            <v/>
          </cell>
          <cell r="K4" t="str">
            <v/>
          </cell>
          <cell r="L4">
            <v>0</v>
          </cell>
          <cell r="N4" t="str">
            <v/>
          </cell>
          <cell r="O4">
            <v>0</v>
          </cell>
        </row>
        <row r="5">
          <cell r="A5" t="str">
            <v>Aduan, Muhammad</v>
          </cell>
          <cell r="B5" t="str">
            <v/>
          </cell>
          <cell r="C5" t="str">
            <v/>
          </cell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>
            <v>0</v>
          </cell>
          <cell r="J5" t="str">
            <v/>
          </cell>
          <cell r="K5" t="str">
            <v/>
          </cell>
          <cell r="L5">
            <v>0</v>
          </cell>
          <cell r="N5" t="str">
            <v/>
          </cell>
          <cell r="O5">
            <v>0</v>
          </cell>
        </row>
        <row r="6">
          <cell r="A6" t="str">
            <v>Albrecht, Andy</v>
          </cell>
          <cell r="B6" t="str">
            <v/>
          </cell>
          <cell r="C6" t="str">
            <v/>
          </cell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>
            <v>0</v>
          </cell>
          <cell r="J6" t="str">
            <v/>
          </cell>
          <cell r="K6" t="str">
            <v/>
          </cell>
          <cell r="L6">
            <v>0</v>
          </cell>
          <cell r="N6" t="str">
            <v/>
          </cell>
          <cell r="O6">
            <v>0</v>
          </cell>
        </row>
        <row r="7">
          <cell r="A7" t="str">
            <v>Alvarado, Phil</v>
          </cell>
          <cell r="B7" t="str">
            <v/>
          </cell>
          <cell r="C7" t="str">
            <v/>
          </cell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>
            <v>0</v>
          </cell>
          <cell r="J7" t="str">
            <v/>
          </cell>
          <cell r="K7" t="str">
            <v/>
          </cell>
          <cell r="L7">
            <v>0</v>
          </cell>
          <cell r="N7" t="str">
            <v/>
          </cell>
          <cell r="O7">
            <v>0</v>
          </cell>
        </row>
        <row r="8">
          <cell r="A8" t="str">
            <v>Ancheta, Nate</v>
          </cell>
          <cell r="B8">
            <v>20</v>
          </cell>
          <cell r="C8">
            <v>20</v>
          </cell>
          <cell r="D8">
            <v>15</v>
          </cell>
          <cell r="E8">
            <v>5</v>
          </cell>
          <cell r="F8" t="str">
            <v/>
          </cell>
          <cell r="G8">
            <v>20</v>
          </cell>
          <cell r="H8">
            <v>0</v>
          </cell>
          <cell r="J8" t="str">
            <v/>
          </cell>
          <cell r="K8">
            <v>20</v>
          </cell>
          <cell r="L8">
            <v>0</v>
          </cell>
          <cell r="N8" t="str">
            <v/>
          </cell>
          <cell r="O8">
            <v>20</v>
          </cell>
        </row>
        <row r="9">
          <cell r="A9" t="str">
            <v>Anderson, Eric</v>
          </cell>
          <cell r="B9" t="str">
            <v/>
          </cell>
          <cell r="C9" t="str">
            <v/>
          </cell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>
            <v>0</v>
          </cell>
          <cell r="J9" t="str">
            <v/>
          </cell>
          <cell r="K9" t="str">
            <v/>
          </cell>
          <cell r="L9">
            <v>0</v>
          </cell>
          <cell r="N9" t="str">
            <v/>
          </cell>
          <cell r="O9">
            <v>0</v>
          </cell>
        </row>
        <row r="10">
          <cell r="A10" t="str">
            <v>Andrews, Brian</v>
          </cell>
          <cell r="B10">
            <v>20</v>
          </cell>
          <cell r="C10">
            <v>20</v>
          </cell>
          <cell r="D10">
            <v>15</v>
          </cell>
          <cell r="E10">
            <v>5</v>
          </cell>
          <cell r="F10" t="str">
            <v/>
          </cell>
          <cell r="G10">
            <v>25</v>
          </cell>
          <cell r="H10">
            <v>0</v>
          </cell>
          <cell r="J10" t="str">
            <v/>
          </cell>
          <cell r="K10">
            <v>25</v>
          </cell>
          <cell r="L10">
            <v>0</v>
          </cell>
          <cell r="N10" t="str">
            <v/>
          </cell>
          <cell r="O10">
            <v>20</v>
          </cell>
        </row>
        <row r="11">
          <cell r="A11" t="str">
            <v>Anteau, Todd</v>
          </cell>
          <cell r="B11" t="str">
            <v/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>
            <v>0</v>
          </cell>
          <cell r="J11" t="str">
            <v/>
          </cell>
          <cell r="K11" t="str">
            <v/>
          </cell>
          <cell r="L11">
            <v>0</v>
          </cell>
          <cell r="N11" t="str">
            <v/>
          </cell>
          <cell r="O11">
            <v>0</v>
          </cell>
        </row>
        <row r="12">
          <cell r="A12" t="str">
            <v>Aragon, Neil</v>
          </cell>
          <cell r="B12" t="str">
            <v/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>
            <v>0</v>
          </cell>
          <cell r="J12" t="str">
            <v/>
          </cell>
          <cell r="K12" t="str">
            <v/>
          </cell>
          <cell r="L12">
            <v>0</v>
          </cell>
          <cell r="N12" t="str">
            <v/>
          </cell>
          <cell r="O12">
            <v>0</v>
          </cell>
        </row>
        <row r="13">
          <cell r="A13" t="str">
            <v>Tabares, Art</v>
          </cell>
          <cell r="B13" t="str">
            <v/>
          </cell>
          <cell r="C13" t="str">
            <v/>
          </cell>
          <cell r="D13" t="str">
            <v/>
          </cell>
          <cell r="E13" t="str">
            <v/>
          </cell>
          <cell r="F13" t="str">
            <v/>
          </cell>
          <cell r="G13" t="str">
            <v/>
          </cell>
          <cell r="H13">
            <v>0</v>
          </cell>
          <cell r="J13" t="str">
            <v/>
          </cell>
          <cell r="K13" t="str">
            <v/>
          </cell>
          <cell r="L13">
            <v>0</v>
          </cell>
          <cell r="N13" t="str">
            <v/>
          </cell>
          <cell r="O13">
            <v>0</v>
          </cell>
        </row>
        <row r="14">
          <cell r="A14" t="str">
            <v>Ashburn, Larry</v>
          </cell>
          <cell r="B14">
            <v>20</v>
          </cell>
          <cell r="C14">
            <v>20</v>
          </cell>
          <cell r="D14">
            <v>15</v>
          </cell>
          <cell r="E14">
            <v>5</v>
          </cell>
          <cell r="F14" t="str">
            <v/>
          </cell>
          <cell r="G14">
            <v>20</v>
          </cell>
          <cell r="H14">
            <v>0</v>
          </cell>
          <cell r="J14" t="str">
            <v/>
          </cell>
          <cell r="K14">
            <v>20</v>
          </cell>
          <cell r="L14">
            <v>0</v>
          </cell>
          <cell r="N14" t="str">
            <v/>
          </cell>
          <cell r="O14">
            <v>20</v>
          </cell>
        </row>
        <row r="15">
          <cell r="A15" t="str">
            <v>Austern, Zeb</v>
          </cell>
          <cell r="B15" t="str">
            <v/>
          </cell>
          <cell r="C15" t="str">
            <v/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>
            <v>0</v>
          </cell>
          <cell r="J15" t="str">
            <v/>
          </cell>
          <cell r="K15" t="str">
            <v/>
          </cell>
          <cell r="L15">
            <v>0</v>
          </cell>
          <cell r="N15" t="str">
            <v/>
          </cell>
          <cell r="O15">
            <v>0</v>
          </cell>
        </row>
        <row r="16">
          <cell r="A16" t="str">
            <v>Austin, Harlan</v>
          </cell>
          <cell r="B16" t="str">
            <v/>
          </cell>
          <cell r="C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>
            <v>0</v>
          </cell>
          <cell r="J16" t="str">
            <v/>
          </cell>
          <cell r="K16" t="str">
            <v/>
          </cell>
          <cell r="L16">
            <v>0</v>
          </cell>
          <cell r="N16" t="str">
            <v/>
          </cell>
          <cell r="O16">
            <v>0</v>
          </cell>
        </row>
        <row r="17">
          <cell r="A17" t="str">
            <v>Avila, Josh</v>
          </cell>
          <cell r="B17" t="str">
            <v/>
          </cell>
          <cell r="C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>
            <v>0</v>
          </cell>
          <cell r="J17" t="str">
            <v/>
          </cell>
          <cell r="K17" t="str">
            <v/>
          </cell>
          <cell r="L17">
            <v>0</v>
          </cell>
          <cell r="N17" t="str">
            <v/>
          </cell>
          <cell r="O17">
            <v>0</v>
          </cell>
        </row>
        <row r="18">
          <cell r="A18" t="str">
            <v>Bahnsen, Jake</v>
          </cell>
          <cell r="B18" t="str">
            <v/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>
            <v>0</v>
          </cell>
          <cell r="J18" t="str">
            <v/>
          </cell>
          <cell r="K18" t="str">
            <v/>
          </cell>
          <cell r="L18">
            <v>0</v>
          </cell>
          <cell r="N18" t="str">
            <v/>
          </cell>
          <cell r="O18">
            <v>0</v>
          </cell>
        </row>
        <row r="19">
          <cell r="A19" t="str">
            <v>Bailey, Kent</v>
          </cell>
          <cell r="B19" t="str">
            <v/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>
            <v>0</v>
          </cell>
          <cell r="J19" t="str">
            <v/>
          </cell>
          <cell r="K19" t="str">
            <v/>
          </cell>
          <cell r="L19">
            <v>0</v>
          </cell>
          <cell r="N19" t="str">
            <v/>
          </cell>
          <cell r="O19">
            <v>0</v>
          </cell>
        </row>
        <row r="20">
          <cell r="A20" t="str">
            <v>Barakat, Nanou</v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>
            <v>0</v>
          </cell>
          <cell r="J20" t="str">
            <v/>
          </cell>
          <cell r="K20" t="str">
            <v/>
          </cell>
          <cell r="L20">
            <v>0</v>
          </cell>
          <cell r="N20" t="str">
            <v/>
          </cell>
          <cell r="O20">
            <v>0</v>
          </cell>
        </row>
        <row r="21">
          <cell r="A21" t="str">
            <v>Barcewski, Rachel</v>
          </cell>
          <cell r="B21" t="str">
            <v/>
          </cell>
          <cell r="C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>
            <v>0</v>
          </cell>
          <cell r="J21" t="str">
            <v/>
          </cell>
          <cell r="K21" t="str">
            <v/>
          </cell>
          <cell r="L21">
            <v>0</v>
          </cell>
          <cell r="N21" t="str">
            <v/>
          </cell>
          <cell r="O21">
            <v>0</v>
          </cell>
        </row>
        <row r="22">
          <cell r="A22" t="str">
            <v>Barrett, Nate</v>
          </cell>
          <cell r="B22" t="str">
            <v/>
          </cell>
          <cell r="C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>
            <v>0</v>
          </cell>
          <cell r="J22" t="str">
            <v/>
          </cell>
          <cell r="K22" t="str">
            <v/>
          </cell>
          <cell r="L22">
            <v>0</v>
          </cell>
          <cell r="N22" t="str">
            <v/>
          </cell>
          <cell r="O22">
            <v>0</v>
          </cell>
        </row>
        <row r="23">
          <cell r="A23" t="str">
            <v>Bartholomaei, Mark</v>
          </cell>
          <cell r="B23" t="str">
            <v/>
          </cell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>
            <v>0</v>
          </cell>
          <cell r="J23" t="str">
            <v/>
          </cell>
          <cell r="K23" t="str">
            <v/>
          </cell>
          <cell r="L23">
            <v>0</v>
          </cell>
          <cell r="N23" t="str">
            <v/>
          </cell>
          <cell r="O23">
            <v>0</v>
          </cell>
        </row>
        <row r="24">
          <cell r="A24" t="str">
            <v>Bartholomew, Robynn</v>
          </cell>
          <cell r="B24" t="str">
            <v/>
          </cell>
          <cell r="C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>
            <v>0</v>
          </cell>
          <cell r="J24" t="str">
            <v/>
          </cell>
          <cell r="K24" t="str">
            <v/>
          </cell>
          <cell r="L24">
            <v>0</v>
          </cell>
          <cell r="N24" t="str">
            <v/>
          </cell>
          <cell r="O24">
            <v>0</v>
          </cell>
        </row>
        <row r="25">
          <cell r="A25" t="str">
            <v>Bass, Brian</v>
          </cell>
          <cell r="B25" t="str">
            <v/>
          </cell>
          <cell r="C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>
            <v>0</v>
          </cell>
          <cell r="J25" t="str">
            <v/>
          </cell>
          <cell r="K25" t="str">
            <v/>
          </cell>
          <cell r="L25">
            <v>0</v>
          </cell>
          <cell r="N25" t="str">
            <v/>
          </cell>
          <cell r="O25">
            <v>0</v>
          </cell>
        </row>
        <row r="26">
          <cell r="A26" t="str">
            <v>Bates, Matthew</v>
          </cell>
          <cell r="B26" t="str">
            <v/>
          </cell>
          <cell r="C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>
            <v>0</v>
          </cell>
          <cell r="J26" t="str">
            <v/>
          </cell>
          <cell r="K26" t="str">
            <v/>
          </cell>
          <cell r="L26">
            <v>0</v>
          </cell>
          <cell r="N26" t="str">
            <v/>
          </cell>
          <cell r="O26">
            <v>0</v>
          </cell>
        </row>
        <row r="27">
          <cell r="A27" t="str">
            <v>Bates, Michael</v>
          </cell>
          <cell r="B27" t="str">
            <v/>
          </cell>
          <cell r="C27" t="str">
            <v/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>
            <v>0</v>
          </cell>
          <cell r="J27" t="str">
            <v/>
          </cell>
          <cell r="K27" t="str">
            <v/>
          </cell>
          <cell r="L27">
            <v>0</v>
          </cell>
          <cell r="N27" t="str">
            <v/>
          </cell>
          <cell r="O27">
            <v>0</v>
          </cell>
        </row>
        <row r="28">
          <cell r="A28" t="str">
            <v>Beck, Cathie</v>
          </cell>
          <cell r="B28" t="str">
            <v/>
          </cell>
          <cell r="C28" t="str">
            <v/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>
            <v>0</v>
          </cell>
          <cell r="J28" t="str">
            <v/>
          </cell>
          <cell r="K28" t="str">
            <v/>
          </cell>
          <cell r="L28">
            <v>0</v>
          </cell>
          <cell r="N28" t="str">
            <v/>
          </cell>
          <cell r="O28">
            <v>0</v>
          </cell>
        </row>
        <row r="29">
          <cell r="A29" t="str">
            <v>Becker, Dan</v>
          </cell>
          <cell r="B29" t="str">
            <v/>
          </cell>
          <cell r="C29" t="str">
            <v/>
          </cell>
          <cell r="D29" t="str">
            <v/>
          </cell>
          <cell r="E29" t="str">
            <v/>
          </cell>
          <cell r="F29" t="str">
            <v/>
          </cell>
          <cell r="G29" t="str">
            <v/>
          </cell>
          <cell r="H29">
            <v>0</v>
          </cell>
          <cell r="J29" t="str">
            <v/>
          </cell>
          <cell r="K29" t="str">
            <v/>
          </cell>
          <cell r="L29">
            <v>0</v>
          </cell>
          <cell r="N29" t="str">
            <v/>
          </cell>
          <cell r="O29">
            <v>0</v>
          </cell>
        </row>
        <row r="30">
          <cell r="A30" t="str">
            <v>Becker, Jon</v>
          </cell>
          <cell r="B30" t="str">
            <v/>
          </cell>
          <cell r="C30" t="str">
            <v/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>
            <v>0</v>
          </cell>
          <cell r="J30" t="str">
            <v/>
          </cell>
          <cell r="K30" t="str">
            <v/>
          </cell>
          <cell r="L30">
            <v>0</v>
          </cell>
          <cell r="N30" t="str">
            <v/>
          </cell>
          <cell r="O30">
            <v>0</v>
          </cell>
        </row>
        <row r="31">
          <cell r="A31" t="str">
            <v>Bell, Dave</v>
          </cell>
          <cell r="B31" t="str">
            <v/>
          </cell>
          <cell r="C31" t="str">
            <v/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>
            <v>0</v>
          </cell>
          <cell r="J31" t="str">
            <v/>
          </cell>
          <cell r="K31" t="str">
            <v/>
          </cell>
          <cell r="L31">
            <v>0</v>
          </cell>
          <cell r="N31" t="str">
            <v/>
          </cell>
          <cell r="O31">
            <v>0</v>
          </cell>
        </row>
        <row r="32">
          <cell r="A32" t="str">
            <v>Bender, Grant</v>
          </cell>
          <cell r="B32" t="str">
            <v/>
          </cell>
          <cell r="C32" t="str">
            <v/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>
            <v>0</v>
          </cell>
          <cell r="J32" t="str">
            <v/>
          </cell>
          <cell r="K32" t="str">
            <v/>
          </cell>
          <cell r="L32">
            <v>0</v>
          </cell>
          <cell r="N32" t="str">
            <v/>
          </cell>
          <cell r="O32">
            <v>0</v>
          </cell>
        </row>
        <row r="33">
          <cell r="A33" t="str">
            <v>Benedict, Mark</v>
          </cell>
          <cell r="B33" t="str">
            <v/>
          </cell>
          <cell r="C33" t="str">
            <v/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  <cell r="H33">
            <v>0</v>
          </cell>
          <cell r="J33" t="str">
            <v/>
          </cell>
          <cell r="K33" t="str">
            <v/>
          </cell>
          <cell r="L33">
            <v>0</v>
          </cell>
          <cell r="N33" t="str">
            <v/>
          </cell>
          <cell r="O33">
            <v>0</v>
          </cell>
        </row>
        <row r="34">
          <cell r="A34" t="str">
            <v>Benner, Scott</v>
          </cell>
          <cell r="B34">
            <v>20</v>
          </cell>
          <cell r="C34">
            <v>15</v>
          </cell>
          <cell r="D34">
            <v>15</v>
          </cell>
          <cell r="E34" t="str">
            <v/>
          </cell>
          <cell r="F34" t="str">
            <v/>
          </cell>
          <cell r="G34" t="str">
            <v/>
          </cell>
          <cell r="H34">
            <v>0</v>
          </cell>
          <cell r="J34">
            <v>15</v>
          </cell>
          <cell r="K34" t="str">
            <v/>
          </cell>
          <cell r="L34">
            <v>0</v>
          </cell>
          <cell r="N34">
            <v>15</v>
          </cell>
          <cell r="O34">
            <v>20</v>
          </cell>
        </row>
        <row r="35">
          <cell r="A35" t="str">
            <v>Bennett, Kristy</v>
          </cell>
          <cell r="B35" t="str">
            <v/>
          </cell>
          <cell r="C35" t="str">
            <v/>
          </cell>
          <cell r="D35" t="str">
            <v/>
          </cell>
          <cell r="E35" t="str">
            <v/>
          </cell>
          <cell r="F35" t="str">
            <v/>
          </cell>
          <cell r="G35" t="str">
            <v/>
          </cell>
          <cell r="H35">
            <v>0</v>
          </cell>
          <cell r="J35" t="str">
            <v/>
          </cell>
          <cell r="K35" t="str">
            <v/>
          </cell>
          <cell r="L35">
            <v>0</v>
          </cell>
          <cell r="N35" t="str">
            <v/>
          </cell>
          <cell r="O35">
            <v>0</v>
          </cell>
        </row>
        <row r="36">
          <cell r="A36" t="str">
            <v>Bergman, Ben</v>
          </cell>
          <cell r="B36" t="str">
            <v/>
          </cell>
          <cell r="C36" t="str">
            <v/>
          </cell>
          <cell r="D36" t="str">
            <v/>
          </cell>
          <cell r="E36" t="str">
            <v/>
          </cell>
          <cell r="F36" t="str">
            <v/>
          </cell>
          <cell r="G36" t="str">
            <v/>
          </cell>
          <cell r="H36">
            <v>0</v>
          </cell>
          <cell r="J36" t="str">
            <v/>
          </cell>
          <cell r="K36" t="str">
            <v/>
          </cell>
          <cell r="L36">
            <v>0</v>
          </cell>
          <cell r="N36" t="str">
            <v/>
          </cell>
          <cell r="O36">
            <v>0</v>
          </cell>
        </row>
        <row r="37">
          <cell r="A37" t="str">
            <v>Block, Jeremy</v>
          </cell>
          <cell r="B37" t="str">
            <v/>
          </cell>
          <cell r="C37" t="str">
            <v/>
          </cell>
          <cell r="D37" t="str">
            <v/>
          </cell>
          <cell r="E37" t="str">
            <v/>
          </cell>
          <cell r="F37" t="str">
            <v/>
          </cell>
          <cell r="G37" t="str">
            <v/>
          </cell>
          <cell r="H37">
            <v>0</v>
          </cell>
          <cell r="J37" t="str">
            <v/>
          </cell>
          <cell r="K37" t="str">
            <v/>
          </cell>
          <cell r="L37">
            <v>0</v>
          </cell>
          <cell r="N37" t="str">
            <v/>
          </cell>
          <cell r="O37">
            <v>0</v>
          </cell>
        </row>
        <row r="38">
          <cell r="A38" t="str">
            <v>Bobzin, Jason</v>
          </cell>
          <cell r="B38" t="str">
            <v/>
          </cell>
          <cell r="C38" t="str">
            <v/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H38">
            <v>0</v>
          </cell>
          <cell r="J38" t="str">
            <v/>
          </cell>
          <cell r="K38" t="str">
            <v/>
          </cell>
          <cell r="L38">
            <v>0</v>
          </cell>
          <cell r="N38" t="str">
            <v/>
          </cell>
          <cell r="O38">
            <v>0</v>
          </cell>
        </row>
        <row r="39">
          <cell r="A39" t="str">
            <v>Boje, Chris</v>
          </cell>
          <cell r="B39" t="str">
            <v/>
          </cell>
          <cell r="C39" t="str">
            <v/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>
            <v>0</v>
          </cell>
          <cell r="J39" t="str">
            <v/>
          </cell>
          <cell r="K39" t="str">
            <v/>
          </cell>
          <cell r="L39">
            <v>0</v>
          </cell>
          <cell r="N39" t="str">
            <v/>
          </cell>
          <cell r="O39">
            <v>0</v>
          </cell>
        </row>
        <row r="40">
          <cell r="A40" t="str">
            <v>Bond, Laura</v>
          </cell>
          <cell r="B40" t="str">
            <v/>
          </cell>
          <cell r="C40" t="str">
            <v/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>
            <v>0</v>
          </cell>
          <cell r="J40" t="str">
            <v/>
          </cell>
          <cell r="K40" t="str">
            <v/>
          </cell>
          <cell r="L40">
            <v>0</v>
          </cell>
          <cell r="N40" t="str">
            <v/>
          </cell>
          <cell r="O40">
            <v>0</v>
          </cell>
        </row>
        <row r="41">
          <cell r="A41" t="str">
            <v>Boyer, Chris</v>
          </cell>
          <cell r="B41" t="str">
            <v/>
          </cell>
          <cell r="C41" t="str">
            <v/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>
            <v>0</v>
          </cell>
          <cell r="J41" t="str">
            <v/>
          </cell>
          <cell r="K41" t="str">
            <v/>
          </cell>
          <cell r="L41">
            <v>0</v>
          </cell>
          <cell r="N41" t="str">
            <v/>
          </cell>
          <cell r="O41">
            <v>0</v>
          </cell>
        </row>
        <row r="42">
          <cell r="A42" t="str">
            <v>Bradford, Patrick</v>
          </cell>
          <cell r="B42" t="str">
            <v/>
          </cell>
          <cell r="C42" t="str">
            <v/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>
            <v>0</v>
          </cell>
          <cell r="J42" t="str">
            <v/>
          </cell>
          <cell r="K42" t="str">
            <v/>
          </cell>
          <cell r="L42">
            <v>0</v>
          </cell>
          <cell r="N42" t="str">
            <v/>
          </cell>
          <cell r="O42">
            <v>0</v>
          </cell>
        </row>
        <row r="43">
          <cell r="A43" t="str">
            <v>Bradford, Rachel</v>
          </cell>
          <cell r="B43" t="str">
            <v/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>
            <v>0</v>
          </cell>
          <cell r="J43" t="str">
            <v/>
          </cell>
          <cell r="K43" t="str">
            <v/>
          </cell>
          <cell r="L43">
            <v>0</v>
          </cell>
          <cell r="N43" t="str">
            <v/>
          </cell>
          <cell r="O43">
            <v>0</v>
          </cell>
        </row>
        <row r="44">
          <cell r="A44" t="str">
            <v>Bradley, Kevin</v>
          </cell>
          <cell r="B44" t="str">
            <v/>
          </cell>
          <cell r="C44" t="str">
            <v/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>
            <v>0</v>
          </cell>
          <cell r="J44" t="str">
            <v/>
          </cell>
          <cell r="K44" t="str">
            <v/>
          </cell>
          <cell r="L44">
            <v>0</v>
          </cell>
          <cell r="N44" t="str">
            <v/>
          </cell>
          <cell r="O44">
            <v>0</v>
          </cell>
        </row>
        <row r="45">
          <cell r="A45" t="str">
            <v>Brandon, Dan</v>
          </cell>
          <cell r="B45" t="str">
            <v/>
          </cell>
          <cell r="C45" t="str">
            <v/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>
            <v>0</v>
          </cell>
          <cell r="J45" t="str">
            <v/>
          </cell>
          <cell r="K45" t="str">
            <v/>
          </cell>
          <cell r="L45">
            <v>0</v>
          </cell>
          <cell r="N45" t="str">
            <v/>
          </cell>
          <cell r="O45">
            <v>0</v>
          </cell>
        </row>
        <row r="46">
          <cell r="A46" t="str">
            <v>Bream, Bryan</v>
          </cell>
          <cell r="B46" t="str">
            <v/>
          </cell>
          <cell r="C46" t="str">
            <v/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>
            <v>0</v>
          </cell>
          <cell r="J46" t="str">
            <v/>
          </cell>
          <cell r="K46" t="str">
            <v/>
          </cell>
          <cell r="L46">
            <v>0</v>
          </cell>
          <cell r="N46" t="str">
            <v/>
          </cell>
          <cell r="O46">
            <v>0</v>
          </cell>
        </row>
        <row r="47">
          <cell r="A47" t="str">
            <v>Broder, Mike</v>
          </cell>
          <cell r="B47" t="str">
            <v/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>
            <v>0</v>
          </cell>
          <cell r="J47" t="str">
            <v/>
          </cell>
          <cell r="K47" t="str">
            <v/>
          </cell>
          <cell r="L47">
            <v>0</v>
          </cell>
          <cell r="N47" t="str">
            <v/>
          </cell>
          <cell r="O47">
            <v>0</v>
          </cell>
        </row>
        <row r="48">
          <cell r="A48" t="str">
            <v>Broome, Mike</v>
          </cell>
          <cell r="B48" t="str">
            <v/>
          </cell>
          <cell r="C48" t="str">
            <v/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>
            <v>0</v>
          </cell>
          <cell r="J48" t="str">
            <v/>
          </cell>
          <cell r="K48" t="str">
            <v/>
          </cell>
          <cell r="L48">
            <v>0</v>
          </cell>
          <cell r="N48" t="str">
            <v/>
          </cell>
          <cell r="O48">
            <v>0</v>
          </cell>
        </row>
        <row r="49">
          <cell r="A49" t="str">
            <v>Brown, Frank</v>
          </cell>
          <cell r="B49" t="str">
            <v/>
          </cell>
          <cell r="C49" t="str">
            <v/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>
            <v>0</v>
          </cell>
          <cell r="J49" t="str">
            <v/>
          </cell>
          <cell r="K49" t="str">
            <v/>
          </cell>
          <cell r="L49">
            <v>0</v>
          </cell>
          <cell r="N49" t="str">
            <v/>
          </cell>
          <cell r="O49">
            <v>0</v>
          </cell>
        </row>
        <row r="50">
          <cell r="A50" t="str">
            <v>Brown, Ryan</v>
          </cell>
          <cell r="B50" t="str">
            <v/>
          </cell>
          <cell r="C50" t="str">
            <v/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>
            <v>0</v>
          </cell>
          <cell r="J50" t="str">
            <v/>
          </cell>
          <cell r="K50" t="str">
            <v/>
          </cell>
          <cell r="L50">
            <v>0</v>
          </cell>
          <cell r="N50" t="str">
            <v/>
          </cell>
          <cell r="O50">
            <v>0</v>
          </cell>
        </row>
        <row r="51">
          <cell r="A51" t="str">
            <v>Burton, Kris</v>
          </cell>
          <cell r="B51" t="str">
            <v/>
          </cell>
          <cell r="C51" t="str">
            <v/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>
            <v>0</v>
          </cell>
          <cell r="J51" t="str">
            <v/>
          </cell>
          <cell r="K51" t="str">
            <v/>
          </cell>
          <cell r="L51">
            <v>0</v>
          </cell>
          <cell r="N51" t="str">
            <v/>
          </cell>
          <cell r="O51">
            <v>0</v>
          </cell>
        </row>
        <row r="52">
          <cell r="A52" t="str">
            <v>Caldwell, Chad</v>
          </cell>
          <cell r="B52" t="str">
            <v/>
          </cell>
          <cell r="C52" t="str">
            <v/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>
            <v>0</v>
          </cell>
          <cell r="J52" t="str">
            <v/>
          </cell>
          <cell r="K52" t="str">
            <v/>
          </cell>
          <cell r="L52">
            <v>0</v>
          </cell>
          <cell r="N52" t="str">
            <v/>
          </cell>
          <cell r="O52">
            <v>0</v>
          </cell>
        </row>
        <row r="53">
          <cell r="A53" t="str">
            <v>Caldwell, Jessica</v>
          </cell>
          <cell r="B53" t="str">
            <v/>
          </cell>
          <cell r="C53" t="str">
            <v/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  <cell r="H53">
            <v>0</v>
          </cell>
          <cell r="J53" t="str">
            <v/>
          </cell>
          <cell r="K53" t="str">
            <v/>
          </cell>
          <cell r="L53">
            <v>0</v>
          </cell>
          <cell r="N53" t="str">
            <v/>
          </cell>
          <cell r="O53">
            <v>0</v>
          </cell>
        </row>
        <row r="54">
          <cell r="A54" t="str">
            <v>Cardona, Kevin</v>
          </cell>
          <cell r="B54" t="str">
            <v/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>
            <v>0</v>
          </cell>
          <cell r="J54" t="str">
            <v/>
          </cell>
          <cell r="K54" t="str">
            <v/>
          </cell>
          <cell r="L54">
            <v>0</v>
          </cell>
          <cell r="N54" t="str">
            <v/>
          </cell>
          <cell r="O54">
            <v>0</v>
          </cell>
        </row>
        <row r="55">
          <cell r="A55" t="str">
            <v>Carpenter, Ross</v>
          </cell>
          <cell r="B55" t="str">
            <v/>
          </cell>
          <cell r="C55" t="str">
            <v/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  <cell r="H55">
            <v>0</v>
          </cell>
          <cell r="J55" t="str">
            <v/>
          </cell>
          <cell r="K55" t="str">
            <v/>
          </cell>
          <cell r="L55">
            <v>0</v>
          </cell>
          <cell r="N55" t="str">
            <v/>
          </cell>
          <cell r="O55">
            <v>0</v>
          </cell>
        </row>
        <row r="56">
          <cell r="A56" t="str">
            <v>Carter, Darren</v>
          </cell>
          <cell r="B56" t="str">
            <v/>
          </cell>
          <cell r="C56" t="str">
            <v/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  <cell r="H56">
            <v>0</v>
          </cell>
          <cell r="J56" t="str">
            <v/>
          </cell>
          <cell r="K56" t="str">
            <v/>
          </cell>
          <cell r="L56">
            <v>0</v>
          </cell>
          <cell r="N56" t="str">
            <v/>
          </cell>
          <cell r="O56">
            <v>0</v>
          </cell>
        </row>
        <row r="57">
          <cell r="A57" t="str">
            <v>Castillo, Bob</v>
          </cell>
          <cell r="B57" t="str">
            <v/>
          </cell>
          <cell r="C57" t="str">
            <v/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  <cell r="H57">
            <v>0</v>
          </cell>
          <cell r="J57" t="str">
            <v/>
          </cell>
          <cell r="K57" t="str">
            <v/>
          </cell>
          <cell r="L57">
            <v>0</v>
          </cell>
          <cell r="N57" t="str">
            <v/>
          </cell>
          <cell r="O57">
            <v>0</v>
          </cell>
        </row>
        <row r="58">
          <cell r="A58" t="str">
            <v>Castillo, Ernie</v>
          </cell>
          <cell r="B58" t="str">
            <v/>
          </cell>
          <cell r="C58" t="str">
            <v/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  <cell r="H58">
            <v>0</v>
          </cell>
          <cell r="J58" t="str">
            <v/>
          </cell>
          <cell r="K58" t="str">
            <v/>
          </cell>
          <cell r="L58">
            <v>0</v>
          </cell>
          <cell r="N58" t="str">
            <v/>
          </cell>
          <cell r="O58">
            <v>0</v>
          </cell>
        </row>
        <row r="59">
          <cell r="A59" t="str">
            <v>Castor, Charles</v>
          </cell>
          <cell r="B59" t="str">
            <v/>
          </cell>
          <cell r="C59" t="str">
            <v/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  <cell r="H59">
            <v>0</v>
          </cell>
          <cell r="J59" t="str">
            <v/>
          </cell>
          <cell r="K59" t="str">
            <v/>
          </cell>
          <cell r="L59">
            <v>0</v>
          </cell>
          <cell r="N59" t="str">
            <v/>
          </cell>
          <cell r="O59">
            <v>0</v>
          </cell>
        </row>
        <row r="60">
          <cell r="A60" t="str">
            <v>Chaffin, James</v>
          </cell>
          <cell r="B60" t="str">
            <v/>
          </cell>
          <cell r="C60" t="str">
            <v/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  <cell r="H60">
            <v>0</v>
          </cell>
          <cell r="J60" t="str">
            <v/>
          </cell>
          <cell r="K60" t="str">
            <v/>
          </cell>
          <cell r="L60">
            <v>0</v>
          </cell>
          <cell r="N60" t="str">
            <v/>
          </cell>
          <cell r="O60">
            <v>0</v>
          </cell>
        </row>
        <row r="61">
          <cell r="A61" t="str">
            <v>Charles</v>
          </cell>
          <cell r="B61" t="str">
            <v/>
          </cell>
          <cell r="C61" t="str">
            <v/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  <cell r="H61">
            <v>0</v>
          </cell>
          <cell r="J61" t="str">
            <v/>
          </cell>
          <cell r="K61" t="str">
            <v/>
          </cell>
          <cell r="L61">
            <v>0</v>
          </cell>
          <cell r="N61" t="str">
            <v/>
          </cell>
          <cell r="O61">
            <v>0</v>
          </cell>
        </row>
        <row r="62">
          <cell r="A62" t="str">
            <v>Chatham, Geoff</v>
          </cell>
          <cell r="B62" t="str">
            <v/>
          </cell>
          <cell r="C62" t="str">
            <v/>
          </cell>
          <cell r="D62" t="str">
            <v/>
          </cell>
          <cell r="E62" t="str">
            <v/>
          </cell>
          <cell r="F62" t="str">
            <v/>
          </cell>
          <cell r="G62" t="str">
            <v/>
          </cell>
          <cell r="H62">
            <v>0</v>
          </cell>
          <cell r="J62" t="str">
            <v/>
          </cell>
          <cell r="K62" t="str">
            <v/>
          </cell>
          <cell r="L62">
            <v>0</v>
          </cell>
          <cell r="N62" t="str">
            <v/>
          </cell>
          <cell r="O62">
            <v>0</v>
          </cell>
        </row>
        <row r="63">
          <cell r="A63" t="str">
            <v>Chionos, Dino</v>
          </cell>
          <cell r="B63" t="str">
            <v/>
          </cell>
          <cell r="C63" t="str">
            <v/>
          </cell>
          <cell r="D63" t="str">
            <v/>
          </cell>
          <cell r="E63" t="str">
            <v/>
          </cell>
          <cell r="F63" t="str">
            <v/>
          </cell>
          <cell r="G63" t="str">
            <v/>
          </cell>
          <cell r="H63">
            <v>0</v>
          </cell>
          <cell r="J63" t="str">
            <v/>
          </cell>
          <cell r="K63" t="str">
            <v/>
          </cell>
          <cell r="L63">
            <v>0</v>
          </cell>
          <cell r="N63" t="str">
            <v/>
          </cell>
          <cell r="O63">
            <v>0</v>
          </cell>
        </row>
        <row r="64">
          <cell r="A64" t="str">
            <v>Christensen, Joziah</v>
          </cell>
          <cell r="B64" t="str">
            <v/>
          </cell>
          <cell r="C64" t="str">
            <v/>
          </cell>
          <cell r="D64" t="str">
            <v/>
          </cell>
          <cell r="E64" t="str">
            <v/>
          </cell>
          <cell r="F64" t="str">
            <v/>
          </cell>
          <cell r="G64" t="str">
            <v/>
          </cell>
          <cell r="H64">
            <v>0</v>
          </cell>
          <cell r="J64" t="str">
            <v/>
          </cell>
          <cell r="K64" t="str">
            <v/>
          </cell>
          <cell r="L64">
            <v>0</v>
          </cell>
          <cell r="N64" t="str">
            <v/>
          </cell>
          <cell r="O64">
            <v>0</v>
          </cell>
        </row>
        <row r="65">
          <cell r="A65" t="str">
            <v>Church, Jeremy</v>
          </cell>
          <cell r="B65" t="str">
            <v/>
          </cell>
          <cell r="C65" t="str">
            <v/>
          </cell>
          <cell r="D65" t="str">
            <v/>
          </cell>
          <cell r="E65" t="str">
            <v/>
          </cell>
          <cell r="F65" t="str">
            <v/>
          </cell>
          <cell r="G65" t="str">
            <v/>
          </cell>
          <cell r="H65">
            <v>0</v>
          </cell>
          <cell r="J65" t="str">
            <v/>
          </cell>
          <cell r="K65" t="str">
            <v/>
          </cell>
          <cell r="L65">
            <v>0</v>
          </cell>
          <cell r="N65" t="str">
            <v/>
          </cell>
          <cell r="O65">
            <v>0</v>
          </cell>
        </row>
        <row r="66">
          <cell r="A66" t="str">
            <v>Ciombor, Steve</v>
          </cell>
          <cell r="B66" t="str">
            <v/>
          </cell>
          <cell r="C66" t="str">
            <v/>
          </cell>
          <cell r="D66" t="str">
            <v/>
          </cell>
          <cell r="E66" t="str">
            <v/>
          </cell>
          <cell r="F66" t="str">
            <v/>
          </cell>
          <cell r="G66" t="str">
            <v/>
          </cell>
          <cell r="H66">
            <v>0</v>
          </cell>
          <cell r="J66" t="str">
            <v/>
          </cell>
          <cell r="K66" t="str">
            <v/>
          </cell>
          <cell r="L66">
            <v>0</v>
          </cell>
          <cell r="N66" t="str">
            <v/>
          </cell>
          <cell r="O66">
            <v>0</v>
          </cell>
        </row>
        <row r="67">
          <cell r="A67" t="str">
            <v>Clark, Nina</v>
          </cell>
          <cell r="B67" t="str">
            <v/>
          </cell>
          <cell r="C67" t="str">
            <v/>
          </cell>
          <cell r="D67" t="str">
            <v/>
          </cell>
          <cell r="E67" t="str">
            <v/>
          </cell>
          <cell r="F67" t="str">
            <v/>
          </cell>
          <cell r="G67" t="str">
            <v/>
          </cell>
          <cell r="H67">
            <v>0</v>
          </cell>
          <cell r="J67" t="str">
            <v/>
          </cell>
          <cell r="K67" t="str">
            <v/>
          </cell>
          <cell r="L67">
            <v>0</v>
          </cell>
          <cell r="N67" t="str">
            <v/>
          </cell>
          <cell r="O67">
            <v>0</v>
          </cell>
        </row>
        <row r="68">
          <cell r="A68" t="str">
            <v>Clarkston, Chanida</v>
          </cell>
          <cell r="B68" t="str">
            <v/>
          </cell>
          <cell r="C68" t="str">
            <v/>
          </cell>
          <cell r="D68" t="str">
            <v/>
          </cell>
          <cell r="E68" t="str">
            <v/>
          </cell>
          <cell r="F68" t="str">
            <v/>
          </cell>
          <cell r="G68" t="str">
            <v/>
          </cell>
          <cell r="H68">
            <v>0</v>
          </cell>
          <cell r="J68" t="str">
            <v/>
          </cell>
          <cell r="K68" t="str">
            <v/>
          </cell>
          <cell r="L68">
            <v>0</v>
          </cell>
          <cell r="N68" t="str">
            <v/>
          </cell>
          <cell r="O68">
            <v>0</v>
          </cell>
        </row>
        <row r="69">
          <cell r="A69" t="str">
            <v>Clarkston, Todd</v>
          </cell>
          <cell r="B69" t="str">
            <v/>
          </cell>
          <cell r="C69" t="str">
            <v/>
          </cell>
          <cell r="D69" t="str">
            <v/>
          </cell>
          <cell r="E69" t="str">
            <v/>
          </cell>
          <cell r="F69" t="str">
            <v/>
          </cell>
          <cell r="G69" t="str">
            <v/>
          </cell>
          <cell r="H69">
            <v>0</v>
          </cell>
          <cell r="J69" t="str">
            <v/>
          </cell>
          <cell r="K69" t="str">
            <v/>
          </cell>
          <cell r="L69">
            <v>0</v>
          </cell>
          <cell r="N69" t="str">
            <v/>
          </cell>
          <cell r="O69">
            <v>0</v>
          </cell>
        </row>
        <row r="70">
          <cell r="A70" t="str">
            <v>Cobbs, Patty</v>
          </cell>
          <cell r="B70" t="str">
            <v/>
          </cell>
          <cell r="C70" t="str">
            <v/>
          </cell>
          <cell r="D70" t="str">
            <v/>
          </cell>
          <cell r="E70" t="str">
            <v/>
          </cell>
          <cell r="F70" t="str">
            <v/>
          </cell>
          <cell r="G70" t="str">
            <v/>
          </cell>
          <cell r="H70">
            <v>0</v>
          </cell>
          <cell r="J70" t="str">
            <v/>
          </cell>
          <cell r="K70" t="str">
            <v/>
          </cell>
          <cell r="L70">
            <v>0</v>
          </cell>
          <cell r="N70" t="str">
            <v/>
          </cell>
          <cell r="O70">
            <v>0</v>
          </cell>
        </row>
        <row r="71">
          <cell r="A71" t="str">
            <v>Coley, Morgan</v>
          </cell>
          <cell r="B71" t="str">
            <v/>
          </cell>
          <cell r="C71" t="str">
            <v/>
          </cell>
          <cell r="D71" t="str">
            <v/>
          </cell>
          <cell r="E71" t="str">
            <v/>
          </cell>
          <cell r="F71" t="str">
            <v/>
          </cell>
          <cell r="G71" t="str">
            <v/>
          </cell>
          <cell r="H71">
            <v>0</v>
          </cell>
          <cell r="J71" t="str">
            <v/>
          </cell>
          <cell r="K71" t="str">
            <v/>
          </cell>
          <cell r="L71">
            <v>0</v>
          </cell>
          <cell r="N71" t="str">
            <v/>
          </cell>
          <cell r="O71">
            <v>0</v>
          </cell>
        </row>
        <row r="72">
          <cell r="A72" t="str">
            <v>Conta, Trevor</v>
          </cell>
          <cell r="B72" t="str">
            <v/>
          </cell>
          <cell r="C72" t="str">
            <v/>
          </cell>
          <cell r="D72" t="str">
            <v/>
          </cell>
          <cell r="E72" t="str">
            <v/>
          </cell>
          <cell r="F72" t="str">
            <v/>
          </cell>
          <cell r="G72" t="str">
            <v/>
          </cell>
          <cell r="H72">
            <v>0</v>
          </cell>
          <cell r="J72" t="str">
            <v/>
          </cell>
          <cell r="K72" t="str">
            <v/>
          </cell>
          <cell r="L72">
            <v>0</v>
          </cell>
          <cell r="N72" t="str">
            <v/>
          </cell>
          <cell r="O72">
            <v>0</v>
          </cell>
        </row>
        <row r="73">
          <cell r="A73" t="str">
            <v>Cope, Andrew</v>
          </cell>
          <cell r="B73" t="str">
            <v/>
          </cell>
          <cell r="C73" t="str">
            <v/>
          </cell>
          <cell r="D73" t="str">
            <v/>
          </cell>
          <cell r="E73" t="str">
            <v/>
          </cell>
          <cell r="F73" t="str">
            <v/>
          </cell>
          <cell r="G73" t="str">
            <v/>
          </cell>
          <cell r="H73">
            <v>0</v>
          </cell>
          <cell r="J73" t="str">
            <v/>
          </cell>
          <cell r="K73" t="str">
            <v/>
          </cell>
          <cell r="L73">
            <v>0</v>
          </cell>
          <cell r="N73" t="str">
            <v/>
          </cell>
          <cell r="O73">
            <v>0</v>
          </cell>
        </row>
        <row r="74">
          <cell r="A74" t="str">
            <v>Corrigan, Thomas</v>
          </cell>
          <cell r="B74" t="str">
            <v/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  <cell r="H74">
            <v>0</v>
          </cell>
          <cell r="J74" t="str">
            <v/>
          </cell>
          <cell r="K74" t="str">
            <v/>
          </cell>
          <cell r="L74">
            <v>0</v>
          </cell>
          <cell r="N74" t="str">
            <v/>
          </cell>
          <cell r="O74">
            <v>0</v>
          </cell>
        </row>
        <row r="75">
          <cell r="A75" t="str">
            <v>Corriz, Al</v>
          </cell>
          <cell r="B75" t="str">
            <v/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  <cell r="H75">
            <v>0</v>
          </cell>
          <cell r="J75" t="str">
            <v/>
          </cell>
          <cell r="K75" t="str">
            <v/>
          </cell>
          <cell r="L75">
            <v>0</v>
          </cell>
          <cell r="N75" t="str">
            <v/>
          </cell>
          <cell r="O75">
            <v>0</v>
          </cell>
        </row>
        <row r="76">
          <cell r="A76" t="str">
            <v>Courtney, Derick</v>
          </cell>
          <cell r="B76" t="str">
            <v/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  <cell r="H76">
            <v>0</v>
          </cell>
          <cell r="J76" t="str">
            <v/>
          </cell>
          <cell r="K76" t="str">
            <v/>
          </cell>
          <cell r="L76">
            <v>0</v>
          </cell>
          <cell r="N76" t="str">
            <v/>
          </cell>
          <cell r="O76">
            <v>0</v>
          </cell>
        </row>
        <row r="77">
          <cell r="A77" t="str">
            <v>Crosby, Mike</v>
          </cell>
          <cell r="B77" t="str">
            <v/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  <cell r="H77">
            <v>0</v>
          </cell>
          <cell r="J77" t="str">
            <v/>
          </cell>
          <cell r="K77" t="str">
            <v/>
          </cell>
          <cell r="L77">
            <v>0</v>
          </cell>
          <cell r="N77" t="str">
            <v/>
          </cell>
          <cell r="O77">
            <v>0</v>
          </cell>
        </row>
        <row r="78">
          <cell r="A78" t="str">
            <v>Crosier, Sean</v>
          </cell>
          <cell r="B78" t="str">
            <v/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  <cell r="H78">
            <v>0</v>
          </cell>
          <cell r="J78" t="str">
            <v/>
          </cell>
          <cell r="K78" t="str">
            <v/>
          </cell>
          <cell r="L78">
            <v>0</v>
          </cell>
          <cell r="N78" t="str">
            <v/>
          </cell>
          <cell r="O78">
            <v>0</v>
          </cell>
        </row>
        <row r="79">
          <cell r="A79" t="str">
            <v>Crowder, Teresa</v>
          </cell>
          <cell r="B79" t="str">
            <v/>
          </cell>
          <cell r="C79" t="str">
            <v/>
          </cell>
          <cell r="D79" t="str">
            <v/>
          </cell>
          <cell r="E79" t="str">
            <v/>
          </cell>
          <cell r="F79" t="str">
            <v/>
          </cell>
          <cell r="G79" t="str">
            <v/>
          </cell>
          <cell r="H79">
            <v>0</v>
          </cell>
          <cell r="J79" t="str">
            <v/>
          </cell>
          <cell r="K79" t="str">
            <v/>
          </cell>
          <cell r="L79">
            <v>0</v>
          </cell>
          <cell r="N79" t="str">
            <v/>
          </cell>
          <cell r="O79">
            <v>0</v>
          </cell>
        </row>
        <row r="80">
          <cell r="A80" t="str">
            <v>Crowther, Josh</v>
          </cell>
          <cell r="B80" t="str">
            <v/>
          </cell>
          <cell r="C80" t="str">
            <v/>
          </cell>
          <cell r="D80" t="str">
            <v/>
          </cell>
          <cell r="E80" t="str">
            <v/>
          </cell>
          <cell r="F80" t="str">
            <v/>
          </cell>
          <cell r="G80" t="str">
            <v/>
          </cell>
          <cell r="H80">
            <v>0</v>
          </cell>
          <cell r="J80" t="str">
            <v/>
          </cell>
          <cell r="K80" t="str">
            <v/>
          </cell>
          <cell r="L80">
            <v>0</v>
          </cell>
          <cell r="N80" t="str">
            <v/>
          </cell>
          <cell r="O80">
            <v>0</v>
          </cell>
        </row>
        <row r="81">
          <cell r="A81" t="str">
            <v>Crumbliss, John</v>
          </cell>
          <cell r="B81">
            <v>20</v>
          </cell>
          <cell r="C81">
            <v>20</v>
          </cell>
          <cell r="D81">
            <v>15</v>
          </cell>
          <cell r="E81">
            <v>5</v>
          </cell>
          <cell r="F81" t="str">
            <v/>
          </cell>
          <cell r="G81">
            <v>30</v>
          </cell>
          <cell r="H81">
            <v>0</v>
          </cell>
          <cell r="J81" t="str">
            <v/>
          </cell>
          <cell r="K81">
            <v>30</v>
          </cell>
          <cell r="L81">
            <v>0</v>
          </cell>
          <cell r="N81" t="str">
            <v/>
          </cell>
          <cell r="O81">
            <v>20</v>
          </cell>
        </row>
        <row r="82">
          <cell r="A82" t="str">
            <v>Crumbliss, Marvin</v>
          </cell>
          <cell r="B82">
            <v>20</v>
          </cell>
          <cell r="C82">
            <v>20</v>
          </cell>
          <cell r="D82">
            <v>15</v>
          </cell>
          <cell r="E82">
            <v>5</v>
          </cell>
          <cell r="F82" t="str">
            <v/>
          </cell>
          <cell r="G82">
            <v>30</v>
          </cell>
          <cell r="H82">
            <v>0</v>
          </cell>
          <cell r="J82">
            <v>10</v>
          </cell>
          <cell r="K82">
            <v>30</v>
          </cell>
          <cell r="L82">
            <v>0</v>
          </cell>
          <cell r="N82">
            <v>10</v>
          </cell>
          <cell r="O82">
            <v>20</v>
          </cell>
        </row>
        <row r="83">
          <cell r="A83" t="str">
            <v>Cruz-Longoria, Ozzy</v>
          </cell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>
            <v>0</v>
          </cell>
          <cell r="J83" t="str">
            <v/>
          </cell>
          <cell r="K83" t="str">
            <v/>
          </cell>
          <cell r="L83">
            <v>0</v>
          </cell>
          <cell r="N83" t="str">
            <v/>
          </cell>
          <cell r="O83">
            <v>0</v>
          </cell>
        </row>
        <row r="84">
          <cell r="A84" t="str">
            <v>Cyr, Josh</v>
          </cell>
          <cell r="B84" t="str">
            <v/>
          </cell>
          <cell r="C84" t="str">
            <v/>
          </cell>
          <cell r="D84" t="str">
            <v/>
          </cell>
          <cell r="E84" t="str">
            <v/>
          </cell>
          <cell r="F84" t="str">
            <v/>
          </cell>
          <cell r="G84" t="str">
            <v/>
          </cell>
          <cell r="H84">
            <v>0</v>
          </cell>
          <cell r="J84" t="str">
            <v/>
          </cell>
          <cell r="K84" t="str">
            <v/>
          </cell>
          <cell r="L84">
            <v>0</v>
          </cell>
          <cell r="N84" t="str">
            <v/>
          </cell>
          <cell r="O84">
            <v>0</v>
          </cell>
        </row>
        <row r="85">
          <cell r="A85" t="str">
            <v>D'Estrada, Josh</v>
          </cell>
          <cell r="B85" t="str">
            <v/>
          </cell>
          <cell r="C85" t="str">
            <v/>
          </cell>
          <cell r="D85" t="str">
            <v/>
          </cell>
          <cell r="E85" t="str">
            <v/>
          </cell>
          <cell r="F85" t="str">
            <v/>
          </cell>
          <cell r="G85" t="str">
            <v/>
          </cell>
          <cell r="H85">
            <v>0</v>
          </cell>
          <cell r="J85" t="str">
            <v/>
          </cell>
          <cell r="K85" t="str">
            <v/>
          </cell>
          <cell r="L85">
            <v>0</v>
          </cell>
          <cell r="N85" t="str">
            <v/>
          </cell>
          <cell r="O85">
            <v>0</v>
          </cell>
        </row>
        <row r="86">
          <cell r="A86" t="str">
            <v>Dague-Greene, Alan</v>
          </cell>
          <cell r="B86" t="str">
            <v/>
          </cell>
          <cell r="C86" t="str">
            <v/>
          </cell>
          <cell r="D86" t="str">
            <v/>
          </cell>
          <cell r="E86" t="str">
            <v/>
          </cell>
          <cell r="F86" t="str">
            <v/>
          </cell>
          <cell r="G86" t="str">
            <v/>
          </cell>
          <cell r="H86">
            <v>0</v>
          </cell>
          <cell r="J86" t="str">
            <v/>
          </cell>
          <cell r="K86" t="str">
            <v/>
          </cell>
          <cell r="L86">
            <v>0</v>
          </cell>
          <cell r="N86" t="str">
            <v/>
          </cell>
          <cell r="O86">
            <v>0</v>
          </cell>
        </row>
        <row r="87">
          <cell r="A87" t="str">
            <v>Dalbey, Susan</v>
          </cell>
          <cell r="B87" t="str">
            <v/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  <cell r="H87">
            <v>0</v>
          </cell>
          <cell r="J87" t="str">
            <v/>
          </cell>
          <cell r="K87" t="str">
            <v/>
          </cell>
          <cell r="L87">
            <v>0</v>
          </cell>
          <cell r="N87" t="str">
            <v/>
          </cell>
          <cell r="O87">
            <v>0</v>
          </cell>
        </row>
        <row r="88">
          <cell r="A88" t="str">
            <v>Daniels, Jack</v>
          </cell>
          <cell r="B88" t="str">
            <v/>
          </cell>
          <cell r="C88" t="str">
            <v/>
          </cell>
          <cell r="D88" t="str">
            <v/>
          </cell>
          <cell r="E88" t="str">
            <v/>
          </cell>
          <cell r="F88" t="str">
            <v/>
          </cell>
          <cell r="G88" t="str">
            <v/>
          </cell>
          <cell r="H88">
            <v>0</v>
          </cell>
          <cell r="J88" t="str">
            <v/>
          </cell>
          <cell r="K88" t="str">
            <v/>
          </cell>
          <cell r="L88">
            <v>0</v>
          </cell>
          <cell r="N88" t="str">
            <v/>
          </cell>
          <cell r="O88">
            <v>0</v>
          </cell>
        </row>
        <row r="89">
          <cell r="A89" t="str">
            <v>Dantico, Bill</v>
          </cell>
          <cell r="B89" t="str">
            <v/>
          </cell>
          <cell r="C89" t="str">
            <v/>
          </cell>
          <cell r="D89" t="str">
            <v/>
          </cell>
          <cell r="E89" t="str">
            <v/>
          </cell>
          <cell r="F89" t="str">
            <v/>
          </cell>
          <cell r="G89" t="str">
            <v/>
          </cell>
          <cell r="H89">
            <v>0</v>
          </cell>
          <cell r="J89" t="str">
            <v/>
          </cell>
          <cell r="K89" t="str">
            <v/>
          </cell>
          <cell r="L89">
            <v>0</v>
          </cell>
          <cell r="N89" t="str">
            <v/>
          </cell>
          <cell r="O89">
            <v>0</v>
          </cell>
        </row>
        <row r="90">
          <cell r="A90" t="str">
            <v>Dehler, Will</v>
          </cell>
          <cell r="B90" t="str">
            <v/>
          </cell>
          <cell r="C90" t="str">
            <v/>
          </cell>
          <cell r="D90" t="str">
            <v/>
          </cell>
          <cell r="E90" t="str">
            <v/>
          </cell>
          <cell r="F90" t="str">
            <v/>
          </cell>
          <cell r="G90" t="str">
            <v/>
          </cell>
          <cell r="H90">
            <v>0</v>
          </cell>
          <cell r="J90" t="str">
            <v/>
          </cell>
          <cell r="K90" t="str">
            <v/>
          </cell>
          <cell r="L90">
            <v>0</v>
          </cell>
          <cell r="N90" t="str">
            <v/>
          </cell>
          <cell r="O90">
            <v>0</v>
          </cell>
        </row>
        <row r="91">
          <cell r="A91" t="str">
            <v>Deiker, Steve</v>
          </cell>
          <cell r="B91" t="str">
            <v/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  <cell r="H91">
            <v>0</v>
          </cell>
          <cell r="J91" t="str">
            <v/>
          </cell>
          <cell r="K91" t="str">
            <v/>
          </cell>
          <cell r="L91">
            <v>0</v>
          </cell>
          <cell r="N91" t="str">
            <v/>
          </cell>
          <cell r="O91">
            <v>0</v>
          </cell>
        </row>
        <row r="92">
          <cell r="A92" t="str">
            <v>Delp, Sam</v>
          </cell>
          <cell r="B92" t="str">
            <v/>
          </cell>
          <cell r="C92" t="str">
            <v/>
          </cell>
          <cell r="D92" t="str">
            <v/>
          </cell>
          <cell r="E92" t="str">
            <v/>
          </cell>
          <cell r="F92" t="str">
            <v/>
          </cell>
          <cell r="G92" t="str">
            <v/>
          </cell>
          <cell r="H92">
            <v>0</v>
          </cell>
          <cell r="J92" t="str">
            <v/>
          </cell>
          <cell r="K92" t="str">
            <v/>
          </cell>
          <cell r="L92">
            <v>0</v>
          </cell>
          <cell r="N92" t="str">
            <v/>
          </cell>
          <cell r="O92">
            <v>0</v>
          </cell>
        </row>
        <row r="93">
          <cell r="A93" t="str">
            <v>Dietzel, John</v>
          </cell>
          <cell r="B93" t="str">
            <v/>
          </cell>
          <cell r="C93" t="str">
            <v/>
          </cell>
          <cell r="D93" t="str">
            <v/>
          </cell>
          <cell r="E93" t="str">
            <v/>
          </cell>
          <cell r="F93" t="str">
            <v/>
          </cell>
          <cell r="G93" t="str">
            <v/>
          </cell>
          <cell r="H93">
            <v>0</v>
          </cell>
          <cell r="J93" t="str">
            <v/>
          </cell>
          <cell r="K93" t="str">
            <v/>
          </cell>
          <cell r="L93">
            <v>0</v>
          </cell>
          <cell r="N93" t="str">
            <v/>
          </cell>
          <cell r="O93">
            <v>0</v>
          </cell>
        </row>
        <row r="94">
          <cell r="A94" t="str">
            <v>Diles, John</v>
          </cell>
          <cell r="B94" t="str">
            <v/>
          </cell>
          <cell r="C94" t="str">
            <v/>
          </cell>
          <cell r="D94" t="str">
            <v/>
          </cell>
          <cell r="E94" t="str">
            <v/>
          </cell>
          <cell r="F94" t="str">
            <v/>
          </cell>
          <cell r="G94" t="str">
            <v/>
          </cell>
          <cell r="H94">
            <v>0</v>
          </cell>
          <cell r="J94" t="str">
            <v/>
          </cell>
          <cell r="K94" t="str">
            <v/>
          </cell>
          <cell r="L94">
            <v>0</v>
          </cell>
          <cell r="N94" t="str">
            <v/>
          </cell>
          <cell r="O94">
            <v>0</v>
          </cell>
        </row>
        <row r="95">
          <cell r="A95" t="str">
            <v>Dowd, Laura</v>
          </cell>
          <cell r="B95" t="str">
            <v/>
          </cell>
          <cell r="C95" t="str">
            <v/>
          </cell>
          <cell r="D95" t="str">
            <v/>
          </cell>
          <cell r="E95" t="str">
            <v/>
          </cell>
          <cell r="F95" t="str">
            <v/>
          </cell>
          <cell r="G95" t="str">
            <v/>
          </cell>
          <cell r="H95">
            <v>0</v>
          </cell>
          <cell r="J95" t="str">
            <v/>
          </cell>
          <cell r="K95" t="str">
            <v/>
          </cell>
          <cell r="L95">
            <v>0</v>
          </cell>
          <cell r="N95" t="str">
            <v/>
          </cell>
          <cell r="O95">
            <v>0</v>
          </cell>
        </row>
        <row r="96">
          <cell r="A96" t="str">
            <v>Dower, Andy</v>
          </cell>
          <cell r="B96" t="str">
            <v/>
          </cell>
          <cell r="C96" t="str">
            <v/>
          </cell>
          <cell r="D96" t="str">
            <v/>
          </cell>
          <cell r="E96" t="str">
            <v/>
          </cell>
          <cell r="F96" t="str">
            <v/>
          </cell>
          <cell r="G96" t="str">
            <v/>
          </cell>
          <cell r="H96">
            <v>0</v>
          </cell>
          <cell r="J96" t="str">
            <v/>
          </cell>
          <cell r="K96" t="str">
            <v/>
          </cell>
          <cell r="L96">
            <v>0</v>
          </cell>
          <cell r="N96" t="str">
            <v/>
          </cell>
          <cell r="O96">
            <v>0</v>
          </cell>
        </row>
        <row r="97">
          <cell r="A97" t="str">
            <v>Dupont, Jeremy</v>
          </cell>
          <cell r="B97">
            <v>20</v>
          </cell>
          <cell r="C97">
            <v>15</v>
          </cell>
          <cell r="D97">
            <v>15</v>
          </cell>
          <cell r="E97" t="str">
            <v/>
          </cell>
          <cell r="F97" t="str">
            <v/>
          </cell>
          <cell r="G97" t="str">
            <v/>
          </cell>
          <cell r="H97">
            <v>0</v>
          </cell>
          <cell r="J97">
            <v>15</v>
          </cell>
          <cell r="K97" t="str">
            <v/>
          </cell>
          <cell r="L97">
            <v>0</v>
          </cell>
          <cell r="N97">
            <v>15</v>
          </cell>
          <cell r="O97">
            <v>20</v>
          </cell>
        </row>
        <row r="98">
          <cell r="A98" t="str">
            <v>Elfenbein, Drew</v>
          </cell>
          <cell r="B98" t="str">
            <v/>
          </cell>
          <cell r="C98" t="str">
            <v/>
          </cell>
          <cell r="D98" t="str">
            <v/>
          </cell>
          <cell r="E98" t="str">
            <v/>
          </cell>
          <cell r="F98" t="str">
            <v/>
          </cell>
          <cell r="G98" t="str">
            <v/>
          </cell>
          <cell r="H98">
            <v>0</v>
          </cell>
          <cell r="J98" t="str">
            <v/>
          </cell>
          <cell r="K98" t="str">
            <v/>
          </cell>
          <cell r="L98">
            <v>0</v>
          </cell>
          <cell r="N98" t="str">
            <v/>
          </cell>
          <cell r="O98">
            <v>0</v>
          </cell>
        </row>
        <row r="99">
          <cell r="A99" t="str">
            <v>Emmons, Josh</v>
          </cell>
          <cell r="B99" t="str">
            <v/>
          </cell>
          <cell r="C99" t="str">
            <v/>
          </cell>
          <cell r="D99" t="str">
            <v/>
          </cell>
          <cell r="E99" t="str">
            <v/>
          </cell>
          <cell r="F99" t="str">
            <v/>
          </cell>
          <cell r="G99" t="str">
            <v/>
          </cell>
          <cell r="H99">
            <v>0</v>
          </cell>
          <cell r="J99" t="str">
            <v/>
          </cell>
          <cell r="K99" t="str">
            <v/>
          </cell>
          <cell r="L99">
            <v>0</v>
          </cell>
          <cell r="N99" t="str">
            <v/>
          </cell>
          <cell r="O99">
            <v>0</v>
          </cell>
        </row>
        <row r="100">
          <cell r="A100" t="str">
            <v>Estrada, Denise</v>
          </cell>
          <cell r="B100" t="str">
            <v/>
          </cell>
          <cell r="C100" t="str">
            <v/>
          </cell>
          <cell r="D100" t="str">
            <v/>
          </cell>
          <cell r="E100" t="str">
            <v/>
          </cell>
          <cell r="F100" t="str">
            <v/>
          </cell>
          <cell r="G100" t="str">
            <v/>
          </cell>
          <cell r="H100">
            <v>0</v>
          </cell>
          <cell r="J100" t="str">
            <v/>
          </cell>
          <cell r="K100" t="str">
            <v/>
          </cell>
          <cell r="L100">
            <v>0</v>
          </cell>
          <cell r="N100" t="str">
            <v/>
          </cell>
          <cell r="O100">
            <v>0</v>
          </cell>
        </row>
        <row r="101">
          <cell r="A101" t="str">
            <v>Fambro, Allen</v>
          </cell>
          <cell r="B101" t="str">
            <v/>
          </cell>
          <cell r="C101" t="str">
            <v/>
          </cell>
          <cell r="D101" t="str">
            <v/>
          </cell>
          <cell r="E101" t="str">
            <v/>
          </cell>
          <cell r="F101" t="str">
            <v/>
          </cell>
          <cell r="G101" t="str">
            <v/>
          </cell>
          <cell r="H101">
            <v>0</v>
          </cell>
          <cell r="J101" t="str">
            <v/>
          </cell>
          <cell r="K101" t="str">
            <v/>
          </cell>
          <cell r="L101">
            <v>0</v>
          </cell>
          <cell r="N101" t="str">
            <v/>
          </cell>
          <cell r="O101">
            <v>0</v>
          </cell>
        </row>
        <row r="102">
          <cell r="A102" t="str">
            <v>Farer, Paola</v>
          </cell>
          <cell r="B102" t="str">
            <v/>
          </cell>
          <cell r="C102" t="str">
            <v/>
          </cell>
          <cell r="D102" t="str">
            <v/>
          </cell>
          <cell r="E102" t="str">
            <v/>
          </cell>
          <cell r="F102" t="str">
            <v/>
          </cell>
          <cell r="G102" t="str">
            <v/>
          </cell>
          <cell r="H102">
            <v>0</v>
          </cell>
          <cell r="J102" t="str">
            <v/>
          </cell>
          <cell r="K102" t="str">
            <v/>
          </cell>
          <cell r="L102">
            <v>0</v>
          </cell>
          <cell r="N102" t="str">
            <v/>
          </cell>
          <cell r="O102">
            <v>0</v>
          </cell>
        </row>
        <row r="103">
          <cell r="A103" t="str">
            <v>Farnum, Amy</v>
          </cell>
          <cell r="B103" t="str">
            <v/>
          </cell>
          <cell r="C103" t="str">
            <v/>
          </cell>
          <cell r="D103" t="str">
            <v/>
          </cell>
          <cell r="E103" t="str">
            <v/>
          </cell>
          <cell r="F103" t="str">
            <v/>
          </cell>
          <cell r="G103" t="str">
            <v/>
          </cell>
          <cell r="H103">
            <v>0</v>
          </cell>
          <cell r="J103" t="str">
            <v/>
          </cell>
          <cell r="K103" t="str">
            <v/>
          </cell>
          <cell r="L103">
            <v>0</v>
          </cell>
          <cell r="N103" t="str">
            <v/>
          </cell>
          <cell r="O103">
            <v>0</v>
          </cell>
        </row>
        <row r="104">
          <cell r="A104" t="str">
            <v>Fausz, Andy</v>
          </cell>
          <cell r="B104" t="str">
            <v/>
          </cell>
          <cell r="C104" t="str">
            <v/>
          </cell>
          <cell r="D104" t="str">
            <v/>
          </cell>
          <cell r="E104" t="str">
            <v/>
          </cell>
          <cell r="F104" t="str">
            <v/>
          </cell>
          <cell r="G104" t="str">
            <v/>
          </cell>
          <cell r="H104">
            <v>0</v>
          </cell>
          <cell r="J104" t="str">
            <v/>
          </cell>
          <cell r="K104" t="str">
            <v/>
          </cell>
          <cell r="L104">
            <v>0</v>
          </cell>
          <cell r="N104" t="str">
            <v/>
          </cell>
          <cell r="O104">
            <v>0</v>
          </cell>
        </row>
        <row r="105">
          <cell r="A105" t="str">
            <v>Field, John</v>
          </cell>
          <cell r="B105" t="str">
            <v/>
          </cell>
          <cell r="C105" t="str">
            <v/>
          </cell>
          <cell r="D105" t="str">
            <v/>
          </cell>
          <cell r="E105" t="str">
            <v/>
          </cell>
          <cell r="F105" t="str">
            <v/>
          </cell>
          <cell r="G105" t="str">
            <v/>
          </cell>
          <cell r="H105">
            <v>0</v>
          </cell>
          <cell r="J105" t="str">
            <v/>
          </cell>
          <cell r="K105" t="str">
            <v/>
          </cell>
          <cell r="L105">
            <v>0</v>
          </cell>
          <cell r="N105" t="str">
            <v/>
          </cell>
          <cell r="O105">
            <v>0</v>
          </cell>
        </row>
        <row r="106">
          <cell r="A106" t="str">
            <v>Finke, Ryan</v>
          </cell>
          <cell r="B106" t="str">
            <v/>
          </cell>
          <cell r="C106" t="str">
            <v/>
          </cell>
          <cell r="D106" t="str">
            <v/>
          </cell>
          <cell r="E106" t="str">
            <v/>
          </cell>
          <cell r="F106" t="str">
            <v/>
          </cell>
          <cell r="G106" t="str">
            <v/>
          </cell>
          <cell r="H106">
            <v>0</v>
          </cell>
          <cell r="J106" t="str">
            <v/>
          </cell>
          <cell r="K106" t="str">
            <v/>
          </cell>
          <cell r="L106">
            <v>0</v>
          </cell>
          <cell r="N106" t="str">
            <v/>
          </cell>
          <cell r="O106">
            <v>0</v>
          </cell>
        </row>
        <row r="107">
          <cell r="A107" t="str">
            <v>Finson, Brad</v>
          </cell>
          <cell r="B107" t="str">
            <v/>
          </cell>
          <cell r="C107" t="str">
            <v/>
          </cell>
          <cell r="D107" t="str">
            <v/>
          </cell>
          <cell r="E107" t="str">
            <v/>
          </cell>
          <cell r="F107" t="str">
            <v/>
          </cell>
          <cell r="G107" t="str">
            <v/>
          </cell>
          <cell r="H107">
            <v>0</v>
          </cell>
          <cell r="J107" t="str">
            <v/>
          </cell>
          <cell r="K107" t="str">
            <v/>
          </cell>
          <cell r="L107">
            <v>0</v>
          </cell>
          <cell r="N107" t="str">
            <v/>
          </cell>
          <cell r="O107">
            <v>0</v>
          </cell>
        </row>
        <row r="108">
          <cell r="A108" t="str">
            <v>Fischer, Jon</v>
          </cell>
          <cell r="B108" t="str">
            <v/>
          </cell>
          <cell r="C108" t="str">
            <v/>
          </cell>
          <cell r="D108" t="str">
            <v/>
          </cell>
          <cell r="E108" t="str">
            <v/>
          </cell>
          <cell r="F108" t="str">
            <v/>
          </cell>
          <cell r="G108" t="str">
            <v/>
          </cell>
          <cell r="H108">
            <v>0</v>
          </cell>
          <cell r="J108" t="str">
            <v/>
          </cell>
          <cell r="K108" t="str">
            <v/>
          </cell>
          <cell r="L108">
            <v>0</v>
          </cell>
          <cell r="N108" t="str">
            <v/>
          </cell>
          <cell r="O108">
            <v>0</v>
          </cell>
        </row>
        <row r="109">
          <cell r="A109" t="str">
            <v>Fitzgerald, Niko</v>
          </cell>
          <cell r="B109" t="str">
            <v/>
          </cell>
          <cell r="C109" t="str">
            <v/>
          </cell>
          <cell r="D109" t="str">
            <v/>
          </cell>
          <cell r="E109" t="str">
            <v/>
          </cell>
          <cell r="F109" t="str">
            <v/>
          </cell>
          <cell r="G109" t="str">
            <v/>
          </cell>
          <cell r="H109">
            <v>0</v>
          </cell>
          <cell r="J109" t="str">
            <v/>
          </cell>
          <cell r="K109" t="str">
            <v/>
          </cell>
          <cell r="L109">
            <v>0</v>
          </cell>
          <cell r="N109" t="str">
            <v/>
          </cell>
          <cell r="O109">
            <v>0</v>
          </cell>
        </row>
        <row r="110">
          <cell r="A110" t="str">
            <v>Flentie, Stephen</v>
          </cell>
          <cell r="B110" t="str">
            <v/>
          </cell>
          <cell r="C110" t="str">
            <v/>
          </cell>
          <cell r="D110" t="str">
            <v/>
          </cell>
          <cell r="E110" t="str">
            <v/>
          </cell>
          <cell r="F110" t="str">
            <v/>
          </cell>
          <cell r="G110" t="str">
            <v/>
          </cell>
          <cell r="H110">
            <v>0</v>
          </cell>
          <cell r="J110" t="str">
            <v/>
          </cell>
          <cell r="K110" t="str">
            <v/>
          </cell>
          <cell r="L110">
            <v>0</v>
          </cell>
          <cell r="N110" t="str">
            <v/>
          </cell>
          <cell r="O110">
            <v>0</v>
          </cell>
        </row>
        <row r="111">
          <cell r="A111" t="str">
            <v>Fogel, Cale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 t="str">
            <v/>
          </cell>
          <cell r="G111" t="str">
            <v/>
          </cell>
          <cell r="H111">
            <v>0</v>
          </cell>
          <cell r="J111" t="str">
            <v/>
          </cell>
          <cell r="K111" t="str">
            <v/>
          </cell>
          <cell r="L111">
            <v>0</v>
          </cell>
          <cell r="N111" t="str">
            <v/>
          </cell>
          <cell r="O111">
            <v>0</v>
          </cell>
        </row>
        <row r="112">
          <cell r="A112" t="str">
            <v>Ford, Mayo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 t="str">
            <v/>
          </cell>
          <cell r="G112" t="str">
            <v/>
          </cell>
          <cell r="H112">
            <v>0</v>
          </cell>
          <cell r="J112" t="str">
            <v/>
          </cell>
          <cell r="K112" t="str">
            <v/>
          </cell>
          <cell r="L112">
            <v>0</v>
          </cell>
          <cell r="N112" t="str">
            <v/>
          </cell>
          <cell r="O112">
            <v>0</v>
          </cell>
        </row>
        <row r="113">
          <cell r="A113" t="str">
            <v>Ford, Zack</v>
          </cell>
          <cell r="B113" t="str">
            <v/>
          </cell>
          <cell r="C113" t="str">
            <v/>
          </cell>
          <cell r="D113" t="str">
            <v/>
          </cell>
          <cell r="E113" t="str">
            <v/>
          </cell>
          <cell r="F113" t="str">
            <v/>
          </cell>
          <cell r="G113" t="str">
            <v/>
          </cell>
          <cell r="H113">
            <v>0</v>
          </cell>
          <cell r="J113" t="str">
            <v/>
          </cell>
          <cell r="K113" t="str">
            <v/>
          </cell>
          <cell r="L113">
            <v>0</v>
          </cell>
          <cell r="N113" t="str">
            <v/>
          </cell>
          <cell r="O113">
            <v>0</v>
          </cell>
        </row>
        <row r="114">
          <cell r="A114" t="str">
            <v>Gaffney, Cheryl</v>
          </cell>
          <cell r="B114" t="str">
            <v/>
          </cell>
          <cell r="C114" t="str">
            <v/>
          </cell>
          <cell r="D114" t="str">
            <v/>
          </cell>
          <cell r="E114" t="str">
            <v/>
          </cell>
          <cell r="F114" t="str">
            <v/>
          </cell>
          <cell r="G114" t="str">
            <v/>
          </cell>
          <cell r="H114">
            <v>0</v>
          </cell>
          <cell r="J114" t="str">
            <v/>
          </cell>
          <cell r="K114" t="str">
            <v/>
          </cell>
          <cell r="L114">
            <v>0</v>
          </cell>
          <cell r="N114" t="str">
            <v/>
          </cell>
          <cell r="O114">
            <v>0</v>
          </cell>
        </row>
        <row r="115">
          <cell r="A115" t="str">
            <v>Gafford, Lindsay</v>
          </cell>
          <cell r="B115" t="str">
            <v/>
          </cell>
          <cell r="C115" t="str">
            <v/>
          </cell>
          <cell r="D115" t="str">
            <v/>
          </cell>
          <cell r="E115" t="str">
            <v/>
          </cell>
          <cell r="F115" t="str">
            <v/>
          </cell>
          <cell r="G115" t="str">
            <v/>
          </cell>
          <cell r="H115">
            <v>0</v>
          </cell>
          <cell r="J115" t="str">
            <v/>
          </cell>
          <cell r="K115" t="str">
            <v/>
          </cell>
          <cell r="L115">
            <v>0</v>
          </cell>
          <cell r="N115" t="str">
            <v/>
          </cell>
          <cell r="O115">
            <v>0</v>
          </cell>
        </row>
        <row r="116">
          <cell r="A116" t="str">
            <v>Galachev, Casey</v>
          </cell>
          <cell r="B116" t="str">
            <v/>
          </cell>
          <cell r="C116" t="str">
            <v/>
          </cell>
          <cell r="D116" t="str">
            <v/>
          </cell>
          <cell r="E116" t="str">
            <v/>
          </cell>
          <cell r="F116" t="str">
            <v/>
          </cell>
          <cell r="G116" t="str">
            <v/>
          </cell>
          <cell r="H116">
            <v>0</v>
          </cell>
          <cell r="J116" t="str">
            <v/>
          </cell>
          <cell r="K116" t="str">
            <v/>
          </cell>
          <cell r="L116">
            <v>0</v>
          </cell>
          <cell r="N116" t="str">
            <v/>
          </cell>
          <cell r="O116">
            <v>0</v>
          </cell>
        </row>
        <row r="117">
          <cell r="A117" t="str">
            <v>Gallegos, Tony</v>
          </cell>
          <cell r="B117" t="str">
            <v/>
          </cell>
          <cell r="C117" t="str">
            <v/>
          </cell>
          <cell r="D117" t="str">
            <v/>
          </cell>
          <cell r="E117" t="str">
            <v/>
          </cell>
          <cell r="F117" t="str">
            <v/>
          </cell>
          <cell r="G117" t="str">
            <v/>
          </cell>
          <cell r="H117">
            <v>0</v>
          </cell>
          <cell r="J117" t="str">
            <v/>
          </cell>
          <cell r="K117" t="str">
            <v/>
          </cell>
          <cell r="L117">
            <v>0</v>
          </cell>
          <cell r="N117" t="str">
            <v/>
          </cell>
          <cell r="O117">
            <v>0</v>
          </cell>
        </row>
        <row r="118">
          <cell r="A118" t="str">
            <v>Garcia, Jim</v>
          </cell>
          <cell r="B118" t="str">
            <v/>
          </cell>
          <cell r="C118" t="str">
            <v/>
          </cell>
          <cell r="D118" t="str">
            <v/>
          </cell>
          <cell r="E118" t="str">
            <v/>
          </cell>
          <cell r="F118" t="str">
            <v/>
          </cell>
          <cell r="G118" t="str">
            <v/>
          </cell>
          <cell r="H118">
            <v>0</v>
          </cell>
          <cell r="J118" t="str">
            <v/>
          </cell>
          <cell r="K118" t="str">
            <v/>
          </cell>
          <cell r="L118">
            <v>0</v>
          </cell>
          <cell r="N118" t="str">
            <v/>
          </cell>
          <cell r="O118">
            <v>0</v>
          </cell>
        </row>
        <row r="119">
          <cell r="A119" t="str">
            <v>Garcia, Krystal</v>
          </cell>
          <cell r="B119" t="str">
            <v/>
          </cell>
          <cell r="C119" t="str">
            <v/>
          </cell>
          <cell r="D119" t="str">
            <v/>
          </cell>
          <cell r="E119" t="str">
            <v/>
          </cell>
          <cell r="F119" t="str">
            <v/>
          </cell>
          <cell r="G119" t="str">
            <v/>
          </cell>
          <cell r="H119">
            <v>0</v>
          </cell>
          <cell r="J119" t="str">
            <v/>
          </cell>
          <cell r="K119" t="str">
            <v/>
          </cell>
          <cell r="L119">
            <v>0</v>
          </cell>
          <cell r="N119" t="str">
            <v/>
          </cell>
          <cell r="O119">
            <v>0</v>
          </cell>
        </row>
        <row r="120">
          <cell r="A120" t="str">
            <v>Geile, Mike</v>
          </cell>
          <cell r="B120" t="str">
            <v/>
          </cell>
          <cell r="C120" t="str">
            <v/>
          </cell>
          <cell r="D120" t="str">
            <v/>
          </cell>
          <cell r="E120" t="str">
            <v/>
          </cell>
          <cell r="F120" t="str">
            <v/>
          </cell>
          <cell r="G120" t="str">
            <v/>
          </cell>
          <cell r="H120">
            <v>0</v>
          </cell>
          <cell r="J120" t="str">
            <v/>
          </cell>
          <cell r="K120" t="str">
            <v/>
          </cell>
          <cell r="L120">
            <v>0</v>
          </cell>
          <cell r="N120" t="str">
            <v/>
          </cell>
          <cell r="O120">
            <v>0</v>
          </cell>
        </row>
        <row r="121">
          <cell r="A121" t="str">
            <v>Geisheker, Bill</v>
          </cell>
          <cell r="B121" t="str">
            <v/>
          </cell>
          <cell r="C121" t="str">
            <v/>
          </cell>
          <cell r="D121" t="str">
            <v/>
          </cell>
          <cell r="E121" t="str">
            <v/>
          </cell>
          <cell r="F121" t="str">
            <v/>
          </cell>
          <cell r="G121" t="str">
            <v/>
          </cell>
          <cell r="H121">
            <v>0</v>
          </cell>
          <cell r="J121" t="str">
            <v/>
          </cell>
          <cell r="K121" t="str">
            <v/>
          </cell>
          <cell r="L121">
            <v>0</v>
          </cell>
          <cell r="N121" t="str">
            <v/>
          </cell>
          <cell r="O121">
            <v>0</v>
          </cell>
        </row>
        <row r="122">
          <cell r="A122" t="str">
            <v>Gilbert, Christian</v>
          </cell>
          <cell r="B122" t="str">
            <v/>
          </cell>
          <cell r="C122" t="str">
            <v/>
          </cell>
          <cell r="D122" t="str">
            <v/>
          </cell>
          <cell r="E122" t="str">
            <v/>
          </cell>
          <cell r="F122" t="str">
            <v/>
          </cell>
          <cell r="G122" t="str">
            <v/>
          </cell>
          <cell r="H122">
            <v>0</v>
          </cell>
          <cell r="J122" t="str">
            <v/>
          </cell>
          <cell r="K122" t="str">
            <v/>
          </cell>
          <cell r="L122">
            <v>0</v>
          </cell>
          <cell r="N122" t="str">
            <v/>
          </cell>
          <cell r="O122">
            <v>0</v>
          </cell>
        </row>
        <row r="123">
          <cell r="A123" t="str">
            <v>Gilbert, Matt</v>
          </cell>
          <cell r="B123" t="str">
            <v/>
          </cell>
          <cell r="C123" t="str">
            <v/>
          </cell>
          <cell r="D123" t="str">
            <v/>
          </cell>
          <cell r="E123" t="str">
            <v/>
          </cell>
          <cell r="F123" t="str">
            <v/>
          </cell>
          <cell r="G123" t="str">
            <v/>
          </cell>
          <cell r="H123">
            <v>0</v>
          </cell>
          <cell r="J123" t="str">
            <v/>
          </cell>
          <cell r="K123" t="str">
            <v/>
          </cell>
          <cell r="L123">
            <v>0</v>
          </cell>
          <cell r="N123" t="str">
            <v/>
          </cell>
          <cell r="O123">
            <v>0</v>
          </cell>
        </row>
        <row r="124">
          <cell r="A124" t="str">
            <v>Gilbertson, Soren</v>
          </cell>
          <cell r="B124" t="str">
            <v/>
          </cell>
          <cell r="C124" t="str">
            <v/>
          </cell>
          <cell r="D124" t="str">
            <v/>
          </cell>
          <cell r="E124" t="str">
            <v/>
          </cell>
          <cell r="F124" t="str">
            <v/>
          </cell>
          <cell r="G124" t="str">
            <v/>
          </cell>
          <cell r="H124">
            <v>0</v>
          </cell>
          <cell r="J124" t="str">
            <v/>
          </cell>
          <cell r="K124" t="str">
            <v/>
          </cell>
          <cell r="L124">
            <v>0</v>
          </cell>
          <cell r="N124" t="str">
            <v/>
          </cell>
          <cell r="O124">
            <v>0</v>
          </cell>
        </row>
        <row r="125">
          <cell r="A125" t="str">
            <v>Gitzendanner, Andrew</v>
          </cell>
          <cell r="B125" t="str">
            <v/>
          </cell>
          <cell r="C125" t="str">
            <v/>
          </cell>
          <cell r="D125" t="str">
            <v/>
          </cell>
          <cell r="E125" t="str">
            <v/>
          </cell>
          <cell r="F125" t="str">
            <v/>
          </cell>
          <cell r="G125" t="str">
            <v/>
          </cell>
          <cell r="H125">
            <v>0</v>
          </cell>
          <cell r="J125" t="str">
            <v/>
          </cell>
          <cell r="K125" t="str">
            <v/>
          </cell>
          <cell r="L125">
            <v>0</v>
          </cell>
          <cell r="N125" t="str">
            <v/>
          </cell>
          <cell r="O125">
            <v>0</v>
          </cell>
        </row>
        <row r="126">
          <cell r="A126" t="str">
            <v>Glasoe, Nick</v>
          </cell>
          <cell r="B126">
            <v>20</v>
          </cell>
          <cell r="C126">
            <v>5</v>
          </cell>
          <cell r="D126">
            <v>5</v>
          </cell>
          <cell r="E126" t="str">
            <v/>
          </cell>
          <cell r="F126" t="str">
            <v/>
          </cell>
          <cell r="G126" t="str">
            <v/>
          </cell>
          <cell r="H126">
            <v>0</v>
          </cell>
          <cell r="J126">
            <v>5</v>
          </cell>
          <cell r="K126" t="str">
            <v/>
          </cell>
          <cell r="L126">
            <v>0</v>
          </cell>
          <cell r="N126">
            <v>5</v>
          </cell>
          <cell r="O126">
            <v>20</v>
          </cell>
        </row>
        <row r="127">
          <cell r="A127" t="str">
            <v>Glass, Jimmy</v>
          </cell>
          <cell r="B127" t="str">
            <v/>
          </cell>
          <cell r="C127" t="str">
            <v/>
          </cell>
          <cell r="D127" t="str">
            <v/>
          </cell>
          <cell r="E127" t="str">
            <v/>
          </cell>
          <cell r="F127" t="str">
            <v/>
          </cell>
          <cell r="G127" t="str">
            <v/>
          </cell>
          <cell r="H127">
            <v>0</v>
          </cell>
          <cell r="J127" t="str">
            <v/>
          </cell>
          <cell r="K127" t="str">
            <v/>
          </cell>
          <cell r="L127">
            <v>0</v>
          </cell>
          <cell r="N127" t="str">
            <v/>
          </cell>
          <cell r="O127">
            <v>0</v>
          </cell>
        </row>
        <row r="128">
          <cell r="A128" t="str">
            <v>Goblirsch, Kade</v>
          </cell>
          <cell r="B128" t="str">
            <v/>
          </cell>
          <cell r="C128" t="str">
            <v/>
          </cell>
          <cell r="D128" t="str">
            <v/>
          </cell>
          <cell r="E128" t="str">
            <v/>
          </cell>
          <cell r="F128" t="str">
            <v/>
          </cell>
          <cell r="G128" t="str">
            <v/>
          </cell>
          <cell r="H128">
            <v>0</v>
          </cell>
          <cell r="J128" t="str">
            <v/>
          </cell>
          <cell r="K128" t="str">
            <v/>
          </cell>
          <cell r="L128">
            <v>0</v>
          </cell>
          <cell r="N128" t="str">
            <v/>
          </cell>
          <cell r="O128">
            <v>0</v>
          </cell>
        </row>
        <row r="129">
          <cell r="A129" t="str">
            <v>Gonzales, Moses</v>
          </cell>
          <cell r="B129" t="str">
            <v/>
          </cell>
          <cell r="C129" t="str">
            <v/>
          </cell>
          <cell r="D129" t="str">
            <v/>
          </cell>
          <cell r="E129" t="str">
            <v/>
          </cell>
          <cell r="F129" t="str">
            <v/>
          </cell>
          <cell r="G129" t="str">
            <v/>
          </cell>
          <cell r="H129">
            <v>0</v>
          </cell>
          <cell r="J129" t="str">
            <v/>
          </cell>
          <cell r="K129" t="str">
            <v/>
          </cell>
          <cell r="L129">
            <v>0</v>
          </cell>
          <cell r="N129" t="str">
            <v/>
          </cell>
          <cell r="O129">
            <v>0</v>
          </cell>
        </row>
        <row r="130">
          <cell r="A130" t="str">
            <v>Gonzales, Ray</v>
          </cell>
          <cell r="B130" t="str">
            <v/>
          </cell>
          <cell r="C130" t="str">
            <v/>
          </cell>
          <cell r="D130" t="str">
            <v/>
          </cell>
          <cell r="E130" t="str">
            <v/>
          </cell>
          <cell r="F130" t="str">
            <v/>
          </cell>
          <cell r="G130" t="str">
            <v/>
          </cell>
          <cell r="H130">
            <v>0</v>
          </cell>
          <cell r="J130" t="str">
            <v/>
          </cell>
          <cell r="K130" t="str">
            <v/>
          </cell>
          <cell r="L130">
            <v>0</v>
          </cell>
          <cell r="N130" t="str">
            <v/>
          </cell>
          <cell r="O130">
            <v>0</v>
          </cell>
        </row>
        <row r="131">
          <cell r="A131" t="str">
            <v>Graben, Bobby</v>
          </cell>
          <cell r="B131" t="str">
            <v/>
          </cell>
          <cell r="C131" t="str">
            <v/>
          </cell>
          <cell r="D131" t="str">
            <v/>
          </cell>
          <cell r="E131" t="str">
            <v/>
          </cell>
          <cell r="F131" t="str">
            <v/>
          </cell>
          <cell r="G131" t="str">
            <v/>
          </cell>
          <cell r="H131">
            <v>0</v>
          </cell>
          <cell r="J131" t="str">
            <v/>
          </cell>
          <cell r="K131" t="str">
            <v/>
          </cell>
          <cell r="L131">
            <v>0</v>
          </cell>
          <cell r="N131" t="str">
            <v/>
          </cell>
          <cell r="O131">
            <v>0</v>
          </cell>
        </row>
        <row r="132">
          <cell r="A132" t="str">
            <v>Graves, Matt</v>
          </cell>
          <cell r="B132" t="str">
            <v/>
          </cell>
          <cell r="C132" t="str">
            <v/>
          </cell>
          <cell r="D132" t="str">
            <v/>
          </cell>
          <cell r="E132" t="str">
            <v/>
          </cell>
          <cell r="F132" t="str">
            <v/>
          </cell>
          <cell r="G132" t="str">
            <v/>
          </cell>
          <cell r="H132">
            <v>0</v>
          </cell>
          <cell r="J132" t="str">
            <v/>
          </cell>
          <cell r="K132" t="str">
            <v/>
          </cell>
          <cell r="L132">
            <v>0</v>
          </cell>
          <cell r="N132" t="str">
            <v/>
          </cell>
          <cell r="O132">
            <v>0</v>
          </cell>
        </row>
        <row r="133">
          <cell r="A133" t="str">
            <v>Greenfield, Eric</v>
          </cell>
          <cell r="B133" t="str">
            <v/>
          </cell>
          <cell r="C133" t="str">
            <v/>
          </cell>
          <cell r="D133" t="str">
            <v/>
          </cell>
          <cell r="E133" t="str">
            <v/>
          </cell>
          <cell r="F133" t="str">
            <v/>
          </cell>
          <cell r="G133" t="str">
            <v/>
          </cell>
          <cell r="H133">
            <v>0</v>
          </cell>
          <cell r="J133" t="str">
            <v/>
          </cell>
          <cell r="K133" t="str">
            <v/>
          </cell>
          <cell r="L133">
            <v>0</v>
          </cell>
          <cell r="N133" t="str">
            <v/>
          </cell>
          <cell r="O133">
            <v>0</v>
          </cell>
        </row>
        <row r="134">
          <cell r="A134" t="str">
            <v>Griego, Joe</v>
          </cell>
          <cell r="B134" t="str">
            <v/>
          </cell>
          <cell r="C134" t="str">
            <v/>
          </cell>
          <cell r="D134" t="str">
            <v/>
          </cell>
          <cell r="E134" t="str">
            <v/>
          </cell>
          <cell r="F134" t="str">
            <v/>
          </cell>
          <cell r="G134" t="str">
            <v/>
          </cell>
          <cell r="H134">
            <v>0</v>
          </cell>
          <cell r="J134" t="str">
            <v/>
          </cell>
          <cell r="K134" t="str">
            <v/>
          </cell>
          <cell r="L134">
            <v>0</v>
          </cell>
          <cell r="N134" t="str">
            <v/>
          </cell>
          <cell r="O134">
            <v>0</v>
          </cell>
        </row>
        <row r="135">
          <cell r="A135" t="str">
            <v>Grisham, Gary</v>
          </cell>
          <cell r="B135" t="str">
            <v/>
          </cell>
          <cell r="C135" t="str">
            <v/>
          </cell>
          <cell r="D135" t="str">
            <v/>
          </cell>
          <cell r="E135" t="str">
            <v/>
          </cell>
          <cell r="F135" t="str">
            <v/>
          </cell>
          <cell r="G135" t="str">
            <v/>
          </cell>
          <cell r="H135">
            <v>0</v>
          </cell>
          <cell r="J135" t="str">
            <v/>
          </cell>
          <cell r="K135" t="str">
            <v/>
          </cell>
          <cell r="L135">
            <v>0</v>
          </cell>
          <cell r="N135" t="str">
            <v/>
          </cell>
          <cell r="O135">
            <v>0</v>
          </cell>
        </row>
        <row r="136">
          <cell r="A136" t="str">
            <v>Gurule, Gary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 t="str">
            <v/>
          </cell>
          <cell r="G136" t="str">
            <v/>
          </cell>
          <cell r="H136">
            <v>0</v>
          </cell>
          <cell r="J136" t="str">
            <v/>
          </cell>
          <cell r="K136" t="str">
            <v/>
          </cell>
          <cell r="L136">
            <v>0</v>
          </cell>
          <cell r="N136" t="str">
            <v/>
          </cell>
          <cell r="O136">
            <v>0</v>
          </cell>
        </row>
        <row r="137">
          <cell r="A137" t="str">
            <v>Gurule, Lee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 t="str">
            <v/>
          </cell>
          <cell r="G137" t="str">
            <v/>
          </cell>
          <cell r="H137">
            <v>0</v>
          </cell>
          <cell r="J137" t="str">
            <v/>
          </cell>
          <cell r="K137" t="str">
            <v/>
          </cell>
          <cell r="L137">
            <v>0</v>
          </cell>
          <cell r="N137" t="str">
            <v/>
          </cell>
          <cell r="O137">
            <v>0</v>
          </cell>
        </row>
        <row r="138">
          <cell r="A138" t="str">
            <v>Garbiso, Joaquin</v>
          </cell>
          <cell r="B138">
            <v>20</v>
          </cell>
          <cell r="C138">
            <v>15</v>
          </cell>
          <cell r="D138">
            <v>15</v>
          </cell>
          <cell r="E138" t="str">
            <v/>
          </cell>
          <cell r="F138" t="str">
            <v/>
          </cell>
          <cell r="G138" t="str">
            <v/>
          </cell>
          <cell r="H138">
            <v>0</v>
          </cell>
          <cell r="J138">
            <v>15</v>
          </cell>
          <cell r="K138" t="str">
            <v/>
          </cell>
          <cell r="L138">
            <v>0</v>
          </cell>
          <cell r="N138">
            <v>15</v>
          </cell>
          <cell r="O138">
            <v>20</v>
          </cell>
        </row>
        <row r="139">
          <cell r="A139" t="str">
            <v>Haider, Thomas</v>
          </cell>
          <cell r="B139" t="str">
            <v/>
          </cell>
          <cell r="C139" t="str">
            <v/>
          </cell>
          <cell r="D139" t="str">
            <v/>
          </cell>
          <cell r="E139" t="str">
            <v/>
          </cell>
          <cell r="F139" t="str">
            <v/>
          </cell>
          <cell r="G139" t="str">
            <v/>
          </cell>
          <cell r="H139">
            <v>0</v>
          </cell>
          <cell r="J139" t="str">
            <v/>
          </cell>
          <cell r="K139" t="str">
            <v/>
          </cell>
          <cell r="L139">
            <v>0</v>
          </cell>
          <cell r="N139" t="str">
            <v/>
          </cell>
          <cell r="O139">
            <v>0</v>
          </cell>
        </row>
        <row r="140">
          <cell r="A140" t="str">
            <v>Hambor, Chris</v>
          </cell>
          <cell r="B140" t="str">
            <v/>
          </cell>
          <cell r="C140" t="str">
            <v/>
          </cell>
          <cell r="D140" t="str">
            <v/>
          </cell>
          <cell r="E140" t="str">
            <v/>
          </cell>
          <cell r="F140" t="str">
            <v/>
          </cell>
          <cell r="G140" t="str">
            <v/>
          </cell>
          <cell r="H140">
            <v>0</v>
          </cell>
          <cell r="J140" t="str">
            <v/>
          </cell>
          <cell r="K140" t="str">
            <v/>
          </cell>
          <cell r="L140">
            <v>0</v>
          </cell>
          <cell r="N140" t="str">
            <v/>
          </cell>
          <cell r="O140">
            <v>0</v>
          </cell>
        </row>
        <row r="141">
          <cell r="A141" t="str">
            <v>Hamill, Dan</v>
          </cell>
          <cell r="B141" t="str">
            <v/>
          </cell>
          <cell r="C141" t="str">
            <v/>
          </cell>
          <cell r="D141" t="str">
            <v/>
          </cell>
          <cell r="E141" t="str">
            <v/>
          </cell>
          <cell r="F141" t="str">
            <v/>
          </cell>
          <cell r="G141" t="str">
            <v/>
          </cell>
          <cell r="H141">
            <v>0</v>
          </cell>
          <cell r="J141" t="str">
            <v/>
          </cell>
          <cell r="K141" t="str">
            <v/>
          </cell>
          <cell r="L141">
            <v>0</v>
          </cell>
          <cell r="N141" t="str">
            <v/>
          </cell>
          <cell r="O141">
            <v>0</v>
          </cell>
        </row>
        <row r="142">
          <cell r="A142" t="str">
            <v>Hanson, Gary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 t="str">
            <v/>
          </cell>
          <cell r="G142" t="str">
            <v/>
          </cell>
          <cell r="H142">
            <v>0</v>
          </cell>
          <cell r="J142" t="str">
            <v/>
          </cell>
          <cell r="K142" t="str">
            <v/>
          </cell>
          <cell r="L142">
            <v>0</v>
          </cell>
          <cell r="N142" t="str">
            <v/>
          </cell>
          <cell r="O142">
            <v>0</v>
          </cell>
        </row>
        <row r="143">
          <cell r="A143" t="str">
            <v>Hanson, Nat</v>
          </cell>
          <cell r="B143" t="str">
            <v/>
          </cell>
          <cell r="C143" t="str">
            <v/>
          </cell>
          <cell r="D143" t="str">
            <v/>
          </cell>
          <cell r="E143" t="str">
            <v/>
          </cell>
          <cell r="F143" t="str">
            <v/>
          </cell>
          <cell r="G143" t="str">
            <v/>
          </cell>
          <cell r="H143">
            <v>0</v>
          </cell>
          <cell r="J143" t="str">
            <v/>
          </cell>
          <cell r="K143" t="str">
            <v/>
          </cell>
          <cell r="L143">
            <v>0</v>
          </cell>
          <cell r="N143" t="str">
            <v/>
          </cell>
          <cell r="O143">
            <v>0</v>
          </cell>
        </row>
        <row r="144">
          <cell r="A144" t="str">
            <v>Harding, Alex</v>
          </cell>
          <cell r="B144">
            <v>20</v>
          </cell>
          <cell r="C144">
            <v>10</v>
          </cell>
          <cell r="D144">
            <v>10</v>
          </cell>
          <cell r="E144" t="str">
            <v/>
          </cell>
          <cell r="F144" t="str">
            <v/>
          </cell>
          <cell r="G144" t="str">
            <v/>
          </cell>
          <cell r="H144">
            <v>0</v>
          </cell>
          <cell r="J144">
            <v>10</v>
          </cell>
          <cell r="K144" t="str">
            <v/>
          </cell>
          <cell r="L144">
            <v>0</v>
          </cell>
          <cell r="N144">
            <v>10</v>
          </cell>
          <cell r="O144">
            <v>20</v>
          </cell>
        </row>
        <row r="145">
          <cell r="A145" t="str">
            <v>Harrison, Tamara</v>
          </cell>
          <cell r="B145" t="str">
            <v/>
          </cell>
          <cell r="C145" t="str">
            <v/>
          </cell>
          <cell r="D145" t="str">
            <v/>
          </cell>
          <cell r="E145" t="str">
            <v/>
          </cell>
          <cell r="F145" t="str">
            <v/>
          </cell>
          <cell r="G145" t="str">
            <v/>
          </cell>
          <cell r="H145">
            <v>0</v>
          </cell>
          <cell r="J145" t="str">
            <v/>
          </cell>
          <cell r="K145" t="str">
            <v/>
          </cell>
          <cell r="L145">
            <v>0</v>
          </cell>
          <cell r="N145" t="str">
            <v/>
          </cell>
          <cell r="O145">
            <v>0</v>
          </cell>
        </row>
        <row r="146">
          <cell r="A146" t="str">
            <v>Harvey, Joe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 t="str">
            <v/>
          </cell>
          <cell r="G146" t="str">
            <v/>
          </cell>
          <cell r="H146">
            <v>0</v>
          </cell>
          <cell r="J146" t="str">
            <v/>
          </cell>
          <cell r="K146" t="str">
            <v/>
          </cell>
          <cell r="L146">
            <v>0</v>
          </cell>
          <cell r="N146" t="str">
            <v/>
          </cell>
          <cell r="O146">
            <v>0</v>
          </cell>
        </row>
        <row r="147">
          <cell r="A147" t="str">
            <v>Hebel, David</v>
          </cell>
          <cell r="B147" t="str">
            <v/>
          </cell>
          <cell r="C147" t="str">
            <v/>
          </cell>
          <cell r="D147" t="str">
            <v/>
          </cell>
          <cell r="E147" t="str">
            <v/>
          </cell>
          <cell r="F147" t="str">
            <v/>
          </cell>
          <cell r="G147" t="str">
            <v/>
          </cell>
          <cell r="H147">
            <v>0</v>
          </cell>
          <cell r="J147" t="str">
            <v/>
          </cell>
          <cell r="K147" t="str">
            <v/>
          </cell>
          <cell r="L147">
            <v>0</v>
          </cell>
          <cell r="N147" t="str">
            <v/>
          </cell>
          <cell r="O147">
            <v>0</v>
          </cell>
        </row>
        <row r="148">
          <cell r="A148" t="str">
            <v>Hedding, Kylah</v>
          </cell>
          <cell r="B148" t="str">
            <v/>
          </cell>
          <cell r="C148" t="str">
            <v/>
          </cell>
          <cell r="D148" t="str">
            <v/>
          </cell>
          <cell r="E148" t="str">
            <v/>
          </cell>
          <cell r="F148" t="str">
            <v/>
          </cell>
          <cell r="G148" t="str">
            <v/>
          </cell>
          <cell r="H148">
            <v>0</v>
          </cell>
          <cell r="J148" t="str">
            <v/>
          </cell>
          <cell r="K148" t="str">
            <v/>
          </cell>
          <cell r="L148">
            <v>0</v>
          </cell>
          <cell r="N148" t="str">
            <v/>
          </cell>
          <cell r="O148">
            <v>0</v>
          </cell>
        </row>
        <row r="149">
          <cell r="A149" t="str">
            <v>Hegge, Jason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 t="str">
            <v/>
          </cell>
          <cell r="G149" t="str">
            <v/>
          </cell>
          <cell r="H149">
            <v>0</v>
          </cell>
          <cell r="J149" t="str">
            <v/>
          </cell>
          <cell r="K149" t="str">
            <v/>
          </cell>
          <cell r="L149">
            <v>0</v>
          </cell>
          <cell r="N149" t="str">
            <v/>
          </cell>
          <cell r="O149">
            <v>0</v>
          </cell>
        </row>
        <row r="150">
          <cell r="A150" t="str">
            <v>Heins, Grady</v>
          </cell>
          <cell r="B150" t="str">
            <v/>
          </cell>
          <cell r="C150" t="str">
            <v/>
          </cell>
          <cell r="D150" t="str">
            <v/>
          </cell>
          <cell r="E150" t="str">
            <v/>
          </cell>
          <cell r="F150" t="str">
            <v/>
          </cell>
          <cell r="G150" t="str">
            <v/>
          </cell>
          <cell r="H150">
            <v>0</v>
          </cell>
          <cell r="J150" t="str">
            <v/>
          </cell>
          <cell r="K150" t="str">
            <v/>
          </cell>
          <cell r="L150">
            <v>0</v>
          </cell>
          <cell r="N150" t="str">
            <v/>
          </cell>
          <cell r="O150">
            <v>0</v>
          </cell>
        </row>
        <row r="151">
          <cell r="A151" t="str">
            <v>Heinz, Don</v>
          </cell>
          <cell r="B151" t="str">
            <v/>
          </cell>
          <cell r="C151" t="str">
            <v/>
          </cell>
          <cell r="D151" t="str">
            <v/>
          </cell>
          <cell r="E151" t="str">
            <v/>
          </cell>
          <cell r="F151" t="str">
            <v/>
          </cell>
          <cell r="G151" t="str">
            <v/>
          </cell>
          <cell r="H151">
            <v>0</v>
          </cell>
          <cell r="J151" t="str">
            <v/>
          </cell>
          <cell r="K151" t="str">
            <v/>
          </cell>
          <cell r="L151">
            <v>0</v>
          </cell>
          <cell r="N151" t="str">
            <v/>
          </cell>
          <cell r="O151">
            <v>0</v>
          </cell>
        </row>
        <row r="152">
          <cell r="A152" t="str">
            <v>Heller, Andrew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 t="str">
            <v/>
          </cell>
          <cell r="G152" t="str">
            <v/>
          </cell>
          <cell r="H152">
            <v>0</v>
          </cell>
          <cell r="J152" t="str">
            <v/>
          </cell>
          <cell r="K152" t="str">
            <v/>
          </cell>
          <cell r="L152">
            <v>0</v>
          </cell>
          <cell r="N152" t="str">
            <v/>
          </cell>
          <cell r="O152">
            <v>0</v>
          </cell>
        </row>
        <row r="153">
          <cell r="A153" t="str">
            <v>Herd, Justin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 t="str">
            <v/>
          </cell>
          <cell r="G153" t="str">
            <v/>
          </cell>
          <cell r="H153">
            <v>0</v>
          </cell>
          <cell r="J153" t="str">
            <v/>
          </cell>
          <cell r="K153" t="str">
            <v/>
          </cell>
          <cell r="L153">
            <v>0</v>
          </cell>
          <cell r="N153" t="str">
            <v/>
          </cell>
          <cell r="O153">
            <v>0</v>
          </cell>
        </row>
        <row r="154">
          <cell r="A154" t="str">
            <v>Hernandez, Dave</v>
          </cell>
          <cell r="B154" t="str">
            <v/>
          </cell>
          <cell r="C154" t="str">
            <v/>
          </cell>
          <cell r="D154" t="str">
            <v/>
          </cell>
          <cell r="E154" t="str">
            <v/>
          </cell>
          <cell r="F154" t="str">
            <v/>
          </cell>
          <cell r="G154" t="str">
            <v/>
          </cell>
          <cell r="H154">
            <v>0</v>
          </cell>
          <cell r="J154" t="str">
            <v/>
          </cell>
          <cell r="K154" t="str">
            <v/>
          </cell>
          <cell r="L154">
            <v>0</v>
          </cell>
          <cell r="N154" t="str">
            <v/>
          </cell>
          <cell r="O154">
            <v>0</v>
          </cell>
        </row>
        <row r="155">
          <cell r="A155" t="str">
            <v>Hernandez, Jorge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 t="str">
            <v/>
          </cell>
          <cell r="G155" t="str">
            <v/>
          </cell>
          <cell r="H155">
            <v>0</v>
          </cell>
          <cell r="J155" t="str">
            <v/>
          </cell>
          <cell r="K155" t="str">
            <v/>
          </cell>
          <cell r="L155">
            <v>0</v>
          </cell>
          <cell r="N155" t="str">
            <v/>
          </cell>
          <cell r="O155">
            <v>0</v>
          </cell>
        </row>
        <row r="156">
          <cell r="A156" t="str">
            <v>Hess, Jeff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 t="str">
            <v/>
          </cell>
          <cell r="G156" t="str">
            <v/>
          </cell>
          <cell r="H156">
            <v>0</v>
          </cell>
          <cell r="J156" t="str">
            <v/>
          </cell>
          <cell r="K156" t="str">
            <v/>
          </cell>
          <cell r="L156">
            <v>0</v>
          </cell>
          <cell r="N156" t="str">
            <v/>
          </cell>
          <cell r="O156">
            <v>0</v>
          </cell>
        </row>
        <row r="157">
          <cell r="A157" t="str">
            <v>Hill, Steve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 t="str">
            <v/>
          </cell>
          <cell r="G157" t="str">
            <v/>
          </cell>
          <cell r="H157">
            <v>0</v>
          </cell>
          <cell r="J157" t="str">
            <v/>
          </cell>
          <cell r="K157" t="str">
            <v/>
          </cell>
          <cell r="L157">
            <v>0</v>
          </cell>
          <cell r="N157" t="str">
            <v/>
          </cell>
          <cell r="O157">
            <v>0</v>
          </cell>
        </row>
        <row r="158">
          <cell r="A158" t="str">
            <v>Hillen, Mike</v>
          </cell>
          <cell r="B158" t="str">
            <v/>
          </cell>
          <cell r="C158" t="str">
            <v/>
          </cell>
          <cell r="D158" t="str">
            <v/>
          </cell>
          <cell r="E158" t="str">
            <v/>
          </cell>
          <cell r="F158" t="str">
            <v/>
          </cell>
          <cell r="G158" t="str">
            <v/>
          </cell>
          <cell r="H158">
            <v>0</v>
          </cell>
          <cell r="J158" t="str">
            <v/>
          </cell>
          <cell r="K158" t="str">
            <v/>
          </cell>
          <cell r="L158">
            <v>0</v>
          </cell>
          <cell r="N158" t="str">
            <v/>
          </cell>
          <cell r="O158">
            <v>0</v>
          </cell>
        </row>
        <row r="159">
          <cell r="A159" t="str">
            <v>Holbrook, Tyler</v>
          </cell>
          <cell r="B159" t="str">
            <v/>
          </cell>
          <cell r="C159" t="str">
            <v/>
          </cell>
          <cell r="D159" t="str">
            <v/>
          </cell>
          <cell r="E159" t="str">
            <v/>
          </cell>
          <cell r="F159" t="str">
            <v/>
          </cell>
          <cell r="G159" t="str">
            <v/>
          </cell>
          <cell r="H159">
            <v>0</v>
          </cell>
          <cell r="J159" t="str">
            <v/>
          </cell>
          <cell r="K159" t="str">
            <v/>
          </cell>
          <cell r="L159">
            <v>0</v>
          </cell>
          <cell r="N159" t="str">
            <v/>
          </cell>
          <cell r="O159">
            <v>0</v>
          </cell>
        </row>
        <row r="160">
          <cell r="A160" t="str">
            <v>Hoppers, Jim</v>
          </cell>
          <cell r="B160" t="str">
            <v/>
          </cell>
          <cell r="C160" t="str">
            <v/>
          </cell>
          <cell r="D160" t="str">
            <v/>
          </cell>
          <cell r="E160" t="str">
            <v/>
          </cell>
          <cell r="F160" t="str">
            <v/>
          </cell>
          <cell r="G160" t="str">
            <v/>
          </cell>
          <cell r="H160">
            <v>0</v>
          </cell>
          <cell r="J160" t="str">
            <v/>
          </cell>
          <cell r="K160" t="str">
            <v/>
          </cell>
          <cell r="L160">
            <v>0</v>
          </cell>
          <cell r="N160" t="str">
            <v/>
          </cell>
          <cell r="O160">
            <v>0</v>
          </cell>
        </row>
        <row r="161">
          <cell r="A161" t="str">
            <v>Howe, Nelson</v>
          </cell>
          <cell r="B161" t="str">
            <v/>
          </cell>
          <cell r="C161" t="str">
            <v/>
          </cell>
          <cell r="D161" t="str">
            <v/>
          </cell>
          <cell r="E161" t="str">
            <v/>
          </cell>
          <cell r="F161" t="str">
            <v/>
          </cell>
          <cell r="G161" t="str">
            <v/>
          </cell>
          <cell r="H161">
            <v>0</v>
          </cell>
          <cell r="J161" t="str">
            <v/>
          </cell>
          <cell r="K161" t="str">
            <v/>
          </cell>
          <cell r="L161">
            <v>0</v>
          </cell>
          <cell r="N161" t="str">
            <v/>
          </cell>
          <cell r="O161">
            <v>0</v>
          </cell>
        </row>
        <row r="162">
          <cell r="A162" t="str">
            <v>Hoyler, Bryan</v>
          </cell>
          <cell r="B162" t="str">
            <v/>
          </cell>
          <cell r="C162" t="str">
            <v/>
          </cell>
          <cell r="D162" t="str">
            <v/>
          </cell>
          <cell r="E162" t="str">
            <v/>
          </cell>
          <cell r="F162" t="str">
            <v/>
          </cell>
          <cell r="G162" t="str">
            <v/>
          </cell>
          <cell r="H162">
            <v>0</v>
          </cell>
          <cell r="J162" t="str">
            <v/>
          </cell>
          <cell r="K162" t="str">
            <v/>
          </cell>
          <cell r="L162">
            <v>0</v>
          </cell>
          <cell r="N162" t="str">
            <v/>
          </cell>
          <cell r="O162">
            <v>0</v>
          </cell>
        </row>
        <row r="163">
          <cell r="A163" t="str">
            <v>Humphrey, Kyle</v>
          </cell>
          <cell r="B163" t="str">
            <v/>
          </cell>
          <cell r="C163" t="str">
            <v/>
          </cell>
          <cell r="D163" t="str">
            <v/>
          </cell>
          <cell r="E163" t="str">
            <v/>
          </cell>
          <cell r="F163" t="str">
            <v/>
          </cell>
          <cell r="G163" t="str">
            <v/>
          </cell>
          <cell r="H163">
            <v>0</v>
          </cell>
          <cell r="J163" t="str">
            <v/>
          </cell>
          <cell r="K163" t="str">
            <v/>
          </cell>
          <cell r="L163">
            <v>0</v>
          </cell>
          <cell r="N163" t="str">
            <v/>
          </cell>
          <cell r="O163">
            <v>0</v>
          </cell>
        </row>
        <row r="164">
          <cell r="A164" t="str">
            <v>Hunt, Bret</v>
          </cell>
          <cell r="B164" t="str">
            <v/>
          </cell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 t="str">
            <v/>
          </cell>
          <cell r="H164">
            <v>0</v>
          </cell>
          <cell r="J164" t="str">
            <v/>
          </cell>
          <cell r="K164" t="str">
            <v/>
          </cell>
          <cell r="L164">
            <v>0</v>
          </cell>
          <cell r="N164" t="str">
            <v/>
          </cell>
          <cell r="O164">
            <v>0</v>
          </cell>
        </row>
        <row r="165">
          <cell r="A165" t="str">
            <v>Hunt, Will</v>
          </cell>
          <cell r="B165" t="str">
            <v/>
          </cell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 t="str">
            <v/>
          </cell>
          <cell r="H165">
            <v>0</v>
          </cell>
          <cell r="J165" t="str">
            <v/>
          </cell>
          <cell r="K165" t="str">
            <v/>
          </cell>
          <cell r="L165">
            <v>0</v>
          </cell>
          <cell r="N165" t="str">
            <v/>
          </cell>
          <cell r="O165">
            <v>0</v>
          </cell>
        </row>
        <row r="166">
          <cell r="A166" t="str">
            <v>Hunter, Jodi</v>
          </cell>
          <cell r="B166" t="str">
            <v/>
          </cell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 t="str">
            <v/>
          </cell>
          <cell r="H166">
            <v>0</v>
          </cell>
          <cell r="J166" t="str">
            <v/>
          </cell>
          <cell r="K166" t="str">
            <v/>
          </cell>
          <cell r="L166">
            <v>0</v>
          </cell>
          <cell r="N166" t="str">
            <v/>
          </cell>
          <cell r="O166">
            <v>0</v>
          </cell>
        </row>
        <row r="167">
          <cell r="A167" t="str">
            <v>Huzl, Dustin</v>
          </cell>
          <cell r="B167" t="str">
            <v/>
          </cell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 t="str">
            <v/>
          </cell>
          <cell r="H167">
            <v>0</v>
          </cell>
          <cell r="J167" t="str">
            <v/>
          </cell>
          <cell r="K167" t="str">
            <v/>
          </cell>
          <cell r="L167">
            <v>0</v>
          </cell>
          <cell r="N167" t="str">
            <v/>
          </cell>
          <cell r="O167">
            <v>0</v>
          </cell>
        </row>
        <row r="168">
          <cell r="A168" t="str">
            <v>Ingersoll, Jim</v>
          </cell>
          <cell r="B168" t="str">
            <v/>
          </cell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 t="str">
            <v/>
          </cell>
          <cell r="H168">
            <v>0</v>
          </cell>
          <cell r="J168" t="str">
            <v/>
          </cell>
          <cell r="K168" t="str">
            <v/>
          </cell>
          <cell r="L168">
            <v>0</v>
          </cell>
          <cell r="N168" t="str">
            <v/>
          </cell>
          <cell r="O168">
            <v>0</v>
          </cell>
        </row>
        <row r="169">
          <cell r="A169" t="str">
            <v>Ingersoll, Jim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 t="str">
            <v/>
          </cell>
          <cell r="H169">
            <v>0</v>
          </cell>
          <cell r="J169" t="str">
            <v/>
          </cell>
          <cell r="K169" t="str">
            <v/>
          </cell>
          <cell r="L169">
            <v>0</v>
          </cell>
          <cell r="N169" t="str">
            <v/>
          </cell>
          <cell r="O169">
            <v>0</v>
          </cell>
        </row>
        <row r="170">
          <cell r="A170" t="str">
            <v>Ingram, Brad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 t="str">
            <v/>
          </cell>
          <cell r="H170">
            <v>0</v>
          </cell>
          <cell r="J170" t="str">
            <v/>
          </cell>
          <cell r="K170" t="str">
            <v/>
          </cell>
          <cell r="L170">
            <v>0</v>
          </cell>
          <cell r="N170" t="str">
            <v/>
          </cell>
          <cell r="O170">
            <v>0</v>
          </cell>
        </row>
        <row r="171">
          <cell r="A171" t="str">
            <v>Ingram, Wes</v>
          </cell>
          <cell r="B171" t="str">
            <v/>
          </cell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 t="str">
            <v/>
          </cell>
          <cell r="H171">
            <v>0</v>
          </cell>
          <cell r="J171" t="str">
            <v/>
          </cell>
          <cell r="K171" t="str">
            <v/>
          </cell>
          <cell r="L171">
            <v>0</v>
          </cell>
          <cell r="N171" t="str">
            <v/>
          </cell>
          <cell r="O171">
            <v>0</v>
          </cell>
        </row>
        <row r="172">
          <cell r="A172" t="str">
            <v>Jackson, Ian</v>
          </cell>
          <cell r="B172" t="str">
            <v/>
          </cell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 t="str">
            <v/>
          </cell>
          <cell r="H172">
            <v>0</v>
          </cell>
          <cell r="J172" t="str">
            <v/>
          </cell>
          <cell r="K172" t="str">
            <v/>
          </cell>
          <cell r="L172">
            <v>0</v>
          </cell>
          <cell r="N172" t="str">
            <v/>
          </cell>
          <cell r="O172">
            <v>0</v>
          </cell>
        </row>
        <row r="173">
          <cell r="A173" t="str">
            <v>Jacques, Heather</v>
          </cell>
          <cell r="B173" t="str">
            <v/>
          </cell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 t="str">
            <v/>
          </cell>
          <cell r="H173">
            <v>0</v>
          </cell>
          <cell r="J173" t="str">
            <v/>
          </cell>
          <cell r="K173" t="str">
            <v/>
          </cell>
          <cell r="L173">
            <v>0</v>
          </cell>
          <cell r="N173" t="str">
            <v/>
          </cell>
          <cell r="O173">
            <v>0</v>
          </cell>
        </row>
        <row r="174">
          <cell r="A174" t="str">
            <v>Jacques, Tim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 t="str">
            <v/>
          </cell>
          <cell r="H174">
            <v>0</v>
          </cell>
          <cell r="J174" t="str">
            <v/>
          </cell>
          <cell r="K174" t="str">
            <v/>
          </cell>
          <cell r="L174">
            <v>0</v>
          </cell>
          <cell r="N174" t="str">
            <v/>
          </cell>
          <cell r="O174">
            <v>0</v>
          </cell>
        </row>
        <row r="175">
          <cell r="A175" t="str">
            <v>Jiang, Lingyi</v>
          </cell>
          <cell r="B175" t="str">
            <v/>
          </cell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 t="str">
            <v/>
          </cell>
          <cell r="H175">
            <v>0</v>
          </cell>
          <cell r="J175" t="str">
            <v/>
          </cell>
          <cell r="K175" t="str">
            <v/>
          </cell>
          <cell r="L175">
            <v>0</v>
          </cell>
          <cell r="N175" t="str">
            <v/>
          </cell>
          <cell r="O175">
            <v>0</v>
          </cell>
        </row>
        <row r="176">
          <cell r="A176" t="str">
            <v>Jimenez, Lila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 t="str">
            <v/>
          </cell>
          <cell r="H176">
            <v>0</v>
          </cell>
          <cell r="J176" t="str">
            <v/>
          </cell>
          <cell r="K176" t="str">
            <v/>
          </cell>
          <cell r="L176">
            <v>0</v>
          </cell>
          <cell r="N176" t="str">
            <v/>
          </cell>
          <cell r="O176">
            <v>0</v>
          </cell>
        </row>
        <row r="177">
          <cell r="A177" t="str">
            <v>Jimenez, Randy</v>
          </cell>
          <cell r="B177" t="str">
            <v/>
          </cell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 t="str">
            <v/>
          </cell>
          <cell r="H177">
            <v>0</v>
          </cell>
          <cell r="J177" t="str">
            <v/>
          </cell>
          <cell r="K177" t="str">
            <v/>
          </cell>
          <cell r="L177">
            <v>0</v>
          </cell>
          <cell r="N177" t="str">
            <v/>
          </cell>
          <cell r="O177">
            <v>0</v>
          </cell>
        </row>
        <row r="178">
          <cell r="A178" t="str">
            <v>Johnson, Aaron</v>
          </cell>
          <cell r="B178" t="str">
            <v/>
          </cell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 t="str">
            <v/>
          </cell>
          <cell r="H178">
            <v>0</v>
          </cell>
          <cell r="J178" t="str">
            <v/>
          </cell>
          <cell r="K178" t="str">
            <v/>
          </cell>
          <cell r="L178">
            <v>0</v>
          </cell>
          <cell r="N178" t="str">
            <v/>
          </cell>
          <cell r="O178">
            <v>0</v>
          </cell>
        </row>
        <row r="179">
          <cell r="A179" t="str">
            <v>Johnson, Bryan</v>
          </cell>
          <cell r="B179" t="str">
            <v/>
          </cell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 t="str">
            <v/>
          </cell>
          <cell r="H179">
            <v>0</v>
          </cell>
          <cell r="J179" t="str">
            <v/>
          </cell>
          <cell r="K179" t="str">
            <v/>
          </cell>
          <cell r="L179">
            <v>0</v>
          </cell>
          <cell r="N179" t="str">
            <v/>
          </cell>
          <cell r="O179">
            <v>0</v>
          </cell>
        </row>
        <row r="180">
          <cell r="A180" t="str">
            <v>Johnson, Byron</v>
          </cell>
          <cell r="B180" t="str">
            <v/>
          </cell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 t="str">
            <v/>
          </cell>
          <cell r="H180">
            <v>0</v>
          </cell>
          <cell r="J180" t="str">
            <v/>
          </cell>
          <cell r="K180" t="str">
            <v/>
          </cell>
          <cell r="L180">
            <v>0</v>
          </cell>
          <cell r="N180" t="str">
            <v/>
          </cell>
          <cell r="O180">
            <v>0</v>
          </cell>
        </row>
        <row r="181">
          <cell r="A181" t="str">
            <v>Johnson, Pervis</v>
          </cell>
          <cell r="B181" t="str">
            <v/>
          </cell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 t="str">
            <v/>
          </cell>
          <cell r="H181">
            <v>0</v>
          </cell>
          <cell r="J181" t="str">
            <v/>
          </cell>
          <cell r="K181" t="str">
            <v/>
          </cell>
          <cell r="L181">
            <v>0</v>
          </cell>
          <cell r="N181" t="str">
            <v/>
          </cell>
          <cell r="O181">
            <v>0</v>
          </cell>
        </row>
        <row r="182">
          <cell r="A182" t="str">
            <v>Jones, Flo</v>
          </cell>
          <cell r="B182" t="str">
            <v/>
          </cell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 t="str">
            <v/>
          </cell>
          <cell r="H182">
            <v>0</v>
          </cell>
          <cell r="J182" t="str">
            <v/>
          </cell>
          <cell r="K182" t="str">
            <v/>
          </cell>
          <cell r="L182">
            <v>0</v>
          </cell>
          <cell r="N182" t="str">
            <v/>
          </cell>
          <cell r="O182">
            <v>0</v>
          </cell>
        </row>
        <row r="183">
          <cell r="A183" t="str">
            <v>Jordan, Jason</v>
          </cell>
          <cell r="B183" t="str">
            <v/>
          </cell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 t="str">
            <v/>
          </cell>
          <cell r="H183">
            <v>0</v>
          </cell>
          <cell r="J183" t="str">
            <v/>
          </cell>
          <cell r="K183" t="str">
            <v/>
          </cell>
          <cell r="L183">
            <v>0</v>
          </cell>
          <cell r="N183" t="str">
            <v/>
          </cell>
          <cell r="O183">
            <v>0</v>
          </cell>
        </row>
        <row r="184">
          <cell r="A184" t="str">
            <v>Jordan, Ronnie</v>
          </cell>
          <cell r="B184" t="str">
            <v/>
          </cell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 t="str">
            <v/>
          </cell>
          <cell r="H184">
            <v>0</v>
          </cell>
          <cell r="J184" t="str">
            <v/>
          </cell>
          <cell r="K184" t="str">
            <v/>
          </cell>
          <cell r="L184">
            <v>0</v>
          </cell>
          <cell r="N184" t="str">
            <v/>
          </cell>
          <cell r="O184">
            <v>0</v>
          </cell>
        </row>
        <row r="185">
          <cell r="A185" t="str">
            <v>Joyce, Scott</v>
          </cell>
          <cell r="B185" t="str">
            <v/>
          </cell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 t="str">
            <v/>
          </cell>
          <cell r="H185">
            <v>0</v>
          </cell>
          <cell r="J185" t="str">
            <v/>
          </cell>
          <cell r="K185" t="str">
            <v/>
          </cell>
          <cell r="L185">
            <v>0</v>
          </cell>
          <cell r="N185" t="str">
            <v/>
          </cell>
          <cell r="O185">
            <v>0</v>
          </cell>
        </row>
        <row r="186">
          <cell r="A186" t="str">
            <v>Kahn, Jeff</v>
          </cell>
          <cell r="B186" t="str">
            <v/>
          </cell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 t="str">
            <v/>
          </cell>
          <cell r="H186">
            <v>0</v>
          </cell>
          <cell r="J186" t="str">
            <v/>
          </cell>
          <cell r="K186" t="str">
            <v/>
          </cell>
          <cell r="L186">
            <v>0</v>
          </cell>
          <cell r="N186" t="str">
            <v/>
          </cell>
          <cell r="O186">
            <v>0</v>
          </cell>
        </row>
        <row r="187">
          <cell r="A187" t="str">
            <v>Kalogeropoulos, Niko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 t="str">
            <v/>
          </cell>
          <cell r="H187">
            <v>0</v>
          </cell>
          <cell r="J187" t="str">
            <v/>
          </cell>
          <cell r="K187" t="str">
            <v/>
          </cell>
          <cell r="L187">
            <v>0</v>
          </cell>
          <cell r="N187" t="str">
            <v/>
          </cell>
          <cell r="O187">
            <v>0</v>
          </cell>
        </row>
        <row r="188">
          <cell r="A188" t="str">
            <v>Kandell, Matt</v>
          </cell>
          <cell r="B188" t="str">
            <v/>
          </cell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 t="str">
            <v/>
          </cell>
          <cell r="H188">
            <v>0</v>
          </cell>
          <cell r="J188" t="str">
            <v/>
          </cell>
          <cell r="K188" t="str">
            <v/>
          </cell>
          <cell r="L188">
            <v>0</v>
          </cell>
          <cell r="N188" t="str">
            <v/>
          </cell>
          <cell r="O188">
            <v>0</v>
          </cell>
        </row>
        <row r="189">
          <cell r="A189" t="str">
            <v>Keegan, Brian</v>
          </cell>
          <cell r="B189" t="str">
            <v/>
          </cell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 t="str">
            <v/>
          </cell>
          <cell r="H189">
            <v>0</v>
          </cell>
          <cell r="J189" t="str">
            <v/>
          </cell>
          <cell r="K189" t="str">
            <v/>
          </cell>
          <cell r="L189">
            <v>0</v>
          </cell>
          <cell r="N189" t="str">
            <v/>
          </cell>
          <cell r="O189">
            <v>0</v>
          </cell>
        </row>
        <row r="190">
          <cell r="A190" t="str">
            <v>Keener, Lauri</v>
          </cell>
          <cell r="B190" t="str">
            <v/>
          </cell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 t="str">
            <v/>
          </cell>
          <cell r="H190">
            <v>0</v>
          </cell>
          <cell r="J190" t="str">
            <v/>
          </cell>
          <cell r="K190" t="str">
            <v/>
          </cell>
          <cell r="L190">
            <v>0</v>
          </cell>
          <cell r="N190" t="str">
            <v/>
          </cell>
          <cell r="O190">
            <v>0</v>
          </cell>
        </row>
        <row r="191">
          <cell r="A191" t="str">
            <v>Kimball, Ford</v>
          </cell>
          <cell r="B191" t="str">
            <v/>
          </cell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 t="str">
            <v/>
          </cell>
          <cell r="H191">
            <v>0</v>
          </cell>
          <cell r="J191" t="str">
            <v/>
          </cell>
          <cell r="K191" t="str">
            <v/>
          </cell>
          <cell r="L191">
            <v>0</v>
          </cell>
          <cell r="N191" t="str">
            <v/>
          </cell>
          <cell r="O191">
            <v>0</v>
          </cell>
        </row>
        <row r="192">
          <cell r="A192" t="str">
            <v>Kinn, Nathan</v>
          </cell>
          <cell r="B192" t="str">
            <v/>
          </cell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 t="str">
            <v/>
          </cell>
          <cell r="H192">
            <v>0</v>
          </cell>
          <cell r="J192" t="str">
            <v/>
          </cell>
          <cell r="K192" t="str">
            <v/>
          </cell>
          <cell r="L192">
            <v>0</v>
          </cell>
          <cell r="N192" t="str">
            <v/>
          </cell>
          <cell r="O192">
            <v>0</v>
          </cell>
        </row>
        <row r="193">
          <cell r="A193" t="str">
            <v>Kleinman, Ian</v>
          </cell>
          <cell r="B193" t="str">
            <v/>
          </cell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 t="str">
            <v/>
          </cell>
          <cell r="H193">
            <v>0</v>
          </cell>
          <cell r="J193" t="str">
            <v/>
          </cell>
          <cell r="K193" t="str">
            <v/>
          </cell>
          <cell r="L193">
            <v>0</v>
          </cell>
          <cell r="N193" t="str">
            <v/>
          </cell>
          <cell r="O193">
            <v>0</v>
          </cell>
        </row>
        <row r="194">
          <cell r="A194" t="str">
            <v>Knight, Doc</v>
          </cell>
          <cell r="B194" t="str">
            <v/>
          </cell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 t="str">
            <v/>
          </cell>
          <cell r="H194">
            <v>0</v>
          </cell>
          <cell r="J194" t="str">
            <v/>
          </cell>
          <cell r="K194" t="str">
            <v/>
          </cell>
          <cell r="L194">
            <v>0</v>
          </cell>
          <cell r="N194" t="str">
            <v/>
          </cell>
          <cell r="O194">
            <v>0</v>
          </cell>
        </row>
        <row r="195">
          <cell r="A195" t="str">
            <v>Kobald, Chris</v>
          </cell>
          <cell r="B195" t="str">
            <v/>
          </cell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 t="str">
            <v/>
          </cell>
          <cell r="H195">
            <v>0</v>
          </cell>
          <cell r="J195" t="str">
            <v/>
          </cell>
          <cell r="K195" t="str">
            <v/>
          </cell>
          <cell r="L195">
            <v>0</v>
          </cell>
          <cell r="N195" t="str">
            <v/>
          </cell>
          <cell r="O195">
            <v>0</v>
          </cell>
        </row>
        <row r="196">
          <cell r="A196" t="str">
            <v>Koglman, Alex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 t="str">
            <v/>
          </cell>
          <cell r="H196">
            <v>0</v>
          </cell>
          <cell r="J196" t="str">
            <v/>
          </cell>
          <cell r="K196" t="str">
            <v/>
          </cell>
          <cell r="L196">
            <v>0</v>
          </cell>
          <cell r="N196" t="str">
            <v/>
          </cell>
          <cell r="O196">
            <v>0</v>
          </cell>
        </row>
        <row r="197">
          <cell r="A197" t="str">
            <v>Kokita, Stevie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 t="str">
            <v/>
          </cell>
          <cell r="H197">
            <v>0</v>
          </cell>
          <cell r="J197" t="str">
            <v/>
          </cell>
          <cell r="K197" t="str">
            <v/>
          </cell>
          <cell r="L197">
            <v>0</v>
          </cell>
          <cell r="N197" t="str">
            <v/>
          </cell>
          <cell r="O197">
            <v>0</v>
          </cell>
        </row>
        <row r="198">
          <cell r="A198" t="str">
            <v>Koljonen, Don</v>
          </cell>
          <cell r="B198" t="str">
            <v/>
          </cell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 t="str">
            <v/>
          </cell>
          <cell r="H198">
            <v>0</v>
          </cell>
          <cell r="J198" t="str">
            <v/>
          </cell>
          <cell r="K198" t="str">
            <v/>
          </cell>
          <cell r="L198">
            <v>0</v>
          </cell>
          <cell r="N198" t="str">
            <v/>
          </cell>
          <cell r="O198">
            <v>0</v>
          </cell>
        </row>
        <row r="199">
          <cell r="A199" t="str">
            <v>Kostraba, John</v>
          </cell>
          <cell r="B199" t="str">
            <v/>
          </cell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 t="str">
            <v/>
          </cell>
          <cell r="H199">
            <v>0</v>
          </cell>
          <cell r="J199" t="str">
            <v/>
          </cell>
          <cell r="K199" t="str">
            <v/>
          </cell>
          <cell r="L199">
            <v>0</v>
          </cell>
          <cell r="N199" t="str">
            <v/>
          </cell>
          <cell r="O199">
            <v>0</v>
          </cell>
        </row>
        <row r="200">
          <cell r="A200" t="str">
            <v>Krueger, Chris</v>
          </cell>
          <cell r="B200" t="str">
            <v/>
          </cell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 t="str">
            <v/>
          </cell>
          <cell r="H200">
            <v>0</v>
          </cell>
          <cell r="J200" t="str">
            <v/>
          </cell>
          <cell r="K200" t="str">
            <v/>
          </cell>
          <cell r="L200">
            <v>0</v>
          </cell>
          <cell r="N200" t="str">
            <v/>
          </cell>
          <cell r="O200">
            <v>0</v>
          </cell>
        </row>
        <row r="201">
          <cell r="A201" t="str">
            <v>Ku, Michael</v>
          </cell>
          <cell r="B201" t="str">
            <v/>
          </cell>
          <cell r="C201" t="str">
            <v/>
          </cell>
          <cell r="D201" t="str">
            <v/>
          </cell>
          <cell r="E201" t="str">
            <v/>
          </cell>
          <cell r="F201" t="str">
            <v/>
          </cell>
          <cell r="G201" t="str">
            <v/>
          </cell>
          <cell r="H201">
            <v>0</v>
          </cell>
          <cell r="J201" t="str">
            <v/>
          </cell>
          <cell r="K201" t="str">
            <v/>
          </cell>
          <cell r="L201">
            <v>0</v>
          </cell>
          <cell r="N201" t="str">
            <v/>
          </cell>
          <cell r="O201">
            <v>0</v>
          </cell>
        </row>
        <row r="202">
          <cell r="A202" t="str">
            <v>LaClair, Sean</v>
          </cell>
          <cell r="B202" t="str">
            <v/>
          </cell>
          <cell r="C202" t="str">
            <v/>
          </cell>
          <cell r="D202" t="str">
            <v/>
          </cell>
          <cell r="E202" t="str">
            <v/>
          </cell>
          <cell r="F202" t="str">
            <v/>
          </cell>
          <cell r="G202" t="str">
            <v/>
          </cell>
          <cell r="H202">
            <v>0</v>
          </cell>
          <cell r="J202" t="str">
            <v/>
          </cell>
          <cell r="K202" t="str">
            <v/>
          </cell>
          <cell r="L202">
            <v>0</v>
          </cell>
          <cell r="N202" t="str">
            <v/>
          </cell>
          <cell r="O202">
            <v>0</v>
          </cell>
        </row>
        <row r="203">
          <cell r="A203" t="str">
            <v>Lake, Andy</v>
          </cell>
          <cell r="B203" t="str">
            <v/>
          </cell>
          <cell r="C203" t="str">
            <v/>
          </cell>
          <cell r="D203" t="str">
            <v/>
          </cell>
          <cell r="E203" t="str">
            <v/>
          </cell>
          <cell r="F203" t="str">
            <v/>
          </cell>
          <cell r="G203" t="str">
            <v/>
          </cell>
          <cell r="H203">
            <v>0</v>
          </cell>
          <cell r="J203" t="str">
            <v/>
          </cell>
          <cell r="K203" t="str">
            <v/>
          </cell>
          <cell r="L203">
            <v>0</v>
          </cell>
          <cell r="N203" t="str">
            <v/>
          </cell>
          <cell r="O203">
            <v>0</v>
          </cell>
        </row>
        <row r="204">
          <cell r="A204" t="str">
            <v>Law, Tim</v>
          </cell>
          <cell r="B204" t="str">
            <v/>
          </cell>
          <cell r="C204" t="str">
            <v/>
          </cell>
          <cell r="D204" t="str">
            <v/>
          </cell>
          <cell r="E204" t="str">
            <v/>
          </cell>
          <cell r="F204" t="str">
            <v/>
          </cell>
          <cell r="G204" t="str">
            <v/>
          </cell>
          <cell r="H204">
            <v>0</v>
          </cell>
          <cell r="J204" t="str">
            <v/>
          </cell>
          <cell r="K204" t="str">
            <v/>
          </cell>
          <cell r="L204">
            <v>0</v>
          </cell>
          <cell r="N204" t="str">
            <v/>
          </cell>
          <cell r="O204">
            <v>0</v>
          </cell>
        </row>
        <row r="205">
          <cell r="A205" t="str">
            <v>Lawetz, Tyrone</v>
          </cell>
          <cell r="B205" t="str">
            <v/>
          </cell>
          <cell r="C205" t="str">
            <v/>
          </cell>
          <cell r="D205" t="str">
            <v/>
          </cell>
          <cell r="E205" t="str">
            <v/>
          </cell>
          <cell r="F205" t="str">
            <v/>
          </cell>
          <cell r="G205" t="str">
            <v/>
          </cell>
          <cell r="H205">
            <v>0</v>
          </cell>
          <cell r="J205" t="str">
            <v/>
          </cell>
          <cell r="K205" t="str">
            <v/>
          </cell>
          <cell r="L205">
            <v>0</v>
          </cell>
          <cell r="N205" t="str">
            <v/>
          </cell>
          <cell r="O205">
            <v>0</v>
          </cell>
        </row>
        <row r="206">
          <cell r="A206" t="str">
            <v>Leavitt, Scotty</v>
          </cell>
          <cell r="B206" t="str">
            <v/>
          </cell>
          <cell r="C206" t="str">
            <v/>
          </cell>
          <cell r="D206" t="str">
            <v/>
          </cell>
          <cell r="E206" t="str">
            <v/>
          </cell>
          <cell r="F206" t="str">
            <v/>
          </cell>
          <cell r="G206" t="str">
            <v/>
          </cell>
          <cell r="H206">
            <v>0</v>
          </cell>
          <cell r="J206" t="str">
            <v/>
          </cell>
          <cell r="K206" t="str">
            <v/>
          </cell>
          <cell r="L206">
            <v>0</v>
          </cell>
          <cell r="N206" t="str">
            <v/>
          </cell>
          <cell r="O206">
            <v>0</v>
          </cell>
        </row>
        <row r="207">
          <cell r="A207" t="str">
            <v>Leber, Andrea</v>
          </cell>
          <cell r="B207" t="str">
            <v/>
          </cell>
          <cell r="C207" t="str">
            <v/>
          </cell>
          <cell r="D207" t="str">
            <v/>
          </cell>
          <cell r="E207" t="str">
            <v/>
          </cell>
          <cell r="F207" t="str">
            <v/>
          </cell>
          <cell r="G207" t="str">
            <v/>
          </cell>
          <cell r="H207">
            <v>0</v>
          </cell>
          <cell r="J207" t="str">
            <v/>
          </cell>
          <cell r="K207" t="str">
            <v/>
          </cell>
          <cell r="L207">
            <v>0</v>
          </cell>
          <cell r="N207" t="str">
            <v/>
          </cell>
          <cell r="O207">
            <v>0</v>
          </cell>
        </row>
        <row r="208">
          <cell r="A208" t="str">
            <v>LeClair, Charlie</v>
          </cell>
          <cell r="B208" t="str">
            <v/>
          </cell>
          <cell r="C208" t="str">
            <v/>
          </cell>
          <cell r="D208" t="str">
            <v/>
          </cell>
          <cell r="E208" t="str">
            <v/>
          </cell>
          <cell r="F208" t="str">
            <v/>
          </cell>
          <cell r="G208" t="str">
            <v/>
          </cell>
          <cell r="H208">
            <v>0</v>
          </cell>
          <cell r="J208" t="str">
            <v/>
          </cell>
          <cell r="K208" t="str">
            <v/>
          </cell>
          <cell r="L208">
            <v>0</v>
          </cell>
          <cell r="N208" t="str">
            <v/>
          </cell>
          <cell r="O208">
            <v>0</v>
          </cell>
        </row>
        <row r="209">
          <cell r="A209" t="str">
            <v>Lee, Sasha</v>
          </cell>
          <cell r="B209" t="str">
            <v/>
          </cell>
          <cell r="C209" t="str">
            <v/>
          </cell>
          <cell r="D209" t="str">
            <v/>
          </cell>
          <cell r="E209" t="str">
            <v/>
          </cell>
          <cell r="F209" t="str">
            <v/>
          </cell>
          <cell r="G209" t="str">
            <v/>
          </cell>
          <cell r="H209">
            <v>0</v>
          </cell>
          <cell r="J209" t="str">
            <v/>
          </cell>
          <cell r="K209" t="str">
            <v/>
          </cell>
          <cell r="L209">
            <v>0</v>
          </cell>
          <cell r="N209" t="str">
            <v/>
          </cell>
          <cell r="O209">
            <v>0</v>
          </cell>
        </row>
        <row r="210">
          <cell r="A210" t="str">
            <v>Leino, Blake</v>
          </cell>
          <cell r="B210" t="str">
            <v/>
          </cell>
          <cell r="C210" t="str">
            <v/>
          </cell>
          <cell r="D210" t="str">
            <v/>
          </cell>
          <cell r="E210" t="str">
            <v/>
          </cell>
          <cell r="F210" t="str">
            <v/>
          </cell>
          <cell r="G210" t="str">
            <v/>
          </cell>
          <cell r="H210">
            <v>0</v>
          </cell>
          <cell r="J210" t="str">
            <v/>
          </cell>
          <cell r="K210" t="str">
            <v/>
          </cell>
          <cell r="L210">
            <v>0</v>
          </cell>
          <cell r="N210" t="str">
            <v/>
          </cell>
          <cell r="O210">
            <v>0</v>
          </cell>
        </row>
        <row r="211">
          <cell r="A211" t="str">
            <v>Lewis, Andrew</v>
          </cell>
          <cell r="B211" t="str">
            <v/>
          </cell>
          <cell r="C211" t="str">
            <v/>
          </cell>
          <cell r="D211" t="str">
            <v/>
          </cell>
          <cell r="E211" t="str">
            <v/>
          </cell>
          <cell r="F211" t="str">
            <v/>
          </cell>
          <cell r="G211" t="str">
            <v/>
          </cell>
          <cell r="H211">
            <v>0</v>
          </cell>
          <cell r="J211" t="str">
            <v/>
          </cell>
          <cell r="K211" t="str">
            <v/>
          </cell>
          <cell r="L211">
            <v>0</v>
          </cell>
          <cell r="N211" t="str">
            <v/>
          </cell>
          <cell r="O211">
            <v>0</v>
          </cell>
        </row>
        <row r="212">
          <cell r="A212" t="str">
            <v>Lewis, Elijah</v>
          </cell>
          <cell r="B212" t="str">
            <v/>
          </cell>
          <cell r="C212" t="str">
            <v/>
          </cell>
          <cell r="D212" t="str">
            <v/>
          </cell>
          <cell r="E212" t="str">
            <v/>
          </cell>
          <cell r="F212" t="str">
            <v/>
          </cell>
          <cell r="G212" t="str">
            <v/>
          </cell>
          <cell r="H212">
            <v>0</v>
          </cell>
          <cell r="J212" t="str">
            <v/>
          </cell>
          <cell r="K212" t="str">
            <v/>
          </cell>
          <cell r="L212">
            <v>0</v>
          </cell>
          <cell r="N212" t="str">
            <v/>
          </cell>
          <cell r="O212">
            <v>0</v>
          </cell>
        </row>
        <row r="213">
          <cell r="A213" t="str">
            <v>Liman, Sam</v>
          </cell>
          <cell r="B213" t="str">
            <v/>
          </cell>
          <cell r="C213" t="str">
            <v/>
          </cell>
          <cell r="D213" t="str">
            <v/>
          </cell>
          <cell r="E213" t="str">
            <v/>
          </cell>
          <cell r="F213" t="str">
            <v/>
          </cell>
          <cell r="G213" t="str">
            <v/>
          </cell>
          <cell r="H213">
            <v>0</v>
          </cell>
          <cell r="J213" t="str">
            <v/>
          </cell>
          <cell r="K213" t="str">
            <v/>
          </cell>
          <cell r="L213">
            <v>0</v>
          </cell>
          <cell r="N213" t="str">
            <v/>
          </cell>
          <cell r="O213">
            <v>0</v>
          </cell>
        </row>
        <row r="214">
          <cell r="A214" t="str">
            <v>Linstrom, Jake</v>
          </cell>
          <cell r="B214" t="str">
            <v/>
          </cell>
          <cell r="C214" t="str">
            <v/>
          </cell>
          <cell r="D214" t="str">
            <v/>
          </cell>
          <cell r="E214" t="str">
            <v/>
          </cell>
          <cell r="F214" t="str">
            <v/>
          </cell>
          <cell r="G214" t="str">
            <v/>
          </cell>
          <cell r="H214">
            <v>0</v>
          </cell>
          <cell r="J214" t="str">
            <v/>
          </cell>
          <cell r="K214" t="str">
            <v/>
          </cell>
          <cell r="L214">
            <v>0</v>
          </cell>
          <cell r="N214" t="str">
            <v/>
          </cell>
          <cell r="O214">
            <v>0</v>
          </cell>
        </row>
        <row r="215">
          <cell r="A215" t="str">
            <v>Lipe, Jack</v>
          </cell>
          <cell r="B215" t="str">
            <v/>
          </cell>
          <cell r="C215" t="str">
            <v/>
          </cell>
          <cell r="D215" t="str">
            <v/>
          </cell>
          <cell r="E215" t="str">
            <v/>
          </cell>
          <cell r="F215" t="str">
            <v/>
          </cell>
          <cell r="G215" t="str">
            <v/>
          </cell>
          <cell r="H215">
            <v>0</v>
          </cell>
          <cell r="J215" t="str">
            <v/>
          </cell>
          <cell r="K215" t="str">
            <v/>
          </cell>
          <cell r="L215">
            <v>0</v>
          </cell>
          <cell r="N215" t="str">
            <v/>
          </cell>
          <cell r="O215">
            <v>0</v>
          </cell>
        </row>
        <row r="216">
          <cell r="A216" t="str">
            <v>Lorfing, Joshua</v>
          </cell>
          <cell r="B216" t="str">
            <v/>
          </cell>
          <cell r="C216" t="str">
            <v/>
          </cell>
          <cell r="D216" t="str">
            <v/>
          </cell>
          <cell r="E216" t="str">
            <v/>
          </cell>
          <cell r="F216" t="str">
            <v/>
          </cell>
          <cell r="G216" t="str">
            <v/>
          </cell>
          <cell r="H216">
            <v>0</v>
          </cell>
          <cell r="J216" t="str">
            <v/>
          </cell>
          <cell r="K216" t="str">
            <v/>
          </cell>
          <cell r="L216">
            <v>0</v>
          </cell>
          <cell r="N216" t="str">
            <v/>
          </cell>
          <cell r="O216">
            <v>0</v>
          </cell>
        </row>
        <row r="217">
          <cell r="A217" t="str">
            <v>Lumpkin, Matt</v>
          </cell>
          <cell r="B217" t="str">
            <v/>
          </cell>
          <cell r="C217" t="str">
            <v/>
          </cell>
          <cell r="D217" t="str">
            <v/>
          </cell>
          <cell r="E217" t="str">
            <v/>
          </cell>
          <cell r="F217" t="str">
            <v/>
          </cell>
          <cell r="G217" t="str">
            <v/>
          </cell>
          <cell r="H217">
            <v>0</v>
          </cell>
          <cell r="J217" t="str">
            <v/>
          </cell>
          <cell r="K217" t="str">
            <v/>
          </cell>
          <cell r="L217">
            <v>0</v>
          </cell>
          <cell r="N217" t="str">
            <v/>
          </cell>
          <cell r="O217">
            <v>0</v>
          </cell>
        </row>
        <row r="218">
          <cell r="A218" t="str">
            <v>Mack, Norm</v>
          </cell>
          <cell r="B218" t="str">
            <v/>
          </cell>
          <cell r="C218" t="str">
            <v/>
          </cell>
          <cell r="D218" t="str">
            <v/>
          </cell>
          <cell r="E218" t="str">
            <v/>
          </cell>
          <cell r="F218" t="str">
            <v/>
          </cell>
          <cell r="G218" t="str">
            <v/>
          </cell>
          <cell r="H218">
            <v>0</v>
          </cell>
          <cell r="J218" t="str">
            <v/>
          </cell>
          <cell r="K218" t="str">
            <v/>
          </cell>
          <cell r="L218">
            <v>0</v>
          </cell>
          <cell r="N218" t="str">
            <v/>
          </cell>
          <cell r="O218">
            <v>0</v>
          </cell>
        </row>
        <row r="219">
          <cell r="A219" t="str">
            <v>Malenoski, Mike</v>
          </cell>
          <cell r="B219" t="str">
            <v/>
          </cell>
          <cell r="C219" t="str">
            <v/>
          </cell>
          <cell r="D219" t="str">
            <v/>
          </cell>
          <cell r="E219" t="str">
            <v/>
          </cell>
          <cell r="F219" t="str">
            <v/>
          </cell>
          <cell r="G219" t="str">
            <v/>
          </cell>
          <cell r="H219">
            <v>0</v>
          </cell>
          <cell r="J219" t="str">
            <v/>
          </cell>
          <cell r="K219" t="str">
            <v/>
          </cell>
          <cell r="L219">
            <v>0</v>
          </cell>
          <cell r="N219" t="str">
            <v/>
          </cell>
          <cell r="O219">
            <v>0</v>
          </cell>
        </row>
        <row r="220">
          <cell r="A220" t="str">
            <v>Manning, Blake</v>
          </cell>
          <cell r="B220" t="str">
            <v/>
          </cell>
          <cell r="C220" t="str">
            <v/>
          </cell>
          <cell r="D220" t="str">
            <v/>
          </cell>
          <cell r="E220" t="str">
            <v/>
          </cell>
          <cell r="F220" t="str">
            <v/>
          </cell>
          <cell r="G220" t="str">
            <v/>
          </cell>
          <cell r="H220">
            <v>0</v>
          </cell>
          <cell r="J220" t="str">
            <v/>
          </cell>
          <cell r="K220" t="str">
            <v/>
          </cell>
          <cell r="L220">
            <v>0</v>
          </cell>
          <cell r="N220" t="str">
            <v/>
          </cell>
          <cell r="O220">
            <v>0</v>
          </cell>
        </row>
        <row r="221">
          <cell r="A221" t="str">
            <v>Mares, John</v>
          </cell>
          <cell r="B221" t="str">
            <v/>
          </cell>
          <cell r="C221" t="str">
            <v/>
          </cell>
          <cell r="D221" t="str">
            <v/>
          </cell>
          <cell r="E221" t="str">
            <v/>
          </cell>
          <cell r="F221" t="str">
            <v/>
          </cell>
          <cell r="G221" t="str">
            <v/>
          </cell>
          <cell r="H221">
            <v>0</v>
          </cell>
          <cell r="J221" t="str">
            <v/>
          </cell>
          <cell r="K221" t="str">
            <v/>
          </cell>
          <cell r="L221">
            <v>0</v>
          </cell>
          <cell r="N221" t="str">
            <v/>
          </cell>
          <cell r="O221">
            <v>0</v>
          </cell>
        </row>
        <row r="222">
          <cell r="A222" t="str">
            <v>Martinez, Antonio</v>
          </cell>
          <cell r="B222" t="str">
            <v/>
          </cell>
          <cell r="C222" t="str">
            <v/>
          </cell>
          <cell r="D222" t="str">
            <v/>
          </cell>
          <cell r="E222" t="str">
            <v/>
          </cell>
          <cell r="F222" t="str">
            <v/>
          </cell>
          <cell r="G222" t="str">
            <v/>
          </cell>
          <cell r="H222">
            <v>0</v>
          </cell>
          <cell r="J222" t="str">
            <v/>
          </cell>
          <cell r="K222" t="str">
            <v/>
          </cell>
          <cell r="L222">
            <v>0</v>
          </cell>
          <cell r="N222" t="str">
            <v/>
          </cell>
          <cell r="O222">
            <v>0</v>
          </cell>
        </row>
        <row r="223">
          <cell r="A223" t="str">
            <v>Martinez, Ron</v>
          </cell>
          <cell r="B223" t="str">
            <v/>
          </cell>
          <cell r="C223" t="str">
            <v/>
          </cell>
          <cell r="D223" t="str">
            <v/>
          </cell>
          <cell r="E223" t="str">
            <v/>
          </cell>
          <cell r="F223" t="str">
            <v/>
          </cell>
          <cell r="G223" t="str">
            <v/>
          </cell>
          <cell r="H223">
            <v>0</v>
          </cell>
          <cell r="J223" t="str">
            <v/>
          </cell>
          <cell r="K223" t="str">
            <v/>
          </cell>
          <cell r="L223">
            <v>0</v>
          </cell>
          <cell r="N223" t="str">
            <v/>
          </cell>
          <cell r="O223">
            <v>0</v>
          </cell>
        </row>
        <row r="224">
          <cell r="A224" t="str">
            <v>Masching, Rebecca</v>
          </cell>
          <cell r="B224" t="str">
            <v/>
          </cell>
          <cell r="C224" t="str">
            <v/>
          </cell>
          <cell r="D224" t="str">
            <v/>
          </cell>
          <cell r="E224" t="str">
            <v/>
          </cell>
          <cell r="F224" t="str">
            <v/>
          </cell>
          <cell r="G224" t="str">
            <v/>
          </cell>
          <cell r="H224">
            <v>0</v>
          </cell>
          <cell r="J224" t="str">
            <v/>
          </cell>
          <cell r="K224" t="str">
            <v/>
          </cell>
          <cell r="L224">
            <v>0</v>
          </cell>
          <cell r="N224" t="str">
            <v/>
          </cell>
          <cell r="O224">
            <v>0</v>
          </cell>
        </row>
        <row r="225">
          <cell r="A225" t="str">
            <v>Salgado, Mauro</v>
          </cell>
          <cell r="B225">
            <v>25</v>
          </cell>
          <cell r="C225">
            <v>15</v>
          </cell>
          <cell r="D225">
            <v>15</v>
          </cell>
          <cell r="E225" t="str">
            <v/>
          </cell>
          <cell r="F225" t="str">
            <v/>
          </cell>
          <cell r="G225" t="str">
            <v/>
          </cell>
          <cell r="H225">
            <v>0</v>
          </cell>
          <cell r="J225">
            <v>15</v>
          </cell>
          <cell r="K225" t="str">
            <v/>
          </cell>
          <cell r="L225">
            <v>0</v>
          </cell>
          <cell r="N225">
            <v>15</v>
          </cell>
          <cell r="O225">
            <v>25</v>
          </cell>
        </row>
        <row r="226">
          <cell r="A226" t="str">
            <v>McAllister, Shane</v>
          </cell>
          <cell r="B226" t="str">
            <v/>
          </cell>
          <cell r="C226" t="str">
            <v/>
          </cell>
          <cell r="D226" t="str">
            <v/>
          </cell>
          <cell r="E226" t="str">
            <v/>
          </cell>
          <cell r="F226" t="str">
            <v/>
          </cell>
          <cell r="G226" t="str">
            <v/>
          </cell>
          <cell r="H226">
            <v>0</v>
          </cell>
          <cell r="J226" t="str">
            <v/>
          </cell>
          <cell r="K226" t="str">
            <v/>
          </cell>
          <cell r="L226">
            <v>0</v>
          </cell>
          <cell r="N226" t="str">
            <v/>
          </cell>
          <cell r="O226">
            <v>0</v>
          </cell>
        </row>
        <row r="227">
          <cell r="A227" t="str">
            <v>McBride, Doug</v>
          </cell>
          <cell r="B227" t="str">
            <v/>
          </cell>
          <cell r="C227" t="str">
            <v/>
          </cell>
          <cell r="D227" t="str">
            <v/>
          </cell>
          <cell r="E227" t="str">
            <v/>
          </cell>
          <cell r="F227" t="str">
            <v/>
          </cell>
          <cell r="G227" t="str">
            <v/>
          </cell>
          <cell r="H227">
            <v>0</v>
          </cell>
          <cell r="J227" t="str">
            <v/>
          </cell>
          <cell r="K227" t="str">
            <v/>
          </cell>
          <cell r="L227">
            <v>0</v>
          </cell>
          <cell r="N227" t="str">
            <v/>
          </cell>
          <cell r="O227">
            <v>0</v>
          </cell>
        </row>
        <row r="228">
          <cell r="A228" t="str">
            <v>McCaslin, Mark</v>
          </cell>
          <cell r="B228" t="str">
            <v/>
          </cell>
          <cell r="C228" t="str">
            <v/>
          </cell>
          <cell r="D228" t="str">
            <v/>
          </cell>
          <cell r="E228" t="str">
            <v/>
          </cell>
          <cell r="F228" t="str">
            <v/>
          </cell>
          <cell r="G228" t="str">
            <v/>
          </cell>
          <cell r="H228">
            <v>0</v>
          </cell>
          <cell r="J228" t="str">
            <v/>
          </cell>
          <cell r="K228" t="str">
            <v/>
          </cell>
          <cell r="L228">
            <v>0</v>
          </cell>
          <cell r="N228" t="str">
            <v/>
          </cell>
          <cell r="O228">
            <v>0</v>
          </cell>
        </row>
        <row r="229">
          <cell r="A229" t="str">
            <v>McClanahan, Reid</v>
          </cell>
          <cell r="B229" t="str">
            <v/>
          </cell>
          <cell r="C229" t="str">
            <v/>
          </cell>
          <cell r="D229" t="str">
            <v/>
          </cell>
          <cell r="E229" t="str">
            <v/>
          </cell>
          <cell r="F229" t="str">
            <v/>
          </cell>
          <cell r="G229" t="str">
            <v/>
          </cell>
          <cell r="H229">
            <v>0</v>
          </cell>
          <cell r="J229" t="str">
            <v/>
          </cell>
          <cell r="K229" t="str">
            <v/>
          </cell>
          <cell r="L229">
            <v>0</v>
          </cell>
          <cell r="N229" t="str">
            <v/>
          </cell>
          <cell r="O229">
            <v>0</v>
          </cell>
        </row>
        <row r="230">
          <cell r="A230" t="str">
            <v>McDermott, Brian</v>
          </cell>
          <cell r="B230" t="str">
            <v/>
          </cell>
          <cell r="C230" t="str">
            <v/>
          </cell>
          <cell r="D230" t="str">
            <v/>
          </cell>
          <cell r="E230" t="str">
            <v/>
          </cell>
          <cell r="F230" t="str">
            <v/>
          </cell>
          <cell r="G230" t="str">
            <v/>
          </cell>
          <cell r="H230">
            <v>0</v>
          </cell>
          <cell r="J230" t="str">
            <v/>
          </cell>
          <cell r="K230" t="str">
            <v/>
          </cell>
          <cell r="L230">
            <v>0</v>
          </cell>
          <cell r="N230" t="str">
            <v/>
          </cell>
          <cell r="O230">
            <v>0</v>
          </cell>
        </row>
        <row r="231">
          <cell r="A231" t="str">
            <v>McEuen, Mitch</v>
          </cell>
          <cell r="B231" t="str">
            <v/>
          </cell>
          <cell r="C231" t="str">
            <v/>
          </cell>
          <cell r="D231" t="str">
            <v/>
          </cell>
          <cell r="E231" t="str">
            <v/>
          </cell>
          <cell r="F231" t="str">
            <v/>
          </cell>
          <cell r="G231" t="str">
            <v/>
          </cell>
          <cell r="H231">
            <v>0</v>
          </cell>
          <cell r="J231" t="str">
            <v/>
          </cell>
          <cell r="K231" t="str">
            <v/>
          </cell>
          <cell r="L231">
            <v>0</v>
          </cell>
          <cell r="N231" t="str">
            <v/>
          </cell>
          <cell r="O231">
            <v>0</v>
          </cell>
        </row>
        <row r="232">
          <cell r="A232" t="str">
            <v>McGill, Diane</v>
          </cell>
          <cell r="B232" t="str">
            <v/>
          </cell>
          <cell r="C232" t="str">
            <v/>
          </cell>
          <cell r="D232" t="str">
            <v/>
          </cell>
          <cell r="E232" t="str">
            <v/>
          </cell>
          <cell r="F232" t="str">
            <v/>
          </cell>
          <cell r="G232" t="str">
            <v/>
          </cell>
          <cell r="H232">
            <v>0</v>
          </cell>
          <cell r="J232" t="str">
            <v/>
          </cell>
          <cell r="K232" t="str">
            <v/>
          </cell>
          <cell r="L232">
            <v>0</v>
          </cell>
          <cell r="N232" t="str">
            <v/>
          </cell>
          <cell r="O232">
            <v>0</v>
          </cell>
        </row>
        <row r="233">
          <cell r="A233" t="str">
            <v>McKee, Brandon</v>
          </cell>
          <cell r="B233" t="str">
            <v/>
          </cell>
          <cell r="C233" t="str">
            <v/>
          </cell>
          <cell r="D233" t="str">
            <v/>
          </cell>
          <cell r="E233" t="str">
            <v/>
          </cell>
          <cell r="F233" t="str">
            <v/>
          </cell>
          <cell r="G233" t="str">
            <v/>
          </cell>
          <cell r="H233">
            <v>0</v>
          </cell>
          <cell r="J233" t="str">
            <v/>
          </cell>
          <cell r="K233" t="str">
            <v/>
          </cell>
          <cell r="L233">
            <v>0</v>
          </cell>
          <cell r="N233" t="str">
            <v/>
          </cell>
          <cell r="O233">
            <v>0</v>
          </cell>
        </row>
        <row r="234">
          <cell r="A234" t="str">
            <v>McKee, Jeremy</v>
          </cell>
          <cell r="B234" t="str">
            <v/>
          </cell>
          <cell r="C234" t="str">
            <v/>
          </cell>
          <cell r="D234" t="str">
            <v/>
          </cell>
          <cell r="E234" t="str">
            <v/>
          </cell>
          <cell r="F234" t="str">
            <v/>
          </cell>
          <cell r="G234" t="str">
            <v/>
          </cell>
          <cell r="H234">
            <v>0</v>
          </cell>
          <cell r="J234" t="str">
            <v/>
          </cell>
          <cell r="K234" t="str">
            <v/>
          </cell>
          <cell r="L234">
            <v>0</v>
          </cell>
          <cell r="N234" t="str">
            <v/>
          </cell>
          <cell r="O234">
            <v>0</v>
          </cell>
        </row>
        <row r="235">
          <cell r="A235" t="str">
            <v>McNally, Patrick</v>
          </cell>
          <cell r="B235" t="str">
            <v/>
          </cell>
          <cell r="C235" t="str">
            <v/>
          </cell>
          <cell r="D235" t="str">
            <v/>
          </cell>
          <cell r="E235" t="str">
            <v/>
          </cell>
          <cell r="F235" t="str">
            <v/>
          </cell>
          <cell r="G235" t="str">
            <v/>
          </cell>
          <cell r="H235">
            <v>0</v>
          </cell>
          <cell r="J235" t="str">
            <v/>
          </cell>
          <cell r="K235" t="str">
            <v/>
          </cell>
          <cell r="L235">
            <v>0</v>
          </cell>
          <cell r="N235" t="str">
            <v/>
          </cell>
          <cell r="O235">
            <v>0</v>
          </cell>
        </row>
        <row r="236">
          <cell r="A236" t="str">
            <v>McVay, Ian</v>
          </cell>
          <cell r="B236" t="str">
            <v/>
          </cell>
          <cell r="C236" t="str">
            <v/>
          </cell>
          <cell r="D236" t="str">
            <v/>
          </cell>
          <cell r="E236" t="str">
            <v/>
          </cell>
          <cell r="F236" t="str">
            <v/>
          </cell>
          <cell r="G236" t="str">
            <v/>
          </cell>
          <cell r="H236">
            <v>0</v>
          </cell>
          <cell r="J236" t="str">
            <v/>
          </cell>
          <cell r="K236" t="str">
            <v/>
          </cell>
          <cell r="L236">
            <v>0</v>
          </cell>
          <cell r="N236" t="str">
            <v/>
          </cell>
          <cell r="O236">
            <v>0</v>
          </cell>
        </row>
        <row r="237">
          <cell r="A237" t="str">
            <v>Medina, Richard</v>
          </cell>
          <cell r="B237" t="str">
            <v/>
          </cell>
          <cell r="C237" t="str">
            <v/>
          </cell>
          <cell r="D237" t="str">
            <v/>
          </cell>
          <cell r="E237" t="str">
            <v/>
          </cell>
          <cell r="F237" t="str">
            <v/>
          </cell>
          <cell r="G237" t="str">
            <v/>
          </cell>
          <cell r="H237">
            <v>0</v>
          </cell>
          <cell r="J237" t="str">
            <v/>
          </cell>
          <cell r="K237" t="str">
            <v/>
          </cell>
          <cell r="L237">
            <v>0</v>
          </cell>
          <cell r="N237" t="str">
            <v/>
          </cell>
          <cell r="O237">
            <v>0</v>
          </cell>
        </row>
        <row r="238">
          <cell r="A238" t="str">
            <v>Mejia, Javier</v>
          </cell>
          <cell r="B238" t="str">
            <v/>
          </cell>
          <cell r="C238" t="str">
            <v/>
          </cell>
          <cell r="D238" t="str">
            <v/>
          </cell>
          <cell r="E238" t="str">
            <v/>
          </cell>
          <cell r="F238" t="str">
            <v/>
          </cell>
          <cell r="G238" t="str">
            <v/>
          </cell>
          <cell r="H238">
            <v>0</v>
          </cell>
          <cell r="J238" t="str">
            <v/>
          </cell>
          <cell r="K238" t="str">
            <v/>
          </cell>
          <cell r="L238">
            <v>0</v>
          </cell>
          <cell r="N238" t="str">
            <v/>
          </cell>
          <cell r="O238">
            <v>0</v>
          </cell>
        </row>
        <row r="239">
          <cell r="A239" t="str">
            <v>Miller, Jana</v>
          </cell>
          <cell r="B239" t="str">
            <v/>
          </cell>
          <cell r="C239" t="str">
            <v/>
          </cell>
          <cell r="D239" t="str">
            <v/>
          </cell>
          <cell r="E239" t="str">
            <v/>
          </cell>
          <cell r="F239" t="str">
            <v/>
          </cell>
          <cell r="G239" t="str">
            <v/>
          </cell>
          <cell r="H239">
            <v>0</v>
          </cell>
          <cell r="J239" t="str">
            <v/>
          </cell>
          <cell r="K239" t="str">
            <v/>
          </cell>
          <cell r="L239">
            <v>0</v>
          </cell>
          <cell r="N239" t="str">
            <v/>
          </cell>
          <cell r="O239">
            <v>0</v>
          </cell>
        </row>
        <row r="240">
          <cell r="A240" t="str">
            <v>Miller, John</v>
          </cell>
          <cell r="B240">
            <v>20</v>
          </cell>
          <cell r="C240">
            <v>10</v>
          </cell>
          <cell r="D240">
            <v>10</v>
          </cell>
          <cell r="E240" t="str">
            <v/>
          </cell>
          <cell r="F240" t="str">
            <v/>
          </cell>
          <cell r="G240" t="str">
            <v/>
          </cell>
          <cell r="H240">
            <v>0</v>
          </cell>
          <cell r="J240">
            <v>10</v>
          </cell>
          <cell r="K240" t="str">
            <v/>
          </cell>
          <cell r="L240">
            <v>0</v>
          </cell>
          <cell r="N240">
            <v>10</v>
          </cell>
          <cell r="O240">
            <v>20</v>
          </cell>
        </row>
        <row r="241">
          <cell r="A241" t="str">
            <v>Miller, Peter</v>
          </cell>
          <cell r="B241" t="str">
            <v/>
          </cell>
          <cell r="C241" t="str">
            <v/>
          </cell>
          <cell r="D241" t="str">
            <v/>
          </cell>
          <cell r="E241" t="str">
            <v/>
          </cell>
          <cell r="F241" t="str">
            <v/>
          </cell>
          <cell r="G241" t="str">
            <v/>
          </cell>
          <cell r="H241">
            <v>0</v>
          </cell>
          <cell r="J241" t="str">
            <v/>
          </cell>
          <cell r="K241" t="str">
            <v/>
          </cell>
          <cell r="L241">
            <v>0</v>
          </cell>
          <cell r="N241" t="str">
            <v/>
          </cell>
          <cell r="O241">
            <v>0</v>
          </cell>
        </row>
        <row r="242">
          <cell r="A242" t="str">
            <v>Milner, Olivia</v>
          </cell>
          <cell r="B242" t="str">
            <v/>
          </cell>
          <cell r="C242" t="str">
            <v/>
          </cell>
          <cell r="D242" t="str">
            <v/>
          </cell>
          <cell r="E242" t="str">
            <v/>
          </cell>
          <cell r="F242" t="str">
            <v/>
          </cell>
          <cell r="G242" t="str">
            <v/>
          </cell>
          <cell r="H242">
            <v>0</v>
          </cell>
          <cell r="J242" t="str">
            <v/>
          </cell>
          <cell r="K242" t="str">
            <v/>
          </cell>
          <cell r="L242">
            <v>0</v>
          </cell>
          <cell r="N242" t="str">
            <v/>
          </cell>
          <cell r="O242">
            <v>0</v>
          </cell>
        </row>
        <row r="243">
          <cell r="A243" t="str">
            <v>Miltenberger, Vince</v>
          </cell>
          <cell r="B243" t="str">
            <v/>
          </cell>
          <cell r="C243" t="str">
            <v/>
          </cell>
          <cell r="D243" t="str">
            <v/>
          </cell>
          <cell r="E243" t="str">
            <v/>
          </cell>
          <cell r="F243" t="str">
            <v/>
          </cell>
          <cell r="G243" t="str">
            <v/>
          </cell>
          <cell r="H243">
            <v>0</v>
          </cell>
          <cell r="J243" t="str">
            <v/>
          </cell>
          <cell r="K243" t="str">
            <v/>
          </cell>
          <cell r="L243">
            <v>0</v>
          </cell>
          <cell r="N243" t="str">
            <v/>
          </cell>
          <cell r="O243">
            <v>0</v>
          </cell>
        </row>
        <row r="244">
          <cell r="A244" t="str">
            <v>Mitchell, Jacob</v>
          </cell>
          <cell r="B244" t="str">
            <v/>
          </cell>
          <cell r="C244" t="str">
            <v/>
          </cell>
          <cell r="D244" t="str">
            <v/>
          </cell>
          <cell r="E244" t="str">
            <v/>
          </cell>
          <cell r="F244" t="str">
            <v/>
          </cell>
          <cell r="G244" t="str">
            <v/>
          </cell>
          <cell r="H244">
            <v>0</v>
          </cell>
          <cell r="J244" t="str">
            <v/>
          </cell>
          <cell r="K244" t="str">
            <v/>
          </cell>
          <cell r="L244">
            <v>0</v>
          </cell>
          <cell r="N244" t="str">
            <v/>
          </cell>
          <cell r="O244">
            <v>0</v>
          </cell>
        </row>
        <row r="245">
          <cell r="A245" t="str">
            <v>Mitchell, Michael</v>
          </cell>
          <cell r="B245" t="str">
            <v/>
          </cell>
          <cell r="C245" t="str">
            <v/>
          </cell>
          <cell r="D245" t="str">
            <v/>
          </cell>
          <cell r="E245" t="str">
            <v/>
          </cell>
          <cell r="F245" t="str">
            <v/>
          </cell>
          <cell r="G245" t="str">
            <v/>
          </cell>
          <cell r="H245">
            <v>0</v>
          </cell>
          <cell r="J245" t="str">
            <v/>
          </cell>
          <cell r="K245" t="str">
            <v/>
          </cell>
          <cell r="L245">
            <v>0</v>
          </cell>
          <cell r="N245" t="str">
            <v/>
          </cell>
          <cell r="O245">
            <v>0</v>
          </cell>
        </row>
        <row r="246">
          <cell r="A246" t="str">
            <v>Mo, Sebastian</v>
          </cell>
          <cell r="B246" t="str">
            <v/>
          </cell>
          <cell r="C246" t="str">
            <v/>
          </cell>
          <cell r="D246" t="str">
            <v/>
          </cell>
          <cell r="E246" t="str">
            <v/>
          </cell>
          <cell r="F246" t="str">
            <v/>
          </cell>
          <cell r="G246" t="str">
            <v/>
          </cell>
          <cell r="H246">
            <v>0</v>
          </cell>
          <cell r="J246" t="str">
            <v/>
          </cell>
          <cell r="K246" t="str">
            <v/>
          </cell>
          <cell r="L246">
            <v>0</v>
          </cell>
          <cell r="N246" t="str">
            <v/>
          </cell>
          <cell r="O246">
            <v>0</v>
          </cell>
        </row>
        <row r="247">
          <cell r="A247" t="str">
            <v>Molina, Tony</v>
          </cell>
          <cell r="B247" t="str">
            <v/>
          </cell>
          <cell r="C247" t="str">
            <v/>
          </cell>
          <cell r="D247" t="str">
            <v/>
          </cell>
          <cell r="E247" t="str">
            <v/>
          </cell>
          <cell r="F247" t="str">
            <v/>
          </cell>
          <cell r="G247" t="str">
            <v/>
          </cell>
          <cell r="H247">
            <v>0</v>
          </cell>
          <cell r="J247" t="str">
            <v/>
          </cell>
          <cell r="K247" t="str">
            <v/>
          </cell>
          <cell r="L247">
            <v>0</v>
          </cell>
          <cell r="N247" t="str">
            <v/>
          </cell>
          <cell r="O247">
            <v>0</v>
          </cell>
        </row>
        <row r="248">
          <cell r="A248" t="str">
            <v>Moline, Christopher</v>
          </cell>
          <cell r="B248" t="str">
            <v/>
          </cell>
          <cell r="C248" t="str">
            <v/>
          </cell>
          <cell r="D248" t="str">
            <v/>
          </cell>
          <cell r="E248" t="str">
            <v/>
          </cell>
          <cell r="F248" t="str">
            <v/>
          </cell>
          <cell r="G248" t="str">
            <v/>
          </cell>
          <cell r="H248">
            <v>0</v>
          </cell>
          <cell r="J248" t="str">
            <v/>
          </cell>
          <cell r="K248" t="str">
            <v/>
          </cell>
          <cell r="L248">
            <v>0</v>
          </cell>
          <cell r="N248" t="str">
            <v/>
          </cell>
          <cell r="O248">
            <v>0</v>
          </cell>
        </row>
        <row r="249">
          <cell r="A249" t="str">
            <v>Moline, Rebekah</v>
          </cell>
          <cell r="B249" t="str">
            <v/>
          </cell>
          <cell r="C249" t="str">
            <v/>
          </cell>
          <cell r="D249" t="str">
            <v/>
          </cell>
          <cell r="E249" t="str">
            <v/>
          </cell>
          <cell r="F249" t="str">
            <v/>
          </cell>
          <cell r="G249" t="str">
            <v/>
          </cell>
          <cell r="H249">
            <v>0</v>
          </cell>
          <cell r="J249" t="str">
            <v/>
          </cell>
          <cell r="K249" t="str">
            <v/>
          </cell>
          <cell r="L249">
            <v>0</v>
          </cell>
          <cell r="N249" t="str">
            <v/>
          </cell>
          <cell r="O249">
            <v>0</v>
          </cell>
        </row>
        <row r="250">
          <cell r="A250" t="str">
            <v>Monaco, Colin</v>
          </cell>
          <cell r="B250" t="str">
            <v/>
          </cell>
          <cell r="C250" t="str">
            <v/>
          </cell>
          <cell r="D250" t="str">
            <v/>
          </cell>
          <cell r="E250" t="str">
            <v/>
          </cell>
          <cell r="F250" t="str">
            <v/>
          </cell>
          <cell r="G250" t="str">
            <v/>
          </cell>
          <cell r="H250">
            <v>0</v>
          </cell>
          <cell r="J250" t="str">
            <v/>
          </cell>
          <cell r="K250" t="str">
            <v/>
          </cell>
          <cell r="L250">
            <v>0</v>
          </cell>
          <cell r="N250" t="str">
            <v/>
          </cell>
          <cell r="O250">
            <v>0</v>
          </cell>
        </row>
        <row r="251">
          <cell r="A251" t="str">
            <v>Moore, Evin</v>
          </cell>
          <cell r="B251" t="str">
            <v/>
          </cell>
          <cell r="C251" t="str">
            <v/>
          </cell>
          <cell r="D251" t="str">
            <v/>
          </cell>
          <cell r="E251" t="str">
            <v/>
          </cell>
          <cell r="F251" t="str">
            <v/>
          </cell>
          <cell r="G251" t="str">
            <v/>
          </cell>
          <cell r="H251">
            <v>0</v>
          </cell>
          <cell r="J251" t="str">
            <v/>
          </cell>
          <cell r="K251" t="str">
            <v/>
          </cell>
          <cell r="L251">
            <v>0</v>
          </cell>
          <cell r="N251" t="str">
            <v/>
          </cell>
          <cell r="O251">
            <v>0</v>
          </cell>
        </row>
        <row r="252">
          <cell r="A252" t="str">
            <v>Moreno, Louis</v>
          </cell>
          <cell r="B252" t="str">
            <v/>
          </cell>
          <cell r="C252" t="str">
            <v/>
          </cell>
          <cell r="D252" t="str">
            <v/>
          </cell>
          <cell r="E252" t="str">
            <v/>
          </cell>
          <cell r="F252" t="str">
            <v/>
          </cell>
          <cell r="G252" t="str">
            <v/>
          </cell>
          <cell r="H252">
            <v>0</v>
          </cell>
          <cell r="J252" t="str">
            <v/>
          </cell>
          <cell r="K252" t="str">
            <v/>
          </cell>
          <cell r="L252">
            <v>0</v>
          </cell>
          <cell r="N252" t="str">
            <v/>
          </cell>
          <cell r="O252">
            <v>0</v>
          </cell>
        </row>
        <row r="253">
          <cell r="A253" t="str">
            <v>Morgenthaler, Peder</v>
          </cell>
          <cell r="B253" t="str">
            <v/>
          </cell>
          <cell r="C253" t="str">
            <v/>
          </cell>
          <cell r="D253" t="str">
            <v/>
          </cell>
          <cell r="E253" t="str">
            <v/>
          </cell>
          <cell r="F253" t="str">
            <v/>
          </cell>
          <cell r="G253" t="str">
            <v/>
          </cell>
          <cell r="H253">
            <v>0</v>
          </cell>
          <cell r="J253" t="str">
            <v/>
          </cell>
          <cell r="K253" t="str">
            <v/>
          </cell>
          <cell r="L253">
            <v>0</v>
          </cell>
          <cell r="N253" t="str">
            <v/>
          </cell>
          <cell r="O253">
            <v>0</v>
          </cell>
        </row>
        <row r="254">
          <cell r="A254" t="str">
            <v>Moshel, Laura</v>
          </cell>
          <cell r="B254" t="str">
            <v/>
          </cell>
          <cell r="C254" t="str">
            <v/>
          </cell>
          <cell r="D254" t="str">
            <v/>
          </cell>
          <cell r="E254" t="str">
            <v/>
          </cell>
          <cell r="F254" t="str">
            <v/>
          </cell>
          <cell r="G254" t="str">
            <v/>
          </cell>
          <cell r="H254">
            <v>0</v>
          </cell>
          <cell r="J254" t="str">
            <v/>
          </cell>
          <cell r="K254" t="str">
            <v/>
          </cell>
          <cell r="L254">
            <v>0</v>
          </cell>
          <cell r="N254" t="str">
            <v/>
          </cell>
          <cell r="O254">
            <v>0</v>
          </cell>
        </row>
        <row r="255">
          <cell r="A255" t="str">
            <v>Mosley, Dan</v>
          </cell>
          <cell r="B255" t="str">
            <v/>
          </cell>
          <cell r="C255" t="str">
            <v/>
          </cell>
          <cell r="D255" t="str">
            <v/>
          </cell>
          <cell r="E255" t="str">
            <v/>
          </cell>
          <cell r="F255" t="str">
            <v/>
          </cell>
          <cell r="G255" t="str">
            <v/>
          </cell>
          <cell r="H255">
            <v>0</v>
          </cell>
          <cell r="J255" t="str">
            <v/>
          </cell>
          <cell r="K255" t="str">
            <v/>
          </cell>
          <cell r="L255">
            <v>0</v>
          </cell>
          <cell r="N255" t="str">
            <v/>
          </cell>
          <cell r="O255">
            <v>0</v>
          </cell>
        </row>
        <row r="256">
          <cell r="A256" t="str">
            <v>Moss, Shawn</v>
          </cell>
          <cell r="B256" t="str">
            <v/>
          </cell>
          <cell r="C256" t="str">
            <v/>
          </cell>
          <cell r="D256" t="str">
            <v/>
          </cell>
          <cell r="E256" t="str">
            <v/>
          </cell>
          <cell r="F256" t="str">
            <v/>
          </cell>
          <cell r="G256" t="str">
            <v/>
          </cell>
          <cell r="H256">
            <v>0</v>
          </cell>
          <cell r="J256" t="str">
            <v/>
          </cell>
          <cell r="K256" t="str">
            <v/>
          </cell>
          <cell r="L256">
            <v>0</v>
          </cell>
          <cell r="N256" t="str">
            <v/>
          </cell>
          <cell r="O256">
            <v>0</v>
          </cell>
        </row>
        <row r="257">
          <cell r="A257" t="str">
            <v>Motarjemi, Dave</v>
          </cell>
          <cell r="B257" t="str">
            <v/>
          </cell>
          <cell r="C257" t="str">
            <v/>
          </cell>
          <cell r="D257" t="str">
            <v/>
          </cell>
          <cell r="E257" t="str">
            <v/>
          </cell>
          <cell r="F257" t="str">
            <v/>
          </cell>
          <cell r="G257" t="str">
            <v/>
          </cell>
          <cell r="H257">
            <v>0</v>
          </cell>
          <cell r="J257" t="str">
            <v/>
          </cell>
          <cell r="K257" t="str">
            <v/>
          </cell>
          <cell r="L257">
            <v>0</v>
          </cell>
          <cell r="N257" t="str">
            <v/>
          </cell>
          <cell r="O257">
            <v>0</v>
          </cell>
        </row>
        <row r="258">
          <cell r="A258" t="str">
            <v>Mountain, Kristine</v>
          </cell>
          <cell r="B258" t="str">
            <v/>
          </cell>
          <cell r="C258" t="str">
            <v/>
          </cell>
          <cell r="D258" t="str">
            <v/>
          </cell>
          <cell r="E258" t="str">
            <v/>
          </cell>
          <cell r="F258" t="str">
            <v/>
          </cell>
          <cell r="G258" t="str">
            <v/>
          </cell>
          <cell r="H258">
            <v>0</v>
          </cell>
          <cell r="J258" t="str">
            <v/>
          </cell>
          <cell r="K258" t="str">
            <v/>
          </cell>
          <cell r="L258">
            <v>0</v>
          </cell>
          <cell r="N258" t="str">
            <v/>
          </cell>
          <cell r="O258">
            <v>0</v>
          </cell>
        </row>
        <row r="259">
          <cell r="A259" t="str">
            <v>Moyer, Chris</v>
          </cell>
          <cell r="B259" t="str">
            <v/>
          </cell>
          <cell r="C259" t="str">
            <v/>
          </cell>
          <cell r="D259" t="str">
            <v/>
          </cell>
          <cell r="E259" t="str">
            <v/>
          </cell>
          <cell r="F259" t="str">
            <v/>
          </cell>
          <cell r="G259" t="str">
            <v/>
          </cell>
          <cell r="H259">
            <v>0</v>
          </cell>
          <cell r="J259" t="str">
            <v/>
          </cell>
          <cell r="K259" t="str">
            <v/>
          </cell>
          <cell r="L259">
            <v>0</v>
          </cell>
          <cell r="N259" t="str">
            <v/>
          </cell>
          <cell r="O259">
            <v>0</v>
          </cell>
        </row>
        <row r="260">
          <cell r="A260" t="str">
            <v>Muniz, Leslie</v>
          </cell>
          <cell r="B260" t="str">
            <v/>
          </cell>
          <cell r="C260" t="str">
            <v/>
          </cell>
          <cell r="D260" t="str">
            <v/>
          </cell>
          <cell r="E260" t="str">
            <v/>
          </cell>
          <cell r="F260" t="str">
            <v/>
          </cell>
          <cell r="G260" t="str">
            <v/>
          </cell>
          <cell r="H260">
            <v>0</v>
          </cell>
          <cell r="J260" t="str">
            <v/>
          </cell>
          <cell r="K260" t="str">
            <v/>
          </cell>
          <cell r="L260">
            <v>0</v>
          </cell>
          <cell r="N260" t="str">
            <v/>
          </cell>
          <cell r="O260">
            <v>0</v>
          </cell>
        </row>
        <row r="261">
          <cell r="A261" t="str">
            <v>Murphy, Ryan</v>
          </cell>
          <cell r="B261" t="str">
            <v/>
          </cell>
          <cell r="C261" t="str">
            <v/>
          </cell>
          <cell r="D261" t="str">
            <v/>
          </cell>
          <cell r="E261" t="str">
            <v/>
          </cell>
          <cell r="F261" t="str">
            <v/>
          </cell>
          <cell r="G261" t="str">
            <v/>
          </cell>
          <cell r="H261">
            <v>0</v>
          </cell>
          <cell r="J261" t="str">
            <v/>
          </cell>
          <cell r="K261" t="str">
            <v/>
          </cell>
          <cell r="L261">
            <v>0</v>
          </cell>
          <cell r="N261" t="str">
            <v/>
          </cell>
          <cell r="O261">
            <v>0</v>
          </cell>
        </row>
        <row r="262">
          <cell r="A262" t="str">
            <v>Nagy, Steve</v>
          </cell>
          <cell r="B262" t="str">
            <v/>
          </cell>
          <cell r="C262" t="str">
            <v/>
          </cell>
          <cell r="D262" t="str">
            <v/>
          </cell>
          <cell r="E262" t="str">
            <v/>
          </cell>
          <cell r="F262" t="str">
            <v/>
          </cell>
          <cell r="G262" t="str">
            <v/>
          </cell>
          <cell r="H262">
            <v>0</v>
          </cell>
          <cell r="J262" t="str">
            <v/>
          </cell>
          <cell r="K262" t="str">
            <v/>
          </cell>
          <cell r="L262">
            <v>0</v>
          </cell>
          <cell r="N262" t="str">
            <v/>
          </cell>
          <cell r="O262">
            <v>0</v>
          </cell>
        </row>
        <row r="263">
          <cell r="A263" t="str">
            <v>Nanstiel, Heather</v>
          </cell>
          <cell r="B263" t="str">
            <v/>
          </cell>
          <cell r="C263" t="str">
            <v/>
          </cell>
          <cell r="D263" t="str">
            <v/>
          </cell>
          <cell r="E263" t="str">
            <v/>
          </cell>
          <cell r="F263" t="str">
            <v/>
          </cell>
          <cell r="G263" t="str">
            <v/>
          </cell>
          <cell r="H263">
            <v>0</v>
          </cell>
          <cell r="J263" t="str">
            <v/>
          </cell>
          <cell r="K263" t="str">
            <v/>
          </cell>
          <cell r="L263">
            <v>0</v>
          </cell>
          <cell r="N263" t="str">
            <v/>
          </cell>
          <cell r="O263">
            <v>0</v>
          </cell>
        </row>
        <row r="264">
          <cell r="A264" t="str">
            <v>Nathe, Jenny</v>
          </cell>
          <cell r="B264" t="str">
            <v/>
          </cell>
          <cell r="C264" t="str">
            <v/>
          </cell>
          <cell r="D264" t="str">
            <v/>
          </cell>
          <cell r="E264" t="str">
            <v/>
          </cell>
          <cell r="F264" t="str">
            <v/>
          </cell>
          <cell r="G264" t="str">
            <v/>
          </cell>
          <cell r="H264">
            <v>0</v>
          </cell>
          <cell r="J264" t="str">
            <v/>
          </cell>
          <cell r="K264" t="str">
            <v/>
          </cell>
          <cell r="L264">
            <v>0</v>
          </cell>
          <cell r="N264" t="str">
            <v/>
          </cell>
          <cell r="O264">
            <v>0</v>
          </cell>
        </row>
        <row r="265">
          <cell r="A265" t="str">
            <v>Nealeigh, Randy</v>
          </cell>
          <cell r="B265" t="str">
            <v/>
          </cell>
          <cell r="C265" t="str">
            <v/>
          </cell>
          <cell r="D265" t="str">
            <v/>
          </cell>
          <cell r="E265" t="str">
            <v/>
          </cell>
          <cell r="F265" t="str">
            <v/>
          </cell>
          <cell r="G265" t="str">
            <v/>
          </cell>
          <cell r="H265">
            <v>0</v>
          </cell>
          <cell r="J265" t="str">
            <v/>
          </cell>
          <cell r="K265" t="str">
            <v/>
          </cell>
          <cell r="L265">
            <v>0</v>
          </cell>
          <cell r="N265" t="str">
            <v/>
          </cell>
          <cell r="O265">
            <v>0</v>
          </cell>
        </row>
        <row r="266">
          <cell r="A266" t="str">
            <v>Nease, Seth</v>
          </cell>
          <cell r="B266" t="str">
            <v/>
          </cell>
          <cell r="C266" t="str">
            <v/>
          </cell>
          <cell r="D266" t="str">
            <v/>
          </cell>
          <cell r="E266" t="str">
            <v/>
          </cell>
          <cell r="F266" t="str">
            <v/>
          </cell>
          <cell r="G266" t="str">
            <v/>
          </cell>
          <cell r="H266">
            <v>0</v>
          </cell>
          <cell r="J266" t="str">
            <v/>
          </cell>
          <cell r="K266" t="str">
            <v/>
          </cell>
          <cell r="L266">
            <v>0</v>
          </cell>
          <cell r="N266" t="str">
            <v/>
          </cell>
          <cell r="O266">
            <v>0</v>
          </cell>
        </row>
        <row r="267">
          <cell r="A267" t="str">
            <v>Nedele, Chas</v>
          </cell>
          <cell r="B267" t="str">
            <v/>
          </cell>
          <cell r="C267" t="str">
            <v/>
          </cell>
          <cell r="D267" t="str">
            <v/>
          </cell>
          <cell r="E267" t="str">
            <v/>
          </cell>
          <cell r="F267" t="str">
            <v/>
          </cell>
          <cell r="G267" t="str">
            <v/>
          </cell>
          <cell r="H267">
            <v>0</v>
          </cell>
          <cell r="J267" t="str">
            <v/>
          </cell>
          <cell r="K267" t="str">
            <v/>
          </cell>
          <cell r="L267">
            <v>0</v>
          </cell>
          <cell r="N267" t="str">
            <v/>
          </cell>
          <cell r="O267">
            <v>0</v>
          </cell>
        </row>
        <row r="268">
          <cell r="A268" t="str">
            <v>Nelson, Briana</v>
          </cell>
          <cell r="B268" t="str">
            <v/>
          </cell>
          <cell r="C268" t="str">
            <v/>
          </cell>
          <cell r="D268" t="str">
            <v/>
          </cell>
          <cell r="E268" t="str">
            <v/>
          </cell>
          <cell r="F268" t="str">
            <v/>
          </cell>
          <cell r="G268" t="str">
            <v/>
          </cell>
          <cell r="H268">
            <v>0</v>
          </cell>
          <cell r="J268" t="str">
            <v/>
          </cell>
          <cell r="K268" t="str">
            <v/>
          </cell>
          <cell r="L268">
            <v>0</v>
          </cell>
          <cell r="N268" t="str">
            <v/>
          </cell>
          <cell r="O268">
            <v>0</v>
          </cell>
        </row>
        <row r="269">
          <cell r="A269" t="str">
            <v>Newman, Frankie</v>
          </cell>
          <cell r="B269" t="str">
            <v/>
          </cell>
          <cell r="C269" t="str">
            <v/>
          </cell>
          <cell r="D269" t="str">
            <v/>
          </cell>
          <cell r="E269" t="str">
            <v/>
          </cell>
          <cell r="F269" t="str">
            <v/>
          </cell>
          <cell r="G269" t="str">
            <v/>
          </cell>
          <cell r="H269">
            <v>0</v>
          </cell>
          <cell r="J269" t="str">
            <v/>
          </cell>
          <cell r="K269" t="str">
            <v/>
          </cell>
          <cell r="L269">
            <v>0</v>
          </cell>
          <cell r="N269" t="str">
            <v/>
          </cell>
          <cell r="O269">
            <v>0</v>
          </cell>
        </row>
        <row r="270">
          <cell r="A270" t="str">
            <v>Nichols, Molly</v>
          </cell>
          <cell r="B270" t="str">
            <v/>
          </cell>
          <cell r="C270" t="str">
            <v/>
          </cell>
          <cell r="D270" t="str">
            <v/>
          </cell>
          <cell r="E270" t="str">
            <v/>
          </cell>
          <cell r="F270" t="str">
            <v/>
          </cell>
          <cell r="G270" t="str">
            <v/>
          </cell>
          <cell r="H270">
            <v>0</v>
          </cell>
          <cell r="J270" t="str">
            <v/>
          </cell>
          <cell r="K270" t="str">
            <v/>
          </cell>
          <cell r="L270">
            <v>0</v>
          </cell>
          <cell r="N270" t="str">
            <v/>
          </cell>
          <cell r="O270">
            <v>0</v>
          </cell>
        </row>
        <row r="271">
          <cell r="A271" t="str">
            <v>Niemann, Chad</v>
          </cell>
          <cell r="B271" t="str">
            <v/>
          </cell>
          <cell r="C271" t="str">
            <v/>
          </cell>
          <cell r="D271" t="str">
            <v/>
          </cell>
          <cell r="E271" t="str">
            <v/>
          </cell>
          <cell r="F271" t="str">
            <v/>
          </cell>
          <cell r="G271" t="str">
            <v/>
          </cell>
          <cell r="H271">
            <v>0</v>
          </cell>
          <cell r="J271" t="str">
            <v/>
          </cell>
          <cell r="K271" t="str">
            <v/>
          </cell>
          <cell r="L271">
            <v>0</v>
          </cell>
          <cell r="N271" t="str">
            <v/>
          </cell>
          <cell r="O271">
            <v>0</v>
          </cell>
        </row>
        <row r="272">
          <cell r="A272" t="str">
            <v>Niman, Bill</v>
          </cell>
          <cell r="B272" t="str">
            <v/>
          </cell>
          <cell r="C272" t="str">
            <v/>
          </cell>
          <cell r="D272" t="str">
            <v/>
          </cell>
          <cell r="E272" t="str">
            <v/>
          </cell>
          <cell r="F272" t="str">
            <v/>
          </cell>
          <cell r="G272" t="str">
            <v/>
          </cell>
          <cell r="H272">
            <v>0</v>
          </cell>
          <cell r="J272" t="str">
            <v/>
          </cell>
          <cell r="K272" t="str">
            <v/>
          </cell>
          <cell r="L272">
            <v>0</v>
          </cell>
          <cell r="N272" t="str">
            <v/>
          </cell>
          <cell r="O272">
            <v>0</v>
          </cell>
        </row>
        <row r="273">
          <cell r="A273" t="str">
            <v>North, Mara</v>
          </cell>
          <cell r="B273" t="str">
            <v/>
          </cell>
          <cell r="C273" t="str">
            <v/>
          </cell>
          <cell r="D273" t="str">
            <v/>
          </cell>
          <cell r="E273" t="str">
            <v/>
          </cell>
          <cell r="F273" t="str">
            <v/>
          </cell>
          <cell r="G273" t="str">
            <v/>
          </cell>
          <cell r="H273">
            <v>0</v>
          </cell>
          <cell r="J273" t="str">
            <v/>
          </cell>
          <cell r="K273" t="str">
            <v/>
          </cell>
          <cell r="L273">
            <v>0</v>
          </cell>
          <cell r="N273" t="str">
            <v/>
          </cell>
          <cell r="O273">
            <v>0</v>
          </cell>
        </row>
        <row r="274">
          <cell r="A274" t="str">
            <v>O'Connell, JC</v>
          </cell>
          <cell r="B274" t="str">
            <v/>
          </cell>
          <cell r="C274" t="str">
            <v/>
          </cell>
          <cell r="D274" t="str">
            <v/>
          </cell>
          <cell r="E274" t="str">
            <v/>
          </cell>
          <cell r="F274" t="str">
            <v/>
          </cell>
          <cell r="G274" t="str">
            <v/>
          </cell>
          <cell r="H274">
            <v>0</v>
          </cell>
          <cell r="J274" t="str">
            <v/>
          </cell>
          <cell r="K274" t="str">
            <v/>
          </cell>
          <cell r="L274">
            <v>0</v>
          </cell>
          <cell r="N274" t="str">
            <v/>
          </cell>
          <cell r="O274">
            <v>0</v>
          </cell>
        </row>
        <row r="275">
          <cell r="A275" t="str">
            <v>O'Hare, David</v>
          </cell>
          <cell r="B275" t="str">
            <v/>
          </cell>
          <cell r="C275" t="str">
            <v/>
          </cell>
          <cell r="D275" t="str">
            <v/>
          </cell>
          <cell r="E275" t="str">
            <v/>
          </cell>
          <cell r="F275" t="str">
            <v/>
          </cell>
          <cell r="G275" t="str">
            <v/>
          </cell>
          <cell r="H275">
            <v>0</v>
          </cell>
          <cell r="J275" t="str">
            <v/>
          </cell>
          <cell r="K275" t="str">
            <v/>
          </cell>
          <cell r="L275">
            <v>0</v>
          </cell>
          <cell r="N275" t="str">
            <v/>
          </cell>
          <cell r="O275">
            <v>0</v>
          </cell>
        </row>
        <row r="276">
          <cell r="A276" t="str">
            <v>O'Reilly, Steve</v>
          </cell>
          <cell r="B276" t="str">
            <v/>
          </cell>
          <cell r="C276" t="str">
            <v/>
          </cell>
          <cell r="D276" t="str">
            <v/>
          </cell>
          <cell r="E276" t="str">
            <v/>
          </cell>
          <cell r="F276" t="str">
            <v/>
          </cell>
          <cell r="G276" t="str">
            <v/>
          </cell>
          <cell r="H276">
            <v>0</v>
          </cell>
          <cell r="J276" t="str">
            <v/>
          </cell>
          <cell r="K276" t="str">
            <v/>
          </cell>
          <cell r="L276">
            <v>0</v>
          </cell>
          <cell r="N276" t="str">
            <v/>
          </cell>
          <cell r="O276">
            <v>-5</v>
          </cell>
        </row>
        <row r="277">
          <cell r="A277" t="str">
            <v>Ogawa, Amy</v>
          </cell>
          <cell r="B277" t="str">
            <v/>
          </cell>
          <cell r="C277" t="str">
            <v/>
          </cell>
          <cell r="D277" t="str">
            <v/>
          </cell>
          <cell r="E277" t="str">
            <v/>
          </cell>
          <cell r="F277" t="str">
            <v/>
          </cell>
          <cell r="G277" t="str">
            <v/>
          </cell>
          <cell r="H277">
            <v>0</v>
          </cell>
          <cell r="J277" t="str">
            <v/>
          </cell>
          <cell r="K277" t="str">
            <v/>
          </cell>
          <cell r="L277">
            <v>0</v>
          </cell>
          <cell r="N277" t="str">
            <v/>
          </cell>
          <cell r="O277">
            <v>0</v>
          </cell>
        </row>
        <row r="278">
          <cell r="A278" t="str">
            <v>Ogawa, Brad</v>
          </cell>
          <cell r="B278" t="str">
            <v/>
          </cell>
          <cell r="C278" t="str">
            <v/>
          </cell>
          <cell r="D278" t="str">
            <v/>
          </cell>
          <cell r="E278" t="str">
            <v/>
          </cell>
          <cell r="F278" t="str">
            <v/>
          </cell>
          <cell r="G278" t="str">
            <v/>
          </cell>
          <cell r="H278">
            <v>0</v>
          </cell>
          <cell r="J278" t="str">
            <v/>
          </cell>
          <cell r="K278" t="str">
            <v/>
          </cell>
          <cell r="L278">
            <v>0</v>
          </cell>
          <cell r="N278" t="str">
            <v/>
          </cell>
          <cell r="O278">
            <v>0</v>
          </cell>
        </row>
        <row r="279">
          <cell r="A279" t="str">
            <v>Oliver, Bryan</v>
          </cell>
          <cell r="B279" t="str">
            <v/>
          </cell>
          <cell r="C279" t="str">
            <v/>
          </cell>
          <cell r="D279" t="str">
            <v/>
          </cell>
          <cell r="E279" t="str">
            <v/>
          </cell>
          <cell r="F279" t="str">
            <v/>
          </cell>
          <cell r="G279" t="str">
            <v/>
          </cell>
          <cell r="H279">
            <v>0</v>
          </cell>
          <cell r="J279" t="str">
            <v/>
          </cell>
          <cell r="K279" t="str">
            <v/>
          </cell>
          <cell r="L279">
            <v>0</v>
          </cell>
          <cell r="N279" t="str">
            <v/>
          </cell>
          <cell r="O279">
            <v>0</v>
          </cell>
        </row>
        <row r="280">
          <cell r="A280" t="str">
            <v>Olsen, Matt</v>
          </cell>
          <cell r="B280">
            <v>25</v>
          </cell>
          <cell r="C280">
            <v>10</v>
          </cell>
          <cell r="D280">
            <v>10</v>
          </cell>
          <cell r="E280" t="str">
            <v/>
          </cell>
          <cell r="F280" t="str">
            <v/>
          </cell>
          <cell r="G280" t="str">
            <v/>
          </cell>
          <cell r="H280">
            <v>0</v>
          </cell>
          <cell r="J280">
            <v>10</v>
          </cell>
          <cell r="K280" t="str">
            <v/>
          </cell>
          <cell r="L280">
            <v>0</v>
          </cell>
          <cell r="N280">
            <v>10</v>
          </cell>
          <cell r="O280">
            <v>25</v>
          </cell>
        </row>
        <row r="281">
          <cell r="A281" t="str">
            <v>Olson, Derek</v>
          </cell>
          <cell r="B281" t="str">
            <v/>
          </cell>
          <cell r="C281" t="str">
            <v/>
          </cell>
          <cell r="D281" t="str">
            <v/>
          </cell>
          <cell r="E281" t="str">
            <v/>
          </cell>
          <cell r="F281" t="str">
            <v/>
          </cell>
          <cell r="G281" t="str">
            <v/>
          </cell>
          <cell r="H281">
            <v>0</v>
          </cell>
          <cell r="J281" t="str">
            <v/>
          </cell>
          <cell r="K281" t="str">
            <v/>
          </cell>
          <cell r="L281">
            <v>0</v>
          </cell>
          <cell r="N281" t="str">
            <v/>
          </cell>
          <cell r="O281">
            <v>0</v>
          </cell>
        </row>
        <row r="282">
          <cell r="A282" t="str">
            <v>Osborn, Tim</v>
          </cell>
          <cell r="B282" t="str">
            <v/>
          </cell>
          <cell r="C282" t="str">
            <v/>
          </cell>
          <cell r="D282" t="str">
            <v/>
          </cell>
          <cell r="E282" t="str">
            <v/>
          </cell>
          <cell r="F282" t="str">
            <v/>
          </cell>
          <cell r="G282" t="str">
            <v/>
          </cell>
          <cell r="H282">
            <v>0</v>
          </cell>
          <cell r="J282" t="str">
            <v/>
          </cell>
          <cell r="K282" t="str">
            <v/>
          </cell>
          <cell r="L282">
            <v>0</v>
          </cell>
          <cell r="N282" t="str">
            <v/>
          </cell>
          <cell r="O282">
            <v>0</v>
          </cell>
        </row>
        <row r="283">
          <cell r="A283" t="str">
            <v>Ostby, Joe</v>
          </cell>
          <cell r="B283" t="str">
            <v/>
          </cell>
          <cell r="C283" t="str">
            <v/>
          </cell>
          <cell r="D283" t="str">
            <v/>
          </cell>
          <cell r="E283" t="str">
            <v/>
          </cell>
          <cell r="F283" t="str">
            <v/>
          </cell>
          <cell r="G283" t="str">
            <v/>
          </cell>
          <cell r="H283">
            <v>0</v>
          </cell>
          <cell r="J283" t="str">
            <v/>
          </cell>
          <cell r="K283" t="str">
            <v/>
          </cell>
          <cell r="L283">
            <v>0</v>
          </cell>
          <cell r="N283" t="str">
            <v/>
          </cell>
          <cell r="O283">
            <v>0</v>
          </cell>
        </row>
        <row r="284">
          <cell r="A284" t="str">
            <v>Owen, Peyton</v>
          </cell>
          <cell r="B284" t="str">
            <v/>
          </cell>
          <cell r="C284" t="str">
            <v/>
          </cell>
          <cell r="D284" t="str">
            <v/>
          </cell>
          <cell r="E284" t="str">
            <v/>
          </cell>
          <cell r="F284" t="str">
            <v/>
          </cell>
          <cell r="G284" t="str">
            <v/>
          </cell>
          <cell r="H284">
            <v>0</v>
          </cell>
          <cell r="J284" t="str">
            <v/>
          </cell>
          <cell r="K284" t="str">
            <v/>
          </cell>
          <cell r="L284">
            <v>0</v>
          </cell>
          <cell r="N284" t="str">
            <v/>
          </cell>
          <cell r="O284">
            <v>0</v>
          </cell>
        </row>
        <row r="285">
          <cell r="A285" t="str">
            <v>Owens, Joe</v>
          </cell>
          <cell r="B285" t="str">
            <v/>
          </cell>
          <cell r="C285" t="str">
            <v/>
          </cell>
          <cell r="D285" t="str">
            <v/>
          </cell>
          <cell r="E285" t="str">
            <v/>
          </cell>
          <cell r="F285" t="str">
            <v/>
          </cell>
          <cell r="G285" t="str">
            <v/>
          </cell>
          <cell r="H285">
            <v>0</v>
          </cell>
          <cell r="J285" t="str">
            <v/>
          </cell>
          <cell r="K285" t="str">
            <v/>
          </cell>
          <cell r="L285">
            <v>0</v>
          </cell>
          <cell r="N285" t="str">
            <v/>
          </cell>
          <cell r="O285">
            <v>0</v>
          </cell>
        </row>
        <row r="286">
          <cell r="A286" t="str">
            <v>Parker, Susan</v>
          </cell>
          <cell r="B286" t="str">
            <v/>
          </cell>
          <cell r="C286" t="str">
            <v/>
          </cell>
          <cell r="D286" t="str">
            <v/>
          </cell>
          <cell r="E286" t="str">
            <v/>
          </cell>
          <cell r="F286" t="str">
            <v/>
          </cell>
          <cell r="G286" t="str">
            <v/>
          </cell>
          <cell r="H286">
            <v>0</v>
          </cell>
          <cell r="J286" t="str">
            <v/>
          </cell>
          <cell r="K286" t="str">
            <v/>
          </cell>
          <cell r="L286">
            <v>0</v>
          </cell>
          <cell r="N286" t="str">
            <v/>
          </cell>
          <cell r="O286">
            <v>0</v>
          </cell>
        </row>
        <row r="287">
          <cell r="A287" t="str">
            <v>Patrick, Brad</v>
          </cell>
          <cell r="B287" t="str">
            <v/>
          </cell>
          <cell r="C287" t="str">
            <v/>
          </cell>
          <cell r="D287" t="str">
            <v/>
          </cell>
          <cell r="E287" t="str">
            <v/>
          </cell>
          <cell r="F287" t="str">
            <v/>
          </cell>
          <cell r="G287" t="str">
            <v/>
          </cell>
          <cell r="H287">
            <v>0</v>
          </cell>
          <cell r="J287" t="str">
            <v/>
          </cell>
          <cell r="K287" t="str">
            <v/>
          </cell>
          <cell r="L287">
            <v>0</v>
          </cell>
          <cell r="N287" t="str">
            <v/>
          </cell>
          <cell r="O287">
            <v>0</v>
          </cell>
        </row>
        <row r="288">
          <cell r="A288" t="str">
            <v>Patton, Preston</v>
          </cell>
          <cell r="B288" t="str">
            <v/>
          </cell>
          <cell r="C288" t="str">
            <v/>
          </cell>
          <cell r="D288" t="str">
            <v/>
          </cell>
          <cell r="E288" t="str">
            <v/>
          </cell>
          <cell r="F288" t="str">
            <v/>
          </cell>
          <cell r="G288" t="str">
            <v/>
          </cell>
          <cell r="H288">
            <v>0</v>
          </cell>
          <cell r="J288" t="str">
            <v/>
          </cell>
          <cell r="K288" t="str">
            <v/>
          </cell>
          <cell r="L288">
            <v>0</v>
          </cell>
          <cell r="N288" t="str">
            <v/>
          </cell>
          <cell r="O288">
            <v>0</v>
          </cell>
        </row>
        <row r="289">
          <cell r="A289" t="str">
            <v>Peake, Merrill</v>
          </cell>
          <cell r="B289" t="str">
            <v/>
          </cell>
          <cell r="C289" t="str">
            <v/>
          </cell>
          <cell r="D289" t="str">
            <v/>
          </cell>
          <cell r="E289" t="str">
            <v/>
          </cell>
          <cell r="F289" t="str">
            <v/>
          </cell>
          <cell r="G289" t="str">
            <v/>
          </cell>
          <cell r="H289">
            <v>0</v>
          </cell>
          <cell r="J289" t="str">
            <v/>
          </cell>
          <cell r="K289" t="str">
            <v/>
          </cell>
          <cell r="L289">
            <v>0</v>
          </cell>
          <cell r="N289" t="str">
            <v/>
          </cell>
          <cell r="O289">
            <v>0</v>
          </cell>
        </row>
        <row r="290">
          <cell r="A290" t="str">
            <v>Penney, Al</v>
          </cell>
          <cell r="B290" t="str">
            <v/>
          </cell>
          <cell r="C290" t="str">
            <v/>
          </cell>
          <cell r="D290" t="str">
            <v/>
          </cell>
          <cell r="E290" t="str">
            <v/>
          </cell>
          <cell r="F290" t="str">
            <v/>
          </cell>
          <cell r="G290" t="str">
            <v/>
          </cell>
          <cell r="H290">
            <v>0</v>
          </cell>
          <cell r="J290" t="str">
            <v/>
          </cell>
          <cell r="K290" t="str">
            <v/>
          </cell>
          <cell r="L290">
            <v>0</v>
          </cell>
          <cell r="N290" t="str">
            <v/>
          </cell>
          <cell r="O290">
            <v>0</v>
          </cell>
        </row>
        <row r="291">
          <cell r="A291" t="str">
            <v>Pentico, David</v>
          </cell>
          <cell r="B291" t="str">
            <v/>
          </cell>
          <cell r="C291" t="str">
            <v/>
          </cell>
          <cell r="D291" t="str">
            <v/>
          </cell>
          <cell r="E291" t="str">
            <v/>
          </cell>
          <cell r="F291" t="str">
            <v/>
          </cell>
          <cell r="G291" t="str">
            <v/>
          </cell>
          <cell r="H291">
            <v>0</v>
          </cell>
          <cell r="J291" t="str">
            <v/>
          </cell>
          <cell r="K291" t="str">
            <v/>
          </cell>
          <cell r="L291">
            <v>0</v>
          </cell>
          <cell r="N291" t="str">
            <v/>
          </cell>
          <cell r="O291">
            <v>0</v>
          </cell>
        </row>
        <row r="292">
          <cell r="A292" t="str">
            <v>Perez, Ben</v>
          </cell>
          <cell r="B292" t="str">
            <v/>
          </cell>
          <cell r="C292" t="str">
            <v/>
          </cell>
          <cell r="D292" t="str">
            <v/>
          </cell>
          <cell r="E292" t="str">
            <v/>
          </cell>
          <cell r="F292" t="str">
            <v/>
          </cell>
          <cell r="G292" t="str">
            <v/>
          </cell>
          <cell r="H292">
            <v>0</v>
          </cell>
          <cell r="J292" t="str">
            <v/>
          </cell>
          <cell r="K292" t="str">
            <v/>
          </cell>
          <cell r="L292">
            <v>0</v>
          </cell>
          <cell r="N292" t="str">
            <v/>
          </cell>
          <cell r="O292">
            <v>0</v>
          </cell>
        </row>
        <row r="293">
          <cell r="A293" t="str">
            <v>Perkins, Eric</v>
          </cell>
          <cell r="B293" t="str">
            <v/>
          </cell>
          <cell r="C293" t="str">
            <v/>
          </cell>
          <cell r="D293" t="str">
            <v/>
          </cell>
          <cell r="E293" t="str">
            <v/>
          </cell>
          <cell r="F293" t="str">
            <v/>
          </cell>
          <cell r="G293" t="str">
            <v/>
          </cell>
          <cell r="H293">
            <v>0</v>
          </cell>
          <cell r="J293" t="str">
            <v/>
          </cell>
          <cell r="K293" t="str">
            <v/>
          </cell>
          <cell r="L293">
            <v>0</v>
          </cell>
          <cell r="N293" t="str">
            <v/>
          </cell>
          <cell r="O293">
            <v>0</v>
          </cell>
        </row>
        <row r="294">
          <cell r="A294" t="str">
            <v>Perkins, Eric E</v>
          </cell>
          <cell r="B294" t="str">
            <v/>
          </cell>
          <cell r="C294" t="str">
            <v/>
          </cell>
          <cell r="D294" t="str">
            <v/>
          </cell>
          <cell r="E294" t="str">
            <v/>
          </cell>
          <cell r="F294" t="str">
            <v/>
          </cell>
          <cell r="G294" t="str">
            <v/>
          </cell>
          <cell r="H294">
            <v>0</v>
          </cell>
          <cell r="J294" t="str">
            <v/>
          </cell>
          <cell r="K294" t="str">
            <v/>
          </cell>
          <cell r="L294">
            <v>0</v>
          </cell>
          <cell r="N294" t="str">
            <v/>
          </cell>
          <cell r="O294">
            <v>0</v>
          </cell>
        </row>
        <row r="295">
          <cell r="A295" t="str">
            <v>Peters, Kyle</v>
          </cell>
          <cell r="B295" t="str">
            <v/>
          </cell>
          <cell r="C295" t="str">
            <v/>
          </cell>
          <cell r="D295" t="str">
            <v/>
          </cell>
          <cell r="E295" t="str">
            <v/>
          </cell>
          <cell r="F295" t="str">
            <v/>
          </cell>
          <cell r="G295" t="str">
            <v/>
          </cell>
          <cell r="H295">
            <v>0</v>
          </cell>
          <cell r="J295" t="str">
            <v/>
          </cell>
          <cell r="K295" t="str">
            <v/>
          </cell>
          <cell r="L295">
            <v>0</v>
          </cell>
          <cell r="N295" t="str">
            <v/>
          </cell>
          <cell r="O295">
            <v>0</v>
          </cell>
        </row>
        <row r="296">
          <cell r="A296" t="str">
            <v>Pfau, Brian</v>
          </cell>
          <cell r="B296" t="str">
            <v/>
          </cell>
          <cell r="C296" t="str">
            <v/>
          </cell>
          <cell r="D296" t="str">
            <v/>
          </cell>
          <cell r="E296" t="str">
            <v/>
          </cell>
          <cell r="F296" t="str">
            <v/>
          </cell>
          <cell r="G296" t="str">
            <v/>
          </cell>
          <cell r="H296">
            <v>0</v>
          </cell>
          <cell r="J296" t="str">
            <v/>
          </cell>
          <cell r="K296" t="str">
            <v/>
          </cell>
          <cell r="L296">
            <v>0</v>
          </cell>
          <cell r="N296" t="str">
            <v/>
          </cell>
          <cell r="O296">
            <v>0</v>
          </cell>
        </row>
        <row r="297">
          <cell r="A297" t="str">
            <v>Pickney, Clint</v>
          </cell>
          <cell r="B297" t="str">
            <v/>
          </cell>
          <cell r="C297" t="str">
            <v/>
          </cell>
          <cell r="D297" t="str">
            <v/>
          </cell>
          <cell r="E297" t="str">
            <v/>
          </cell>
          <cell r="F297" t="str">
            <v/>
          </cell>
          <cell r="G297" t="str">
            <v/>
          </cell>
          <cell r="H297">
            <v>0</v>
          </cell>
          <cell r="J297" t="str">
            <v/>
          </cell>
          <cell r="K297" t="str">
            <v/>
          </cell>
          <cell r="L297">
            <v>0</v>
          </cell>
          <cell r="N297" t="str">
            <v/>
          </cell>
          <cell r="O297">
            <v>0</v>
          </cell>
        </row>
        <row r="298">
          <cell r="A298" t="str">
            <v>Pigford, Greg</v>
          </cell>
          <cell r="B298">
            <v>20</v>
          </cell>
          <cell r="C298">
            <v>20</v>
          </cell>
          <cell r="D298">
            <v>15</v>
          </cell>
          <cell r="E298">
            <v>5</v>
          </cell>
          <cell r="F298" t="str">
            <v/>
          </cell>
          <cell r="G298">
            <v>30</v>
          </cell>
          <cell r="H298">
            <v>0</v>
          </cell>
          <cell r="J298">
            <v>10</v>
          </cell>
          <cell r="K298">
            <v>30</v>
          </cell>
          <cell r="L298">
            <v>0</v>
          </cell>
          <cell r="N298">
            <v>10</v>
          </cell>
          <cell r="O298">
            <v>20</v>
          </cell>
        </row>
        <row r="299">
          <cell r="A299" t="str">
            <v>Plegge, Cassandra</v>
          </cell>
          <cell r="B299" t="str">
            <v/>
          </cell>
          <cell r="C299" t="str">
            <v/>
          </cell>
          <cell r="D299" t="str">
            <v/>
          </cell>
          <cell r="E299" t="str">
            <v/>
          </cell>
          <cell r="F299" t="str">
            <v/>
          </cell>
          <cell r="G299" t="str">
            <v/>
          </cell>
          <cell r="H299">
            <v>0</v>
          </cell>
          <cell r="J299" t="str">
            <v/>
          </cell>
          <cell r="K299" t="str">
            <v/>
          </cell>
          <cell r="L299">
            <v>0</v>
          </cell>
          <cell r="N299" t="str">
            <v/>
          </cell>
          <cell r="O299">
            <v>0</v>
          </cell>
        </row>
        <row r="300">
          <cell r="A300" t="str">
            <v>Politte, Sean</v>
          </cell>
          <cell r="B300" t="str">
            <v/>
          </cell>
          <cell r="C300" t="str">
            <v/>
          </cell>
          <cell r="D300" t="str">
            <v/>
          </cell>
          <cell r="E300" t="str">
            <v/>
          </cell>
          <cell r="F300" t="str">
            <v/>
          </cell>
          <cell r="G300" t="str">
            <v/>
          </cell>
          <cell r="H300">
            <v>0</v>
          </cell>
          <cell r="J300" t="str">
            <v/>
          </cell>
          <cell r="K300" t="str">
            <v/>
          </cell>
          <cell r="L300">
            <v>0</v>
          </cell>
          <cell r="N300" t="str">
            <v/>
          </cell>
          <cell r="O300">
            <v>0</v>
          </cell>
        </row>
        <row r="301">
          <cell r="A301" t="str">
            <v>Pope, Kevin</v>
          </cell>
          <cell r="B301" t="str">
            <v/>
          </cell>
          <cell r="C301" t="str">
            <v/>
          </cell>
          <cell r="D301" t="str">
            <v/>
          </cell>
          <cell r="E301" t="str">
            <v/>
          </cell>
          <cell r="F301" t="str">
            <v/>
          </cell>
          <cell r="G301" t="str">
            <v/>
          </cell>
          <cell r="H301">
            <v>0</v>
          </cell>
          <cell r="J301" t="str">
            <v/>
          </cell>
          <cell r="K301" t="str">
            <v/>
          </cell>
          <cell r="L301">
            <v>0</v>
          </cell>
          <cell r="N301" t="str">
            <v/>
          </cell>
          <cell r="O301">
            <v>0</v>
          </cell>
        </row>
        <row r="302">
          <cell r="A302" t="str">
            <v>Porter, Ty</v>
          </cell>
          <cell r="B302" t="str">
            <v/>
          </cell>
          <cell r="C302" t="str">
            <v/>
          </cell>
          <cell r="D302" t="str">
            <v/>
          </cell>
          <cell r="E302" t="str">
            <v/>
          </cell>
          <cell r="F302" t="str">
            <v/>
          </cell>
          <cell r="G302" t="str">
            <v/>
          </cell>
          <cell r="H302">
            <v>0</v>
          </cell>
          <cell r="J302" t="str">
            <v/>
          </cell>
          <cell r="K302" t="str">
            <v/>
          </cell>
          <cell r="L302">
            <v>0</v>
          </cell>
          <cell r="N302" t="str">
            <v/>
          </cell>
          <cell r="O302">
            <v>0</v>
          </cell>
        </row>
        <row r="303">
          <cell r="A303" t="str">
            <v>Pratt, Patrick</v>
          </cell>
          <cell r="B303" t="str">
            <v/>
          </cell>
          <cell r="C303" t="str">
            <v/>
          </cell>
          <cell r="D303" t="str">
            <v/>
          </cell>
          <cell r="E303" t="str">
            <v/>
          </cell>
          <cell r="F303" t="str">
            <v/>
          </cell>
          <cell r="G303" t="str">
            <v/>
          </cell>
          <cell r="H303">
            <v>0</v>
          </cell>
          <cell r="J303" t="str">
            <v/>
          </cell>
          <cell r="K303" t="str">
            <v/>
          </cell>
          <cell r="L303">
            <v>0</v>
          </cell>
          <cell r="N303" t="str">
            <v/>
          </cell>
          <cell r="O303">
            <v>0</v>
          </cell>
        </row>
        <row r="304">
          <cell r="A304" t="str">
            <v>Pritchard, Mark</v>
          </cell>
          <cell r="B304" t="str">
            <v/>
          </cell>
          <cell r="C304" t="str">
            <v/>
          </cell>
          <cell r="D304" t="str">
            <v/>
          </cell>
          <cell r="E304" t="str">
            <v/>
          </cell>
          <cell r="F304" t="str">
            <v/>
          </cell>
          <cell r="G304" t="str">
            <v/>
          </cell>
          <cell r="H304">
            <v>0</v>
          </cell>
          <cell r="J304" t="str">
            <v/>
          </cell>
          <cell r="K304" t="str">
            <v/>
          </cell>
          <cell r="L304">
            <v>0</v>
          </cell>
          <cell r="N304" t="str">
            <v/>
          </cell>
          <cell r="O304">
            <v>0</v>
          </cell>
        </row>
        <row r="305">
          <cell r="A305" t="str">
            <v>Pryor, Evan</v>
          </cell>
          <cell r="B305" t="str">
            <v/>
          </cell>
          <cell r="C305" t="str">
            <v/>
          </cell>
          <cell r="D305" t="str">
            <v/>
          </cell>
          <cell r="E305" t="str">
            <v/>
          </cell>
          <cell r="F305" t="str">
            <v/>
          </cell>
          <cell r="G305" t="str">
            <v/>
          </cell>
          <cell r="H305">
            <v>0</v>
          </cell>
          <cell r="J305" t="str">
            <v/>
          </cell>
          <cell r="K305" t="str">
            <v/>
          </cell>
          <cell r="L305">
            <v>0</v>
          </cell>
          <cell r="N305" t="str">
            <v/>
          </cell>
          <cell r="O305">
            <v>0</v>
          </cell>
        </row>
        <row r="306">
          <cell r="A306" t="str">
            <v>Pumarejo, Miguel</v>
          </cell>
          <cell r="B306" t="str">
            <v/>
          </cell>
          <cell r="C306" t="str">
            <v/>
          </cell>
          <cell r="D306" t="str">
            <v/>
          </cell>
          <cell r="E306" t="str">
            <v/>
          </cell>
          <cell r="F306" t="str">
            <v/>
          </cell>
          <cell r="G306" t="str">
            <v/>
          </cell>
          <cell r="H306">
            <v>0</v>
          </cell>
          <cell r="J306" t="str">
            <v/>
          </cell>
          <cell r="K306" t="str">
            <v/>
          </cell>
          <cell r="L306">
            <v>0</v>
          </cell>
          <cell r="N306" t="str">
            <v/>
          </cell>
          <cell r="O306">
            <v>0</v>
          </cell>
        </row>
        <row r="307">
          <cell r="A307" t="str">
            <v>Raine, Stephanie</v>
          </cell>
          <cell r="B307" t="str">
            <v/>
          </cell>
          <cell r="C307" t="str">
            <v/>
          </cell>
          <cell r="D307" t="str">
            <v/>
          </cell>
          <cell r="E307" t="str">
            <v/>
          </cell>
          <cell r="F307" t="str">
            <v/>
          </cell>
          <cell r="G307" t="str">
            <v/>
          </cell>
          <cell r="H307">
            <v>0</v>
          </cell>
          <cell r="J307" t="str">
            <v/>
          </cell>
          <cell r="K307" t="str">
            <v/>
          </cell>
          <cell r="L307">
            <v>0</v>
          </cell>
          <cell r="N307" t="str">
            <v/>
          </cell>
          <cell r="O307">
            <v>0</v>
          </cell>
        </row>
        <row r="308">
          <cell r="A308" t="str">
            <v>Randall, Ryan</v>
          </cell>
          <cell r="B308" t="str">
            <v/>
          </cell>
          <cell r="C308" t="str">
            <v/>
          </cell>
          <cell r="D308" t="str">
            <v/>
          </cell>
          <cell r="E308" t="str">
            <v/>
          </cell>
          <cell r="F308" t="str">
            <v/>
          </cell>
          <cell r="G308" t="str">
            <v/>
          </cell>
          <cell r="H308">
            <v>0</v>
          </cell>
          <cell r="J308" t="str">
            <v/>
          </cell>
          <cell r="K308" t="str">
            <v/>
          </cell>
          <cell r="L308">
            <v>0</v>
          </cell>
          <cell r="N308" t="str">
            <v/>
          </cell>
          <cell r="O308">
            <v>0</v>
          </cell>
        </row>
        <row r="309">
          <cell r="A309" t="str">
            <v>Ray, Chris</v>
          </cell>
          <cell r="B309" t="str">
            <v/>
          </cell>
          <cell r="C309" t="str">
            <v/>
          </cell>
          <cell r="D309" t="str">
            <v/>
          </cell>
          <cell r="E309" t="str">
            <v/>
          </cell>
          <cell r="F309" t="str">
            <v/>
          </cell>
          <cell r="G309" t="str">
            <v/>
          </cell>
          <cell r="H309">
            <v>0</v>
          </cell>
          <cell r="J309" t="str">
            <v/>
          </cell>
          <cell r="K309" t="str">
            <v/>
          </cell>
          <cell r="L309">
            <v>0</v>
          </cell>
          <cell r="N309" t="str">
            <v/>
          </cell>
          <cell r="O309">
            <v>0</v>
          </cell>
        </row>
        <row r="310">
          <cell r="A310" t="str">
            <v>Reas, Randy</v>
          </cell>
          <cell r="B310">
            <v>25</v>
          </cell>
          <cell r="C310">
            <v>5</v>
          </cell>
          <cell r="D310">
            <v>5</v>
          </cell>
          <cell r="E310" t="str">
            <v/>
          </cell>
          <cell r="F310" t="str">
            <v/>
          </cell>
          <cell r="G310" t="str">
            <v/>
          </cell>
          <cell r="H310">
            <v>0</v>
          </cell>
          <cell r="J310">
            <v>5</v>
          </cell>
          <cell r="K310" t="str">
            <v/>
          </cell>
          <cell r="L310">
            <v>0</v>
          </cell>
          <cell r="N310">
            <v>5</v>
          </cell>
          <cell r="O310">
            <v>25</v>
          </cell>
        </row>
        <row r="311">
          <cell r="A311" t="str">
            <v>Remollo, Joy</v>
          </cell>
          <cell r="B311" t="str">
            <v/>
          </cell>
          <cell r="C311" t="str">
            <v/>
          </cell>
          <cell r="D311" t="str">
            <v/>
          </cell>
          <cell r="E311" t="str">
            <v/>
          </cell>
          <cell r="F311" t="str">
            <v/>
          </cell>
          <cell r="G311" t="str">
            <v/>
          </cell>
          <cell r="H311">
            <v>0</v>
          </cell>
          <cell r="J311" t="str">
            <v/>
          </cell>
          <cell r="K311" t="str">
            <v/>
          </cell>
          <cell r="L311">
            <v>0</v>
          </cell>
          <cell r="N311" t="str">
            <v/>
          </cell>
          <cell r="O311">
            <v>0</v>
          </cell>
        </row>
        <row r="312">
          <cell r="A312" t="str">
            <v>Revell, Justin</v>
          </cell>
          <cell r="B312">
            <v>20</v>
          </cell>
          <cell r="C312">
            <v>20</v>
          </cell>
          <cell r="D312">
            <v>15</v>
          </cell>
          <cell r="E312">
            <v>5</v>
          </cell>
          <cell r="F312" t="str">
            <v/>
          </cell>
          <cell r="G312">
            <v>25</v>
          </cell>
          <cell r="H312">
            <v>0</v>
          </cell>
          <cell r="J312" t="str">
            <v/>
          </cell>
          <cell r="K312">
            <v>25</v>
          </cell>
          <cell r="L312">
            <v>0</v>
          </cell>
          <cell r="N312" t="str">
            <v/>
          </cell>
          <cell r="O312">
            <v>20</v>
          </cell>
        </row>
        <row r="313">
          <cell r="A313" t="str">
            <v>Reynolds, Bob</v>
          </cell>
          <cell r="B313">
            <v>20</v>
          </cell>
          <cell r="C313">
            <v>20</v>
          </cell>
          <cell r="D313">
            <v>15</v>
          </cell>
          <cell r="E313">
            <v>5</v>
          </cell>
          <cell r="F313" t="str">
            <v/>
          </cell>
          <cell r="G313">
            <v>30</v>
          </cell>
          <cell r="H313">
            <v>0</v>
          </cell>
          <cell r="J313" t="str">
            <v/>
          </cell>
          <cell r="K313">
            <v>30</v>
          </cell>
          <cell r="L313">
            <v>0</v>
          </cell>
          <cell r="N313" t="str">
            <v/>
          </cell>
          <cell r="O313">
            <v>20</v>
          </cell>
        </row>
        <row r="314">
          <cell r="A314" t="str">
            <v>Reynolds, Mesha</v>
          </cell>
          <cell r="B314" t="str">
            <v/>
          </cell>
          <cell r="C314" t="str">
            <v/>
          </cell>
          <cell r="D314" t="str">
            <v/>
          </cell>
          <cell r="E314" t="str">
            <v/>
          </cell>
          <cell r="F314" t="str">
            <v/>
          </cell>
          <cell r="G314" t="str">
            <v/>
          </cell>
          <cell r="H314">
            <v>0</v>
          </cell>
          <cell r="J314" t="str">
            <v/>
          </cell>
          <cell r="K314" t="str">
            <v/>
          </cell>
          <cell r="L314">
            <v>0</v>
          </cell>
          <cell r="N314" t="str">
            <v/>
          </cell>
          <cell r="O314">
            <v>0</v>
          </cell>
        </row>
        <row r="315">
          <cell r="A315" t="str">
            <v>Richards, Bryon</v>
          </cell>
          <cell r="B315" t="str">
            <v/>
          </cell>
          <cell r="C315" t="str">
            <v/>
          </cell>
          <cell r="D315" t="str">
            <v/>
          </cell>
          <cell r="E315" t="str">
            <v/>
          </cell>
          <cell r="F315" t="str">
            <v/>
          </cell>
          <cell r="G315" t="str">
            <v/>
          </cell>
          <cell r="H315">
            <v>0</v>
          </cell>
          <cell r="J315" t="str">
            <v/>
          </cell>
          <cell r="K315" t="str">
            <v/>
          </cell>
          <cell r="L315">
            <v>0</v>
          </cell>
          <cell r="N315" t="str">
            <v/>
          </cell>
          <cell r="O315">
            <v>0</v>
          </cell>
        </row>
        <row r="316">
          <cell r="A316" t="str">
            <v>Rivers, Dan</v>
          </cell>
          <cell r="B316" t="str">
            <v/>
          </cell>
          <cell r="C316" t="str">
            <v/>
          </cell>
          <cell r="D316" t="str">
            <v/>
          </cell>
          <cell r="E316" t="str">
            <v/>
          </cell>
          <cell r="F316" t="str">
            <v/>
          </cell>
          <cell r="G316" t="str">
            <v/>
          </cell>
          <cell r="H316">
            <v>0</v>
          </cell>
          <cell r="J316" t="str">
            <v/>
          </cell>
          <cell r="K316" t="str">
            <v/>
          </cell>
          <cell r="L316">
            <v>0</v>
          </cell>
          <cell r="N316" t="str">
            <v/>
          </cell>
          <cell r="O316">
            <v>0</v>
          </cell>
        </row>
        <row r="317">
          <cell r="A317" t="str">
            <v>Roark, Eric</v>
          </cell>
          <cell r="B317" t="str">
            <v/>
          </cell>
          <cell r="C317" t="str">
            <v/>
          </cell>
          <cell r="D317" t="str">
            <v/>
          </cell>
          <cell r="E317" t="str">
            <v/>
          </cell>
          <cell r="F317" t="str">
            <v/>
          </cell>
          <cell r="G317" t="str">
            <v/>
          </cell>
          <cell r="H317">
            <v>0</v>
          </cell>
          <cell r="J317" t="str">
            <v/>
          </cell>
          <cell r="K317" t="str">
            <v/>
          </cell>
          <cell r="L317">
            <v>0</v>
          </cell>
          <cell r="N317" t="str">
            <v/>
          </cell>
          <cell r="O317">
            <v>0</v>
          </cell>
        </row>
        <row r="318">
          <cell r="A318" t="str">
            <v>Robinson, Dan</v>
          </cell>
          <cell r="B318" t="str">
            <v/>
          </cell>
          <cell r="C318" t="str">
            <v/>
          </cell>
          <cell r="D318" t="str">
            <v/>
          </cell>
          <cell r="E318" t="str">
            <v/>
          </cell>
          <cell r="F318" t="str">
            <v/>
          </cell>
          <cell r="G318" t="str">
            <v/>
          </cell>
          <cell r="H318">
            <v>0</v>
          </cell>
          <cell r="J318" t="str">
            <v/>
          </cell>
          <cell r="K318" t="str">
            <v/>
          </cell>
          <cell r="L318">
            <v>0</v>
          </cell>
          <cell r="N318" t="str">
            <v/>
          </cell>
          <cell r="O318">
            <v>0</v>
          </cell>
        </row>
        <row r="319">
          <cell r="A319" t="str">
            <v>Robinson, Dan (Don't Use)</v>
          </cell>
          <cell r="B319" t="str">
            <v/>
          </cell>
          <cell r="C319" t="str">
            <v/>
          </cell>
          <cell r="D319" t="str">
            <v/>
          </cell>
          <cell r="E319" t="str">
            <v/>
          </cell>
          <cell r="F319" t="str">
            <v/>
          </cell>
          <cell r="G319" t="str">
            <v/>
          </cell>
          <cell r="H319">
            <v>0</v>
          </cell>
          <cell r="J319" t="str">
            <v/>
          </cell>
          <cell r="K319" t="str">
            <v/>
          </cell>
          <cell r="L319">
            <v>0</v>
          </cell>
          <cell r="N319" t="str">
            <v/>
          </cell>
          <cell r="O319">
            <v>0</v>
          </cell>
        </row>
        <row r="320">
          <cell r="A320" t="str">
            <v>Robison, Ben</v>
          </cell>
          <cell r="B320" t="str">
            <v/>
          </cell>
          <cell r="C320" t="str">
            <v/>
          </cell>
          <cell r="D320" t="str">
            <v/>
          </cell>
          <cell r="E320" t="str">
            <v/>
          </cell>
          <cell r="F320" t="str">
            <v/>
          </cell>
          <cell r="G320" t="str">
            <v/>
          </cell>
          <cell r="H320">
            <v>0</v>
          </cell>
          <cell r="J320" t="str">
            <v/>
          </cell>
          <cell r="K320" t="str">
            <v/>
          </cell>
          <cell r="L320">
            <v>0</v>
          </cell>
          <cell r="N320" t="str">
            <v/>
          </cell>
          <cell r="O320">
            <v>0</v>
          </cell>
        </row>
        <row r="321">
          <cell r="A321" t="str">
            <v>Rotherham, Mark</v>
          </cell>
          <cell r="B321" t="str">
            <v/>
          </cell>
          <cell r="C321" t="str">
            <v/>
          </cell>
          <cell r="D321" t="str">
            <v/>
          </cell>
          <cell r="E321" t="str">
            <v/>
          </cell>
          <cell r="F321" t="str">
            <v/>
          </cell>
          <cell r="G321" t="str">
            <v/>
          </cell>
          <cell r="H321">
            <v>0</v>
          </cell>
          <cell r="J321" t="str">
            <v/>
          </cell>
          <cell r="K321" t="str">
            <v/>
          </cell>
          <cell r="L321">
            <v>0</v>
          </cell>
          <cell r="N321" t="str">
            <v/>
          </cell>
          <cell r="O321">
            <v>0</v>
          </cell>
        </row>
        <row r="322">
          <cell r="A322" t="str">
            <v>Rowland, Nate</v>
          </cell>
          <cell r="B322" t="str">
            <v/>
          </cell>
          <cell r="C322" t="str">
            <v/>
          </cell>
          <cell r="D322" t="str">
            <v/>
          </cell>
          <cell r="E322" t="str">
            <v/>
          </cell>
          <cell r="F322" t="str">
            <v/>
          </cell>
          <cell r="G322" t="str">
            <v/>
          </cell>
          <cell r="H322">
            <v>0</v>
          </cell>
          <cell r="J322" t="str">
            <v/>
          </cell>
          <cell r="K322" t="str">
            <v/>
          </cell>
          <cell r="L322">
            <v>0</v>
          </cell>
          <cell r="N322" t="str">
            <v/>
          </cell>
          <cell r="O322">
            <v>0</v>
          </cell>
        </row>
        <row r="323">
          <cell r="A323" t="str">
            <v>Royal, Joshua</v>
          </cell>
          <cell r="B323" t="str">
            <v/>
          </cell>
          <cell r="C323" t="str">
            <v/>
          </cell>
          <cell r="D323" t="str">
            <v/>
          </cell>
          <cell r="E323" t="str">
            <v/>
          </cell>
          <cell r="F323" t="str">
            <v/>
          </cell>
          <cell r="G323" t="str">
            <v/>
          </cell>
          <cell r="H323">
            <v>0</v>
          </cell>
          <cell r="J323" t="str">
            <v/>
          </cell>
          <cell r="K323" t="str">
            <v/>
          </cell>
          <cell r="L323">
            <v>0</v>
          </cell>
          <cell r="N323" t="str">
            <v/>
          </cell>
          <cell r="O323">
            <v>0</v>
          </cell>
        </row>
        <row r="324">
          <cell r="A324" t="str">
            <v>Rubin, Danny</v>
          </cell>
          <cell r="B324" t="str">
            <v/>
          </cell>
          <cell r="C324" t="str">
            <v/>
          </cell>
          <cell r="D324" t="str">
            <v/>
          </cell>
          <cell r="E324" t="str">
            <v/>
          </cell>
          <cell r="F324" t="str">
            <v/>
          </cell>
          <cell r="G324" t="str">
            <v/>
          </cell>
          <cell r="H324">
            <v>0</v>
          </cell>
          <cell r="J324" t="str">
            <v/>
          </cell>
          <cell r="K324" t="str">
            <v/>
          </cell>
          <cell r="L324">
            <v>0</v>
          </cell>
          <cell r="N324" t="str">
            <v/>
          </cell>
          <cell r="O324">
            <v>0</v>
          </cell>
        </row>
        <row r="325">
          <cell r="A325" t="str">
            <v>Ruiz, Royce</v>
          </cell>
          <cell r="B325" t="str">
            <v/>
          </cell>
          <cell r="C325" t="str">
            <v/>
          </cell>
          <cell r="D325" t="str">
            <v/>
          </cell>
          <cell r="E325" t="str">
            <v/>
          </cell>
          <cell r="F325" t="str">
            <v/>
          </cell>
          <cell r="G325" t="str">
            <v/>
          </cell>
          <cell r="H325">
            <v>0</v>
          </cell>
          <cell r="J325" t="str">
            <v/>
          </cell>
          <cell r="K325" t="str">
            <v/>
          </cell>
          <cell r="L325">
            <v>0</v>
          </cell>
          <cell r="N325" t="str">
            <v/>
          </cell>
          <cell r="O325">
            <v>0</v>
          </cell>
        </row>
        <row r="326">
          <cell r="A326" t="str">
            <v>Russell, Mike</v>
          </cell>
          <cell r="B326" t="str">
            <v/>
          </cell>
          <cell r="C326" t="str">
            <v/>
          </cell>
          <cell r="D326" t="str">
            <v/>
          </cell>
          <cell r="E326" t="str">
            <v/>
          </cell>
          <cell r="F326" t="str">
            <v/>
          </cell>
          <cell r="G326" t="str">
            <v/>
          </cell>
          <cell r="H326">
            <v>0</v>
          </cell>
          <cell r="J326" t="str">
            <v/>
          </cell>
          <cell r="K326" t="str">
            <v/>
          </cell>
          <cell r="L326">
            <v>0</v>
          </cell>
          <cell r="N326" t="str">
            <v/>
          </cell>
          <cell r="O326">
            <v>0</v>
          </cell>
        </row>
        <row r="327">
          <cell r="A327" t="str">
            <v>Saavedra, Tanya</v>
          </cell>
          <cell r="B327" t="str">
            <v/>
          </cell>
          <cell r="C327" t="str">
            <v/>
          </cell>
          <cell r="D327" t="str">
            <v/>
          </cell>
          <cell r="E327" t="str">
            <v/>
          </cell>
          <cell r="F327" t="str">
            <v/>
          </cell>
          <cell r="G327" t="str">
            <v/>
          </cell>
          <cell r="H327">
            <v>0</v>
          </cell>
          <cell r="J327" t="str">
            <v/>
          </cell>
          <cell r="K327" t="str">
            <v/>
          </cell>
          <cell r="L327">
            <v>0</v>
          </cell>
          <cell r="N327" t="str">
            <v/>
          </cell>
          <cell r="O327">
            <v>0</v>
          </cell>
        </row>
        <row r="328">
          <cell r="A328" t="str">
            <v>Saltzman, Ariel</v>
          </cell>
          <cell r="B328" t="str">
            <v/>
          </cell>
          <cell r="C328" t="str">
            <v/>
          </cell>
          <cell r="D328" t="str">
            <v/>
          </cell>
          <cell r="E328" t="str">
            <v/>
          </cell>
          <cell r="F328" t="str">
            <v/>
          </cell>
          <cell r="G328" t="str">
            <v/>
          </cell>
          <cell r="H328">
            <v>0</v>
          </cell>
          <cell r="J328" t="str">
            <v/>
          </cell>
          <cell r="K328" t="str">
            <v/>
          </cell>
          <cell r="L328">
            <v>0</v>
          </cell>
          <cell r="N328" t="str">
            <v/>
          </cell>
          <cell r="O328">
            <v>-5</v>
          </cell>
        </row>
        <row r="329">
          <cell r="A329" t="str">
            <v>Saltzman, Kathy</v>
          </cell>
          <cell r="B329" t="str">
            <v/>
          </cell>
          <cell r="C329" t="str">
            <v/>
          </cell>
          <cell r="D329" t="str">
            <v/>
          </cell>
          <cell r="E329" t="str">
            <v/>
          </cell>
          <cell r="F329" t="str">
            <v/>
          </cell>
          <cell r="G329" t="str">
            <v/>
          </cell>
          <cell r="H329">
            <v>0</v>
          </cell>
          <cell r="J329" t="str">
            <v/>
          </cell>
          <cell r="K329" t="str">
            <v/>
          </cell>
          <cell r="L329">
            <v>0</v>
          </cell>
          <cell r="N329" t="str">
            <v/>
          </cell>
          <cell r="O329">
            <v>0</v>
          </cell>
        </row>
        <row r="330">
          <cell r="A330" t="str">
            <v>Sanchez, Adam</v>
          </cell>
          <cell r="B330">
            <v>20</v>
          </cell>
          <cell r="C330">
            <v>10</v>
          </cell>
          <cell r="D330">
            <v>10</v>
          </cell>
          <cell r="E330" t="str">
            <v/>
          </cell>
          <cell r="F330" t="str">
            <v/>
          </cell>
          <cell r="G330" t="str">
            <v/>
          </cell>
          <cell r="H330">
            <v>0</v>
          </cell>
          <cell r="J330">
            <v>10</v>
          </cell>
          <cell r="K330" t="str">
            <v/>
          </cell>
          <cell r="L330">
            <v>0</v>
          </cell>
          <cell r="N330">
            <v>10</v>
          </cell>
          <cell r="O330">
            <v>20</v>
          </cell>
        </row>
        <row r="331">
          <cell r="A331" t="str">
            <v>Sanchez, Juan</v>
          </cell>
          <cell r="B331" t="str">
            <v/>
          </cell>
          <cell r="C331" t="str">
            <v/>
          </cell>
          <cell r="D331" t="str">
            <v/>
          </cell>
          <cell r="E331" t="str">
            <v/>
          </cell>
          <cell r="F331" t="str">
            <v/>
          </cell>
          <cell r="G331" t="str">
            <v/>
          </cell>
          <cell r="H331">
            <v>0</v>
          </cell>
          <cell r="J331" t="str">
            <v/>
          </cell>
          <cell r="K331" t="str">
            <v/>
          </cell>
          <cell r="L331">
            <v>0</v>
          </cell>
          <cell r="N331" t="str">
            <v/>
          </cell>
          <cell r="O331">
            <v>0</v>
          </cell>
        </row>
        <row r="332">
          <cell r="A332" t="str">
            <v>Santos, Pedro</v>
          </cell>
          <cell r="B332" t="str">
            <v/>
          </cell>
          <cell r="C332" t="str">
            <v/>
          </cell>
          <cell r="D332" t="str">
            <v/>
          </cell>
          <cell r="E332" t="str">
            <v/>
          </cell>
          <cell r="F332" t="str">
            <v/>
          </cell>
          <cell r="G332" t="str">
            <v/>
          </cell>
          <cell r="H332">
            <v>0</v>
          </cell>
          <cell r="J332" t="str">
            <v/>
          </cell>
          <cell r="K332" t="str">
            <v/>
          </cell>
          <cell r="L332">
            <v>0</v>
          </cell>
          <cell r="N332" t="str">
            <v/>
          </cell>
          <cell r="O332">
            <v>0</v>
          </cell>
        </row>
        <row r="333">
          <cell r="A333" t="str">
            <v>Sarace, Jimmy</v>
          </cell>
          <cell r="B333" t="str">
            <v/>
          </cell>
          <cell r="C333" t="str">
            <v/>
          </cell>
          <cell r="D333" t="str">
            <v/>
          </cell>
          <cell r="E333" t="str">
            <v/>
          </cell>
          <cell r="F333" t="str">
            <v/>
          </cell>
          <cell r="G333" t="str">
            <v/>
          </cell>
          <cell r="H333">
            <v>0</v>
          </cell>
          <cell r="J333" t="str">
            <v/>
          </cell>
          <cell r="K333" t="str">
            <v/>
          </cell>
          <cell r="L333">
            <v>0</v>
          </cell>
          <cell r="N333" t="str">
            <v/>
          </cell>
          <cell r="O333">
            <v>0</v>
          </cell>
        </row>
        <row r="334">
          <cell r="A334" t="str">
            <v>Sarace, Linda</v>
          </cell>
          <cell r="B334" t="str">
            <v/>
          </cell>
          <cell r="C334" t="str">
            <v/>
          </cell>
          <cell r="D334" t="str">
            <v/>
          </cell>
          <cell r="E334" t="str">
            <v/>
          </cell>
          <cell r="F334" t="str">
            <v/>
          </cell>
          <cell r="G334" t="str">
            <v/>
          </cell>
          <cell r="H334">
            <v>0</v>
          </cell>
          <cell r="J334" t="str">
            <v/>
          </cell>
          <cell r="K334" t="str">
            <v/>
          </cell>
          <cell r="L334">
            <v>0</v>
          </cell>
          <cell r="N334" t="str">
            <v/>
          </cell>
          <cell r="O334">
            <v>0</v>
          </cell>
        </row>
        <row r="335">
          <cell r="A335" t="str">
            <v>Schmittel, Bryan</v>
          </cell>
          <cell r="B335" t="str">
            <v/>
          </cell>
          <cell r="C335" t="str">
            <v/>
          </cell>
          <cell r="D335" t="str">
            <v/>
          </cell>
          <cell r="E335" t="str">
            <v/>
          </cell>
          <cell r="F335" t="str">
            <v/>
          </cell>
          <cell r="G335" t="str">
            <v/>
          </cell>
          <cell r="H335">
            <v>0</v>
          </cell>
          <cell r="J335" t="str">
            <v/>
          </cell>
          <cell r="K335" t="str">
            <v/>
          </cell>
          <cell r="L335">
            <v>0</v>
          </cell>
          <cell r="N335" t="str">
            <v/>
          </cell>
          <cell r="O335">
            <v>0</v>
          </cell>
        </row>
        <row r="336">
          <cell r="A336" t="str">
            <v>Schoonhoven, Lex</v>
          </cell>
          <cell r="B336" t="str">
            <v/>
          </cell>
          <cell r="C336" t="str">
            <v/>
          </cell>
          <cell r="D336" t="str">
            <v/>
          </cell>
          <cell r="E336" t="str">
            <v/>
          </cell>
          <cell r="F336" t="str">
            <v/>
          </cell>
          <cell r="G336" t="str">
            <v/>
          </cell>
          <cell r="H336">
            <v>0</v>
          </cell>
          <cell r="J336" t="str">
            <v/>
          </cell>
          <cell r="K336" t="str">
            <v/>
          </cell>
          <cell r="L336">
            <v>0</v>
          </cell>
          <cell r="N336" t="str">
            <v/>
          </cell>
          <cell r="O336">
            <v>0</v>
          </cell>
        </row>
        <row r="337">
          <cell r="A337" t="str">
            <v>Secor, Jason</v>
          </cell>
          <cell r="B337">
            <v>20</v>
          </cell>
          <cell r="C337">
            <v>10</v>
          </cell>
          <cell r="D337">
            <v>10</v>
          </cell>
          <cell r="E337" t="str">
            <v/>
          </cell>
          <cell r="F337" t="str">
            <v/>
          </cell>
          <cell r="G337">
            <v>10</v>
          </cell>
          <cell r="H337">
            <v>0</v>
          </cell>
          <cell r="J337" t="str">
            <v/>
          </cell>
          <cell r="K337">
            <v>10</v>
          </cell>
          <cell r="L337">
            <v>0</v>
          </cell>
          <cell r="N337" t="str">
            <v/>
          </cell>
          <cell r="O337">
            <v>20</v>
          </cell>
        </row>
        <row r="338">
          <cell r="A338" t="str">
            <v>Seebach, Elise</v>
          </cell>
          <cell r="B338" t="str">
            <v/>
          </cell>
          <cell r="C338" t="str">
            <v/>
          </cell>
          <cell r="D338" t="str">
            <v/>
          </cell>
          <cell r="E338" t="str">
            <v/>
          </cell>
          <cell r="F338" t="str">
            <v/>
          </cell>
          <cell r="G338" t="str">
            <v/>
          </cell>
          <cell r="H338">
            <v>0</v>
          </cell>
          <cell r="J338" t="str">
            <v/>
          </cell>
          <cell r="K338" t="str">
            <v/>
          </cell>
          <cell r="L338">
            <v>0</v>
          </cell>
          <cell r="N338" t="str">
            <v/>
          </cell>
          <cell r="O338">
            <v>0</v>
          </cell>
        </row>
        <row r="339">
          <cell r="A339" t="str">
            <v>Selahvarzi, Reza</v>
          </cell>
          <cell r="B339" t="str">
            <v/>
          </cell>
          <cell r="C339" t="str">
            <v/>
          </cell>
          <cell r="D339" t="str">
            <v/>
          </cell>
          <cell r="E339" t="str">
            <v/>
          </cell>
          <cell r="F339" t="str">
            <v/>
          </cell>
          <cell r="G339" t="str">
            <v/>
          </cell>
          <cell r="H339">
            <v>0</v>
          </cell>
          <cell r="J339" t="str">
            <v/>
          </cell>
          <cell r="K339" t="str">
            <v/>
          </cell>
          <cell r="L339">
            <v>0</v>
          </cell>
          <cell r="N339" t="str">
            <v/>
          </cell>
          <cell r="O339">
            <v>0</v>
          </cell>
        </row>
        <row r="340">
          <cell r="A340" t="str">
            <v>Shannon, Scott</v>
          </cell>
          <cell r="B340" t="str">
            <v/>
          </cell>
          <cell r="C340" t="str">
            <v/>
          </cell>
          <cell r="D340" t="str">
            <v/>
          </cell>
          <cell r="E340" t="str">
            <v/>
          </cell>
          <cell r="F340" t="str">
            <v/>
          </cell>
          <cell r="G340" t="str">
            <v/>
          </cell>
          <cell r="H340">
            <v>0</v>
          </cell>
          <cell r="J340" t="str">
            <v/>
          </cell>
          <cell r="K340" t="str">
            <v/>
          </cell>
          <cell r="L340">
            <v>0</v>
          </cell>
          <cell r="N340" t="str">
            <v/>
          </cell>
          <cell r="O340">
            <v>0</v>
          </cell>
        </row>
        <row r="341">
          <cell r="A341" t="str">
            <v>Shaver, Jeff</v>
          </cell>
          <cell r="B341" t="str">
            <v/>
          </cell>
          <cell r="C341" t="str">
            <v/>
          </cell>
          <cell r="D341" t="str">
            <v/>
          </cell>
          <cell r="E341" t="str">
            <v/>
          </cell>
          <cell r="F341" t="str">
            <v/>
          </cell>
          <cell r="G341" t="str">
            <v/>
          </cell>
          <cell r="H341">
            <v>0</v>
          </cell>
          <cell r="J341" t="str">
            <v/>
          </cell>
          <cell r="K341" t="str">
            <v/>
          </cell>
          <cell r="L341">
            <v>0</v>
          </cell>
          <cell r="N341" t="str">
            <v/>
          </cell>
          <cell r="O341">
            <v>0</v>
          </cell>
        </row>
        <row r="342">
          <cell r="A342" t="str">
            <v>Shearman, Val</v>
          </cell>
          <cell r="B342" t="str">
            <v/>
          </cell>
          <cell r="C342" t="str">
            <v/>
          </cell>
          <cell r="D342" t="str">
            <v/>
          </cell>
          <cell r="E342" t="str">
            <v/>
          </cell>
          <cell r="F342" t="str">
            <v/>
          </cell>
          <cell r="G342" t="str">
            <v/>
          </cell>
          <cell r="H342">
            <v>0</v>
          </cell>
          <cell r="J342" t="str">
            <v/>
          </cell>
          <cell r="K342" t="str">
            <v/>
          </cell>
          <cell r="L342">
            <v>0</v>
          </cell>
          <cell r="N342" t="str">
            <v/>
          </cell>
          <cell r="O342">
            <v>0</v>
          </cell>
        </row>
        <row r="343">
          <cell r="A343" t="str">
            <v>Sherman, Eric</v>
          </cell>
          <cell r="B343" t="str">
            <v/>
          </cell>
          <cell r="C343" t="str">
            <v/>
          </cell>
          <cell r="D343" t="str">
            <v/>
          </cell>
          <cell r="E343" t="str">
            <v/>
          </cell>
          <cell r="F343" t="str">
            <v/>
          </cell>
          <cell r="G343" t="str">
            <v/>
          </cell>
          <cell r="H343">
            <v>0</v>
          </cell>
          <cell r="J343" t="str">
            <v/>
          </cell>
          <cell r="K343" t="str">
            <v/>
          </cell>
          <cell r="L343">
            <v>0</v>
          </cell>
          <cell r="N343" t="str">
            <v/>
          </cell>
          <cell r="O343">
            <v>0</v>
          </cell>
        </row>
        <row r="344">
          <cell r="A344" t="str">
            <v>Shindle, Steph</v>
          </cell>
          <cell r="B344">
            <v>20</v>
          </cell>
          <cell r="C344">
            <v>20</v>
          </cell>
          <cell r="D344">
            <v>15</v>
          </cell>
          <cell r="E344">
            <v>5</v>
          </cell>
          <cell r="F344" t="str">
            <v/>
          </cell>
          <cell r="G344">
            <v>25</v>
          </cell>
          <cell r="H344">
            <v>0</v>
          </cell>
          <cell r="J344">
            <v>10</v>
          </cell>
          <cell r="K344">
            <v>25</v>
          </cell>
          <cell r="L344">
            <v>0</v>
          </cell>
          <cell r="N344">
            <v>10</v>
          </cell>
          <cell r="O344">
            <v>20</v>
          </cell>
        </row>
        <row r="345">
          <cell r="A345" t="str">
            <v>Shively, Jason</v>
          </cell>
          <cell r="B345" t="str">
            <v/>
          </cell>
          <cell r="C345" t="str">
            <v/>
          </cell>
          <cell r="D345" t="str">
            <v/>
          </cell>
          <cell r="E345" t="str">
            <v/>
          </cell>
          <cell r="F345" t="str">
            <v/>
          </cell>
          <cell r="G345" t="str">
            <v/>
          </cell>
          <cell r="H345">
            <v>0</v>
          </cell>
          <cell r="J345" t="str">
            <v/>
          </cell>
          <cell r="K345" t="str">
            <v/>
          </cell>
          <cell r="L345">
            <v>0</v>
          </cell>
          <cell r="N345" t="str">
            <v/>
          </cell>
          <cell r="O345">
            <v>0</v>
          </cell>
        </row>
        <row r="346">
          <cell r="A346" t="str">
            <v>Shuter, Kris</v>
          </cell>
          <cell r="B346">
            <v>25</v>
          </cell>
          <cell r="C346">
            <v>10</v>
          </cell>
          <cell r="D346">
            <v>10</v>
          </cell>
          <cell r="E346" t="str">
            <v/>
          </cell>
          <cell r="F346" t="str">
            <v/>
          </cell>
          <cell r="G346" t="str">
            <v/>
          </cell>
          <cell r="H346">
            <v>0</v>
          </cell>
          <cell r="J346">
            <v>10</v>
          </cell>
          <cell r="K346" t="str">
            <v/>
          </cell>
          <cell r="L346">
            <v>0</v>
          </cell>
          <cell r="N346">
            <v>10</v>
          </cell>
          <cell r="O346">
            <v>25</v>
          </cell>
        </row>
        <row r="347">
          <cell r="A347" t="str">
            <v>Simon, Nathan</v>
          </cell>
          <cell r="B347" t="str">
            <v/>
          </cell>
          <cell r="C347" t="str">
            <v/>
          </cell>
          <cell r="D347" t="str">
            <v/>
          </cell>
          <cell r="E347" t="str">
            <v/>
          </cell>
          <cell r="F347" t="str">
            <v/>
          </cell>
          <cell r="G347" t="str">
            <v/>
          </cell>
          <cell r="H347">
            <v>0</v>
          </cell>
          <cell r="J347" t="str">
            <v/>
          </cell>
          <cell r="K347" t="str">
            <v/>
          </cell>
          <cell r="L347">
            <v>0</v>
          </cell>
          <cell r="N347" t="str">
            <v/>
          </cell>
          <cell r="O347">
            <v>0</v>
          </cell>
        </row>
        <row r="348">
          <cell r="A348" t="str">
            <v>Smith, Sihya</v>
          </cell>
          <cell r="B348" t="str">
            <v/>
          </cell>
          <cell r="C348" t="str">
            <v/>
          </cell>
          <cell r="D348" t="str">
            <v/>
          </cell>
          <cell r="E348" t="str">
            <v/>
          </cell>
          <cell r="F348" t="str">
            <v/>
          </cell>
          <cell r="G348" t="str">
            <v/>
          </cell>
          <cell r="H348">
            <v>0</v>
          </cell>
          <cell r="J348" t="str">
            <v/>
          </cell>
          <cell r="K348" t="str">
            <v/>
          </cell>
          <cell r="L348">
            <v>0</v>
          </cell>
          <cell r="N348" t="str">
            <v/>
          </cell>
          <cell r="O348">
            <v>0</v>
          </cell>
        </row>
        <row r="349">
          <cell r="A349" t="str">
            <v>Socher, Ernie</v>
          </cell>
          <cell r="B349" t="str">
            <v/>
          </cell>
          <cell r="C349" t="str">
            <v/>
          </cell>
          <cell r="D349" t="str">
            <v/>
          </cell>
          <cell r="E349" t="str">
            <v/>
          </cell>
          <cell r="F349" t="str">
            <v/>
          </cell>
          <cell r="G349" t="str">
            <v/>
          </cell>
          <cell r="H349">
            <v>0</v>
          </cell>
          <cell r="J349" t="str">
            <v/>
          </cell>
          <cell r="K349" t="str">
            <v/>
          </cell>
          <cell r="L349">
            <v>0</v>
          </cell>
          <cell r="N349" t="str">
            <v/>
          </cell>
          <cell r="O349">
            <v>0</v>
          </cell>
        </row>
        <row r="350">
          <cell r="A350" t="str">
            <v>Solem, Tony</v>
          </cell>
          <cell r="B350" t="str">
            <v/>
          </cell>
          <cell r="C350" t="str">
            <v/>
          </cell>
          <cell r="D350" t="str">
            <v/>
          </cell>
          <cell r="E350" t="str">
            <v/>
          </cell>
          <cell r="F350" t="str">
            <v/>
          </cell>
          <cell r="G350" t="str">
            <v/>
          </cell>
          <cell r="H350">
            <v>0</v>
          </cell>
          <cell r="J350" t="str">
            <v/>
          </cell>
          <cell r="K350" t="str">
            <v/>
          </cell>
          <cell r="L350">
            <v>0</v>
          </cell>
          <cell r="N350" t="str">
            <v/>
          </cell>
          <cell r="O350">
            <v>0</v>
          </cell>
        </row>
        <row r="351">
          <cell r="A351" t="str">
            <v>Soustek, Kyle</v>
          </cell>
          <cell r="B351" t="str">
            <v/>
          </cell>
          <cell r="C351" t="str">
            <v/>
          </cell>
          <cell r="D351" t="str">
            <v/>
          </cell>
          <cell r="E351" t="str">
            <v/>
          </cell>
          <cell r="F351" t="str">
            <v/>
          </cell>
          <cell r="G351" t="str">
            <v/>
          </cell>
          <cell r="H351">
            <v>0</v>
          </cell>
          <cell r="J351" t="str">
            <v/>
          </cell>
          <cell r="K351" t="str">
            <v/>
          </cell>
          <cell r="L351">
            <v>0</v>
          </cell>
          <cell r="N351" t="str">
            <v/>
          </cell>
          <cell r="O351">
            <v>0</v>
          </cell>
        </row>
        <row r="352">
          <cell r="A352" t="str">
            <v>Sprecher, James</v>
          </cell>
          <cell r="B352" t="str">
            <v/>
          </cell>
          <cell r="C352" t="str">
            <v/>
          </cell>
          <cell r="D352" t="str">
            <v/>
          </cell>
          <cell r="E352" t="str">
            <v/>
          </cell>
          <cell r="F352" t="str">
            <v/>
          </cell>
          <cell r="G352" t="str">
            <v/>
          </cell>
          <cell r="H352">
            <v>0</v>
          </cell>
          <cell r="J352" t="str">
            <v/>
          </cell>
          <cell r="K352" t="str">
            <v/>
          </cell>
          <cell r="L352">
            <v>0</v>
          </cell>
          <cell r="N352" t="str">
            <v/>
          </cell>
          <cell r="O352">
            <v>0</v>
          </cell>
        </row>
        <row r="353">
          <cell r="A353" t="str">
            <v>Stein, Matt</v>
          </cell>
          <cell r="B353" t="str">
            <v/>
          </cell>
          <cell r="C353" t="str">
            <v/>
          </cell>
          <cell r="D353" t="str">
            <v/>
          </cell>
          <cell r="E353" t="str">
            <v/>
          </cell>
          <cell r="F353" t="str">
            <v/>
          </cell>
          <cell r="G353" t="str">
            <v/>
          </cell>
          <cell r="H353">
            <v>0</v>
          </cell>
          <cell r="J353" t="str">
            <v/>
          </cell>
          <cell r="K353" t="str">
            <v/>
          </cell>
          <cell r="L353">
            <v>0</v>
          </cell>
          <cell r="N353" t="str">
            <v/>
          </cell>
          <cell r="O353">
            <v>0</v>
          </cell>
        </row>
        <row r="354">
          <cell r="A354" t="str">
            <v>Sterling, Dustin</v>
          </cell>
          <cell r="B354" t="str">
            <v/>
          </cell>
          <cell r="C354" t="str">
            <v/>
          </cell>
          <cell r="D354" t="str">
            <v/>
          </cell>
          <cell r="E354" t="str">
            <v/>
          </cell>
          <cell r="F354" t="str">
            <v/>
          </cell>
          <cell r="G354" t="str">
            <v/>
          </cell>
          <cell r="H354">
            <v>0</v>
          </cell>
          <cell r="J354" t="str">
            <v/>
          </cell>
          <cell r="K354" t="str">
            <v/>
          </cell>
          <cell r="L354">
            <v>0</v>
          </cell>
          <cell r="N354" t="str">
            <v/>
          </cell>
          <cell r="O354">
            <v>0</v>
          </cell>
        </row>
        <row r="355">
          <cell r="A355" t="str">
            <v>Stofka, Dan</v>
          </cell>
          <cell r="B355" t="str">
            <v/>
          </cell>
          <cell r="C355" t="str">
            <v/>
          </cell>
          <cell r="D355" t="str">
            <v/>
          </cell>
          <cell r="E355" t="str">
            <v/>
          </cell>
          <cell r="F355" t="str">
            <v/>
          </cell>
          <cell r="G355" t="str">
            <v/>
          </cell>
          <cell r="H355">
            <v>0</v>
          </cell>
          <cell r="J355" t="str">
            <v/>
          </cell>
          <cell r="K355" t="str">
            <v/>
          </cell>
          <cell r="L355">
            <v>0</v>
          </cell>
          <cell r="N355" t="str">
            <v/>
          </cell>
          <cell r="O355">
            <v>0</v>
          </cell>
        </row>
        <row r="356">
          <cell r="A356" t="str">
            <v>Stressenger, Paul</v>
          </cell>
          <cell r="B356" t="str">
            <v/>
          </cell>
          <cell r="C356" t="str">
            <v/>
          </cell>
          <cell r="D356" t="str">
            <v/>
          </cell>
          <cell r="E356" t="str">
            <v/>
          </cell>
          <cell r="F356" t="str">
            <v/>
          </cell>
          <cell r="G356" t="str">
            <v/>
          </cell>
          <cell r="H356">
            <v>0</v>
          </cell>
          <cell r="J356" t="str">
            <v/>
          </cell>
          <cell r="K356" t="str">
            <v/>
          </cell>
          <cell r="L356">
            <v>0</v>
          </cell>
          <cell r="N356" t="str">
            <v/>
          </cell>
          <cell r="O356">
            <v>0</v>
          </cell>
        </row>
        <row r="357">
          <cell r="A357" t="str">
            <v>Stroud, Christina</v>
          </cell>
          <cell r="B357">
            <v>20</v>
          </cell>
          <cell r="C357">
            <v>10</v>
          </cell>
          <cell r="D357">
            <v>10</v>
          </cell>
          <cell r="E357" t="str">
            <v/>
          </cell>
          <cell r="F357" t="str">
            <v/>
          </cell>
          <cell r="G357" t="str">
            <v/>
          </cell>
          <cell r="H357">
            <v>0</v>
          </cell>
          <cell r="J357">
            <v>10</v>
          </cell>
          <cell r="K357" t="str">
            <v/>
          </cell>
          <cell r="L357">
            <v>0</v>
          </cell>
          <cell r="N357">
            <v>10</v>
          </cell>
          <cell r="O357">
            <v>20</v>
          </cell>
        </row>
        <row r="358">
          <cell r="A358" t="str">
            <v>Suazo, Chris</v>
          </cell>
          <cell r="B358" t="str">
            <v/>
          </cell>
          <cell r="C358" t="str">
            <v/>
          </cell>
          <cell r="D358" t="str">
            <v/>
          </cell>
          <cell r="E358" t="str">
            <v/>
          </cell>
          <cell r="F358" t="str">
            <v/>
          </cell>
          <cell r="G358" t="str">
            <v/>
          </cell>
          <cell r="H358">
            <v>0</v>
          </cell>
          <cell r="J358" t="str">
            <v/>
          </cell>
          <cell r="K358" t="str">
            <v/>
          </cell>
          <cell r="L358">
            <v>0</v>
          </cell>
          <cell r="N358" t="str">
            <v/>
          </cell>
          <cell r="O358">
            <v>0</v>
          </cell>
        </row>
        <row r="359">
          <cell r="A359" t="str">
            <v>Sullivan, Aaron</v>
          </cell>
          <cell r="B359" t="str">
            <v/>
          </cell>
          <cell r="C359" t="str">
            <v/>
          </cell>
          <cell r="D359" t="str">
            <v/>
          </cell>
          <cell r="E359" t="str">
            <v/>
          </cell>
          <cell r="F359" t="str">
            <v/>
          </cell>
          <cell r="G359" t="str">
            <v/>
          </cell>
          <cell r="H359">
            <v>0</v>
          </cell>
          <cell r="J359" t="str">
            <v/>
          </cell>
          <cell r="K359" t="str">
            <v/>
          </cell>
          <cell r="L359">
            <v>0</v>
          </cell>
          <cell r="N359" t="str">
            <v/>
          </cell>
          <cell r="O359">
            <v>0</v>
          </cell>
        </row>
        <row r="360">
          <cell r="A360" t="str">
            <v>Sutphin, Heath</v>
          </cell>
          <cell r="B360" t="str">
            <v/>
          </cell>
          <cell r="C360" t="str">
            <v/>
          </cell>
          <cell r="D360" t="str">
            <v/>
          </cell>
          <cell r="E360" t="str">
            <v/>
          </cell>
          <cell r="F360" t="str">
            <v/>
          </cell>
          <cell r="G360" t="str">
            <v/>
          </cell>
          <cell r="H360">
            <v>0</v>
          </cell>
          <cell r="J360" t="str">
            <v/>
          </cell>
          <cell r="K360" t="str">
            <v/>
          </cell>
          <cell r="L360">
            <v>0</v>
          </cell>
          <cell r="N360" t="str">
            <v/>
          </cell>
          <cell r="O360">
            <v>0</v>
          </cell>
        </row>
        <row r="361">
          <cell r="A361" t="str">
            <v>Sutton, Adam</v>
          </cell>
          <cell r="B361" t="str">
            <v/>
          </cell>
          <cell r="C361" t="str">
            <v/>
          </cell>
          <cell r="D361" t="str">
            <v/>
          </cell>
          <cell r="E361" t="str">
            <v/>
          </cell>
          <cell r="F361" t="str">
            <v/>
          </cell>
          <cell r="G361" t="str">
            <v/>
          </cell>
          <cell r="H361">
            <v>0</v>
          </cell>
          <cell r="J361" t="str">
            <v/>
          </cell>
          <cell r="K361" t="str">
            <v/>
          </cell>
          <cell r="L361">
            <v>0</v>
          </cell>
          <cell r="N361" t="str">
            <v/>
          </cell>
          <cell r="O361">
            <v>0</v>
          </cell>
        </row>
        <row r="362">
          <cell r="A362" t="str">
            <v>Sutton, Roger</v>
          </cell>
          <cell r="B362" t="str">
            <v/>
          </cell>
          <cell r="C362" t="str">
            <v/>
          </cell>
          <cell r="D362" t="str">
            <v/>
          </cell>
          <cell r="E362" t="str">
            <v/>
          </cell>
          <cell r="F362" t="str">
            <v/>
          </cell>
          <cell r="G362" t="str">
            <v/>
          </cell>
          <cell r="H362">
            <v>0</v>
          </cell>
          <cell r="J362" t="str">
            <v/>
          </cell>
          <cell r="K362" t="str">
            <v/>
          </cell>
          <cell r="L362">
            <v>0</v>
          </cell>
          <cell r="N362" t="str">
            <v/>
          </cell>
          <cell r="O362">
            <v>0</v>
          </cell>
        </row>
        <row r="363">
          <cell r="A363" t="str">
            <v>Taffe, Greg</v>
          </cell>
          <cell r="B363" t="str">
            <v/>
          </cell>
          <cell r="C363" t="str">
            <v/>
          </cell>
          <cell r="D363" t="str">
            <v/>
          </cell>
          <cell r="E363" t="str">
            <v/>
          </cell>
          <cell r="F363" t="str">
            <v/>
          </cell>
          <cell r="G363" t="str">
            <v/>
          </cell>
          <cell r="H363">
            <v>0</v>
          </cell>
          <cell r="J363" t="str">
            <v/>
          </cell>
          <cell r="K363" t="str">
            <v/>
          </cell>
          <cell r="L363">
            <v>0</v>
          </cell>
          <cell r="N363" t="str">
            <v/>
          </cell>
          <cell r="O363">
            <v>0</v>
          </cell>
        </row>
        <row r="364">
          <cell r="A364" t="str">
            <v>Tanner, Larry</v>
          </cell>
          <cell r="B364" t="str">
            <v/>
          </cell>
          <cell r="C364" t="str">
            <v/>
          </cell>
          <cell r="D364" t="str">
            <v/>
          </cell>
          <cell r="E364" t="str">
            <v/>
          </cell>
          <cell r="F364" t="str">
            <v/>
          </cell>
          <cell r="G364" t="str">
            <v/>
          </cell>
          <cell r="H364">
            <v>0</v>
          </cell>
          <cell r="J364" t="str">
            <v/>
          </cell>
          <cell r="K364" t="str">
            <v/>
          </cell>
          <cell r="L364">
            <v>0</v>
          </cell>
          <cell r="N364" t="str">
            <v/>
          </cell>
          <cell r="O364">
            <v>0</v>
          </cell>
        </row>
        <row r="365">
          <cell r="A365" t="str">
            <v>Taylor, Jimmy</v>
          </cell>
          <cell r="B365" t="str">
            <v/>
          </cell>
          <cell r="C365" t="str">
            <v/>
          </cell>
          <cell r="D365" t="str">
            <v/>
          </cell>
          <cell r="E365" t="str">
            <v/>
          </cell>
          <cell r="F365" t="str">
            <v/>
          </cell>
          <cell r="G365" t="str">
            <v/>
          </cell>
          <cell r="H365">
            <v>0</v>
          </cell>
          <cell r="J365" t="str">
            <v/>
          </cell>
          <cell r="K365" t="str">
            <v/>
          </cell>
          <cell r="L365">
            <v>0</v>
          </cell>
          <cell r="N365" t="str">
            <v/>
          </cell>
          <cell r="O365">
            <v>0</v>
          </cell>
        </row>
        <row r="366">
          <cell r="A366" t="str">
            <v>Tekavec, Mark</v>
          </cell>
          <cell r="B366" t="str">
            <v/>
          </cell>
          <cell r="C366" t="str">
            <v/>
          </cell>
          <cell r="D366" t="str">
            <v/>
          </cell>
          <cell r="E366" t="str">
            <v/>
          </cell>
          <cell r="F366" t="str">
            <v/>
          </cell>
          <cell r="G366" t="str">
            <v/>
          </cell>
          <cell r="H366">
            <v>0</v>
          </cell>
          <cell r="J366" t="str">
            <v/>
          </cell>
          <cell r="K366" t="str">
            <v/>
          </cell>
          <cell r="L366">
            <v>0</v>
          </cell>
          <cell r="N366" t="str">
            <v/>
          </cell>
          <cell r="O366">
            <v>0</v>
          </cell>
        </row>
        <row r="367">
          <cell r="A367" t="str">
            <v>Terry, Scott</v>
          </cell>
          <cell r="B367" t="str">
            <v/>
          </cell>
          <cell r="C367" t="str">
            <v/>
          </cell>
          <cell r="D367" t="str">
            <v/>
          </cell>
          <cell r="E367" t="str">
            <v/>
          </cell>
          <cell r="F367" t="str">
            <v/>
          </cell>
          <cell r="G367" t="str">
            <v/>
          </cell>
          <cell r="H367">
            <v>0</v>
          </cell>
          <cell r="J367" t="str">
            <v/>
          </cell>
          <cell r="K367" t="str">
            <v/>
          </cell>
          <cell r="L367">
            <v>0</v>
          </cell>
          <cell r="N367" t="str">
            <v/>
          </cell>
          <cell r="O367">
            <v>0</v>
          </cell>
        </row>
        <row r="368">
          <cell r="A368" t="str">
            <v>Thompson, Darren</v>
          </cell>
          <cell r="B368" t="str">
            <v/>
          </cell>
          <cell r="C368" t="str">
            <v/>
          </cell>
          <cell r="D368" t="str">
            <v/>
          </cell>
          <cell r="E368" t="str">
            <v/>
          </cell>
          <cell r="F368" t="str">
            <v/>
          </cell>
          <cell r="G368" t="str">
            <v/>
          </cell>
          <cell r="H368">
            <v>0</v>
          </cell>
          <cell r="J368" t="str">
            <v/>
          </cell>
          <cell r="K368" t="str">
            <v/>
          </cell>
          <cell r="L368">
            <v>0</v>
          </cell>
          <cell r="N368" t="str">
            <v/>
          </cell>
          <cell r="O368">
            <v>0</v>
          </cell>
        </row>
        <row r="369">
          <cell r="A369" t="str">
            <v>Tiwari, Nishant</v>
          </cell>
          <cell r="B369">
            <v>20</v>
          </cell>
          <cell r="C369">
            <v>20</v>
          </cell>
          <cell r="D369">
            <v>15</v>
          </cell>
          <cell r="E369">
            <v>5</v>
          </cell>
          <cell r="F369" t="str">
            <v/>
          </cell>
          <cell r="G369">
            <v>20</v>
          </cell>
          <cell r="H369">
            <v>0</v>
          </cell>
          <cell r="J369" t="str">
            <v/>
          </cell>
          <cell r="K369">
            <v>20</v>
          </cell>
          <cell r="L369">
            <v>0</v>
          </cell>
          <cell r="N369" t="str">
            <v/>
          </cell>
          <cell r="O369">
            <v>20</v>
          </cell>
        </row>
        <row r="370">
          <cell r="A370" t="str">
            <v>Torres, Ernie</v>
          </cell>
          <cell r="B370" t="str">
            <v/>
          </cell>
          <cell r="C370" t="str">
            <v/>
          </cell>
          <cell r="D370" t="str">
            <v/>
          </cell>
          <cell r="E370" t="str">
            <v/>
          </cell>
          <cell r="F370" t="str">
            <v/>
          </cell>
          <cell r="G370" t="str">
            <v/>
          </cell>
          <cell r="H370">
            <v>0</v>
          </cell>
          <cell r="J370" t="str">
            <v/>
          </cell>
          <cell r="K370" t="str">
            <v/>
          </cell>
          <cell r="L370">
            <v>0</v>
          </cell>
          <cell r="N370" t="str">
            <v/>
          </cell>
          <cell r="O370">
            <v>0</v>
          </cell>
        </row>
        <row r="371">
          <cell r="A371" t="str">
            <v>Torres, Mark</v>
          </cell>
          <cell r="B371" t="str">
            <v/>
          </cell>
          <cell r="C371" t="str">
            <v/>
          </cell>
          <cell r="D371" t="str">
            <v/>
          </cell>
          <cell r="E371" t="str">
            <v/>
          </cell>
          <cell r="F371" t="str">
            <v/>
          </cell>
          <cell r="G371" t="str">
            <v/>
          </cell>
          <cell r="H371">
            <v>0</v>
          </cell>
          <cell r="J371" t="str">
            <v/>
          </cell>
          <cell r="K371" t="str">
            <v/>
          </cell>
          <cell r="L371">
            <v>0</v>
          </cell>
          <cell r="N371" t="str">
            <v/>
          </cell>
          <cell r="O371">
            <v>0</v>
          </cell>
        </row>
        <row r="372">
          <cell r="A372" t="str">
            <v>Torres, Mike</v>
          </cell>
          <cell r="B372" t="str">
            <v/>
          </cell>
          <cell r="C372" t="str">
            <v/>
          </cell>
          <cell r="D372" t="str">
            <v/>
          </cell>
          <cell r="E372" t="str">
            <v/>
          </cell>
          <cell r="F372" t="str">
            <v/>
          </cell>
          <cell r="G372" t="str">
            <v/>
          </cell>
          <cell r="H372">
            <v>0</v>
          </cell>
          <cell r="J372" t="str">
            <v/>
          </cell>
          <cell r="K372" t="str">
            <v/>
          </cell>
          <cell r="L372">
            <v>0</v>
          </cell>
          <cell r="N372" t="str">
            <v/>
          </cell>
          <cell r="O372">
            <v>0</v>
          </cell>
        </row>
        <row r="373">
          <cell r="A373" t="str">
            <v>Tschida, Marty</v>
          </cell>
          <cell r="B373" t="str">
            <v/>
          </cell>
          <cell r="C373" t="str">
            <v/>
          </cell>
          <cell r="D373" t="str">
            <v/>
          </cell>
          <cell r="E373" t="str">
            <v/>
          </cell>
          <cell r="F373" t="str">
            <v/>
          </cell>
          <cell r="G373" t="str">
            <v/>
          </cell>
          <cell r="H373">
            <v>0</v>
          </cell>
          <cell r="J373" t="str">
            <v/>
          </cell>
          <cell r="K373" t="str">
            <v/>
          </cell>
          <cell r="L373">
            <v>0</v>
          </cell>
          <cell r="N373" t="str">
            <v/>
          </cell>
          <cell r="O373">
            <v>0</v>
          </cell>
        </row>
        <row r="374">
          <cell r="A374" t="str">
            <v>Valdarrama, Nate</v>
          </cell>
          <cell r="B374" t="str">
            <v/>
          </cell>
          <cell r="C374" t="str">
            <v/>
          </cell>
          <cell r="D374" t="str">
            <v/>
          </cell>
          <cell r="E374" t="str">
            <v/>
          </cell>
          <cell r="F374" t="str">
            <v/>
          </cell>
          <cell r="G374" t="str">
            <v/>
          </cell>
          <cell r="H374">
            <v>0</v>
          </cell>
          <cell r="J374" t="str">
            <v/>
          </cell>
          <cell r="K374" t="str">
            <v/>
          </cell>
          <cell r="L374">
            <v>0</v>
          </cell>
          <cell r="N374" t="str">
            <v/>
          </cell>
          <cell r="O374">
            <v>0</v>
          </cell>
        </row>
        <row r="375">
          <cell r="A375" t="str">
            <v>Valencia, Joseph</v>
          </cell>
          <cell r="B375" t="str">
            <v/>
          </cell>
          <cell r="C375" t="str">
            <v/>
          </cell>
          <cell r="D375" t="str">
            <v/>
          </cell>
          <cell r="E375" t="str">
            <v/>
          </cell>
          <cell r="F375" t="str">
            <v/>
          </cell>
          <cell r="G375" t="str">
            <v/>
          </cell>
          <cell r="H375">
            <v>0</v>
          </cell>
          <cell r="J375" t="str">
            <v/>
          </cell>
          <cell r="K375" t="str">
            <v/>
          </cell>
          <cell r="L375">
            <v>0</v>
          </cell>
          <cell r="N375" t="str">
            <v/>
          </cell>
          <cell r="O375">
            <v>0</v>
          </cell>
        </row>
        <row r="376">
          <cell r="A376" t="str">
            <v>Vigil, Chris</v>
          </cell>
          <cell r="B376" t="str">
            <v/>
          </cell>
          <cell r="C376" t="str">
            <v/>
          </cell>
          <cell r="D376" t="str">
            <v/>
          </cell>
          <cell r="E376" t="str">
            <v/>
          </cell>
          <cell r="F376" t="str">
            <v/>
          </cell>
          <cell r="G376" t="str">
            <v/>
          </cell>
          <cell r="H376">
            <v>0</v>
          </cell>
          <cell r="J376" t="str">
            <v/>
          </cell>
          <cell r="K376" t="str">
            <v/>
          </cell>
          <cell r="L376">
            <v>0</v>
          </cell>
          <cell r="N376" t="str">
            <v/>
          </cell>
          <cell r="O376">
            <v>0</v>
          </cell>
        </row>
        <row r="377">
          <cell r="A377" t="str">
            <v>Vigil, Eugene</v>
          </cell>
          <cell r="B377" t="str">
            <v/>
          </cell>
          <cell r="C377" t="str">
            <v/>
          </cell>
          <cell r="D377" t="str">
            <v/>
          </cell>
          <cell r="E377" t="str">
            <v/>
          </cell>
          <cell r="F377" t="str">
            <v/>
          </cell>
          <cell r="G377" t="str">
            <v/>
          </cell>
          <cell r="H377">
            <v>0</v>
          </cell>
          <cell r="J377" t="str">
            <v/>
          </cell>
          <cell r="K377" t="str">
            <v/>
          </cell>
          <cell r="L377">
            <v>0</v>
          </cell>
          <cell r="N377" t="str">
            <v/>
          </cell>
          <cell r="O377">
            <v>0</v>
          </cell>
        </row>
        <row r="378">
          <cell r="A378" t="str">
            <v>Vilela, Miguel</v>
          </cell>
          <cell r="B378" t="str">
            <v/>
          </cell>
          <cell r="C378" t="str">
            <v/>
          </cell>
          <cell r="D378" t="str">
            <v/>
          </cell>
          <cell r="E378" t="str">
            <v/>
          </cell>
          <cell r="F378" t="str">
            <v/>
          </cell>
          <cell r="G378" t="str">
            <v/>
          </cell>
          <cell r="H378">
            <v>0</v>
          </cell>
          <cell r="J378" t="str">
            <v/>
          </cell>
          <cell r="K378" t="str">
            <v/>
          </cell>
          <cell r="L378">
            <v>0</v>
          </cell>
          <cell r="N378" t="str">
            <v/>
          </cell>
          <cell r="O378">
            <v>0</v>
          </cell>
        </row>
        <row r="379">
          <cell r="A379" t="str">
            <v>Viramontes, Terry</v>
          </cell>
          <cell r="B379" t="str">
            <v/>
          </cell>
          <cell r="C379" t="str">
            <v/>
          </cell>
          <cell r="D379" t="str">
            <v/>
          </cell>
          <cell r="E379" t="str">
            <v/>
          </cell>
          <cell r="F379" t="str">
            <v/>
          </cell>
          <cell r="G379" t="str">
            <v/>
          </cell>
          <cell r="H379">
            <v>0</v>
          </cell>
          <cell r="J379" t="str">
            <v/>
          </cell>
          <cell r="K379" t="str">
            <v/>
          </cell>
          <cell r="L379">
            <v>0</v>
          </cell>
          <cell r="N379" t="str">
            <v/>
          </cell>
          <cell r="O379">
            <v>0</v>
          </cell>
        </row>
        <row r="380">
          <cell r="A380" t="str">
            <v>Visor, James</v>
          </cell>
          <cell r="B380" t="str">
            <v/>
          </cell>
          <cell r="C380" t="str">
            <v/>
          </cell>
          <cell r="D380" t="str">
            <v/>
          </cell>
          <cell r="E380" t="str">
            <v/>
          </cell>
          <cell r="F380" t="str">
            <v/>
          </cell>
          <cell r="G380" t="str">
            <v/>
          </cell>
          <cell r="H380">
            <v>0</v>
          </cell>
          <cell r="J380" t="str">
            <v/>
          </cell>
          <cell r="K380" t="str">
            <v/>
          </cell>
          <cell r="L380">
            <v>0</v>
          </cell>
          <cell r="N380" t="str">
            <v/>
          </cell>
          <cell r="O380">
            <v>0</v>
          </cell>
        </row>
        <row r="381">
          <cell r="A381" t="str">
            <v>Vondrak, Mike</v>
          </cell>
          <cell r="B381" t="str">
            <v/>
          </cell>
          <cell r="C381" t="str">
            <v/>
          </cell>
          <cell r="D381" t="str">
            <v/>
          </cell>
          <cell r="E381" t="str">
            <v/>
          </cell>
          <cell r="F381" t="str">
            <v/>
          </cell>
          <cell r="G381" t="str">
            <v/>
          </cell>
          <cell r="H381">
            <v>0</v>
          </cell>
          <cell r="J381" t="str">
            <v/>
          </cell>
          <cell r="K381" t="str">
            <v/>
          </cell>
          <cell r="L381">
            <v>0</v>
          </cell>
          <cell r="N381" t="str">
            <v/>
          </cell>
          <cell r="O381">
            <v>0</v>
          </cell>
        </row>
        <row r="382">
          <cell r="A382" t="str">
            <v>Vumbaco, Kate</v>
          </cell>
          <cell r="B382" t="str">
            <v/>
          </cell>
          <cell r="C382" t="str">
            <v/>
          </cell>
          <cell r="D382" t="str">
            <v/>
          </cell>
          <cell r="E382" t="str">
            <v/>
          </cell>
          <cell r="F382" t="str">
            <v/>
          </cell>
          <cell r="G382" t="str">
            <v/>
          </cell>
          <cell r="H382">
            <v>0</v>
          </cell>
          <cell r="J382" t="str">
            <v/>
          </cell>
          <cell r="K382" t="str">
            <v/>
          </cell>
          <cell r="L382">
            <v>0</v>
          </cell>
          <cell r="N382" t="str">
            <v/>
          </cell>
          <cell r="O382">
            <v>0</v>
          </cell>
        </row>
        <row r="383">
          <cell r="A383" t="str">
            <v>Waddy, James</v>
          </cell>
          <cell r="B383">
            <v>20</v>
          </cell>
          <cell r="C383">
            <v>15</v>
          </cell>
          <cell r="D383">
            <v>15</v>
          </cell>
          <cell r="E383" t="str">
            <v/>
          </cell>
          <cell r="F383" t="str">
            <v/>
          </cell>
          <cell r="G383" t="str">
            <v/>
          </cell>
          <cell r="H383">
            <v>0</v>
          </cell>
          <cell r="J383">
            <v>15</v>
          </cell>
          <cell r="K383" t="str">
            <v/>
          </cell>
          <cell r="L383">
            <v>0</v>
          </cell>
          <cell r="N383">
            <v>15</v>
          </cell>
          <cell r="O383">
            <v>20</v>
          </cell>
        </row>
        <row r="384">
          <cell r="A384" t="str">
            <v>Wahlmeier, Luke</v>
          </cell>
          <cell r="B384" t="str">
            <v/>
          </cell>
          <cell r="C384" t="str">
            <v/>
          </cell>
          <cell r="D384" t="str">
            <v/>
          </cell>
          <cell r="E384" t="str">
            <v/>
          </cell>
          <cell r="F384" t="str">
            <v/>
          </cell>
          <cell r="G384" t="str">
            <v/>
          </cell>
          <cell r="H384">
            <v>0</v>
          </cell>
          <cell r="J384" t="str">
            <v/>
          </cell>
          <cell r="K384" t="str">
            <v/>
          </cell>
          <cell r="L384">
            <v>0</v>
          </cell>
          <cell r="N384" t="str">
            <v/>
          </cell>
          <cell r="O384">
            <v>0</v>
          </cell>
        </row>
        <row r="385">
          <cell r="A385" t="str">
            <v>Walegur, Marc</v>
          </cell>
          <cell r="B385" t="str">
            <v/>
          </cell>
          <cell r="C385" t="str">
            <v/>
          </cell>
          <cell r="D385" t="str">
            <v/>
          </cell>
          <cell r="E385" t="str">
            <v/>
          </cell>
          <cell r="F385" t="str">
            <v/>
          </cell>
          <cell r="G385" t="str">
            <v/>
          </cell>
          <cell r="H385">
            <v>0</v>
          </cell>
          <cell r="J385" t="str">
            <v/>
          </cell>
          <cell r="K385" t="str">
            <v/>
          </cell>
          <cell r="L385">
            <v>0</v>
          </cell>
          <cell r="N385" t="str">
            <v/>
          </cell>
          <cell r="O385">
            <v>0</v>
          </cell>
        </row>
        <row r="386">
          <cell r="A386" t="str">
            <v>Walker, Bobby</v>
          </cell>
          <cell r="B386">
            <v>20</v>
          </cell>
          <cell r="C386">
            <v>5</v>
          </cell>
          <cell r="D386">
            <v>5</v>
          </cell>
          <cell r="E386" t="str">
            <v/>
          </cell>
          <cell r="F386" t="str">
            <v/>
          </cell>
          <cell r="G386" t="str">
            <v/>
          </cell>
          <cell r="H386">
            <v>0</v>
          </cell>
          <cell r="J386">
            <v>5</v>
          </cell>
          <cell r="K386" t="str">
            <v/>
          </cell>
          <cell r="L386">
            <v>0</v>
          </cell>
          <cell r="N386">
            <v>5</v>
          </cell>
          <cell r="O386">
            <v>20</v>
          </cell>
        </row>
        <row r="387">
          <cell r="A387" t="str">
            <v>Walloch, Adam</v>
          </cell>
          <cell r="B387" t="str">
            <v/>
          </cell>
          <cell r="C387" t="str">
            <v/>
          </cell>
          <cell r="D387" t="str">
            <v/>
          </cell>
          <cell r="E387" t="str">
            <v/>
          </cell>
          <cell r="F387" t="str">
            <v/>
          </cell>
          <cell r="G387" t="str">
            <v/>
          </cell>
          <cell r="H387">
            <v>0</v>
          </cell>
          <cell r="J387" t="str">
            <v/>
          </cell>
          <cell r="K387" t="str">
            <v/>
          </cell>
          <cell r="L387">
            <v>0</v>
          </cell>
          <cell r="N387" t="str">
            <v/>
          </cell>
          <cell r="O387">
            <v>0</v>
          </cell>
        </row>
        <row r="388">
          <cell r="A388" t="str">
            <v>Warfield, James</v>
          </cell>
          <cell r="B388" t="str">
            <v/>
          </cell>
          <cell r="C388" t="str">
            <v/>
          </cell>
          <cell r="D388" t="str">
            <v/>
          </cell>
          <cell r="E388" t="str">
            <v/>
          </cell>
          <cell r="F388" t="str">
            <v/>
          </cell>
          <cell r="G388" t="str">
            <v/>
          </cell>
          <cell r="H388">
            <v>0</v>
          </cell>
          <cell r="J388" t="str">
            <v/>
          </cell>
          <cell r="K388" t="str">
            <v/>
          </cell>
          <cell r="L388">
            <v>0</v>
          </cell>
          <cell r="N388" t="str">
            <v/>
          </cell>
          <cell r="O388">
            <v>0</v>
          </cell>
        </row>
        <row r="389">
          <cell r="A389" t="str">
            <v>Washburn, Dave</v>
          </cell>
          <cell r="B389" t="str">
            <v/>
          </cell>
          <cell r="C389" t="str">
            <v/>
          </cell>
          <cell r="D389" t="str">
            <v/>
          </cell>
          <cell r="E389" t="str">
            <v/>
          </cell>
          <cell r="F389" t="str">
            <v/>
          </cell>
          <cell r="G389" t="str">
            <v/>
          </cell>
          <cell r="H389">
            <v>0</v>
          </cell>
          <cell r="J389" t="str">
            <v/>
          </cell>
          <cell r="K389" t="str">
            <v/>
          </cell>
          <cell r="L389">
            <v>0</v>
          </cell>
          <cell r="N389" t="str">
            <v/>
          </cell>
          <cell r="O389">
            <v>0</v>
          </cell>
        </row>
        <row r="390">
          <cell r="A390" t="str">
            <v>Webb, Jeff</v>
          </cell>
          <cell r="B390">
            <v>20</v>
          </cell>
          <cell r="C390">
            <v>10</v>
          </cell>
          <cell r="D390">
            <v>10</v>
          </cell>
          <cell r="E390" t="str">
            <v/>
          </cell>
          <cell r="F390" t="str">
            <v/>
          </cell>
          <cell r="G390" t="str">
            <v/>
          </cell>
          <cell r="H390">
            <v>0</v>
          </cell>
          <cell r="J390">
            <v>10</v>
          </cell>
          <cell r="K390" t="str">
            <v/>
          </cell>
          <cell r="L390">
            <v>0</v>
          </cell>
          <cell r="N390">
            <v>10</v>
          </cell>
          <cell r="O390">
            <v>20</v>
          </cell>
        </row>
        <row r="391">
          <cell r="A391" t="str">
            <v>Wedel, Ben</v>
          </cell>
          <cell r="B391" t="str">
            <v/>
          </cell>
          <cell r="C391" t="str">
            <v/>
          </cell>
          <cell r="D391" t="str">
            <v/>
          </cell>
          <cell r="E391" t="str">
            <v/>
          </cell>
          <cell r="F391" t="str">
            <v/>
          </cell>
          <cell r="G391" t="str">
            <v/>
          </cell>
          <cell r="H391">
            <v>0</v>
          </cell>
          <cell r="J391" t="str">
            <v/>
          </cell>
          <cell r="K391" t="str">
            <v/>
          </cell>
          <cell r="L391">
            <v>0</v>
          </cell>
          <cell r="N391" t="str">
            <v/>
          </cell>
          <cell r="O391">
            <v>0</v>
          </cell>
        </row>
        <row r="392">
          <cell r="A392" t="str">
            <v>Weimer, Chris</v>
          </cell>
          <cell r="B392" t="str">
            <v/>
          </cell>
          <cell r="C392" t="str">
            <v/>
          </cell>
          <cell r="D392" t="str">
            <v/>
          </cell>
          <cell r="E392" t="str">
            <v/>
          </cell>
          <cell r="F392" t="str">
            <v/>
          </cell>
          <cell r="G392" t="str">
            <v/>
          </cell>
          <cell r="H392">
            <v>0</v>
          </cell>
          <cell r="J392" t="str">
            <v/>
          </cell>
          <cell r="K392" t="str">
            <v/>
          </cell>
          <cell r="L392">
            <v>0</v>
          </cell>
          <cell r="N392" t="str">
            <v/>
          </cell>
          <cell r="O392">
            <v>0</v>
          </cell>
        </row>
        <row r="393">
          <cell r="A393" t="str">
            <v>Wever, Aaron</v>
          </cell>
          <cell r="B393" t="str">
            <v/>
          </cell>
          <cell r="C393" t="str">
            <v/>
          </cell>
          <cell r="D393" t="str">
            <v/>
          </cell>
          <cell r="E393" t="str">
            <v/>
          </cell>
          <cell r="F393" t="str">
            <v/>
          </cell>
          <cell r="G393" t="str">
            <v/>
          </cell>
          <cell r="H393">
            <v>0</v>
          </cell>
          <cell r="J393" t="str">
            <v/>
          </cell>
          <cell r="K393" t="str">
            <v/>
          </cell>
          <cell r="L393">
            <v>0</v>
          </cell>
          <cell r="N393" t="str">
            <v/>
          </cell>
          <cell r="O393">
            <v>0</v>
          </cell>
        </row>
        <row r="394">
          <cell r="A394" t="str">
            <v>Wheeler, Doug</v>
          </cell>
          <cell r="B394" t="str">
            <v/>
          </cell>
          <cell r="C394" t="str">
            <v/>
          </cell>
          <cell r="D394" t="str">
            <v/>
          </cell>
          <cell r="E394" t="str">
            <v/>
          </cell>
          <cell r="F394" t="str">
            <v/>
          </cell>
          <cell r="G394" t="str">
            <v/>
          </cell>
          <cell r="H394">
            <v>0</v>
          </cell>
          <cell r="J394" t="str">
            <v/>
          </cell>
          <cell r="K394" t="str">
            <v/>
          </cell>
          <cell r="L394">
            <v>0</v>
          </cell>
          <cell r="N394" t="str">
            <v/>
          </cell>
          <cell r="O394">
            <v>0</v>
          </cell>
        </row>
        <row r="395">
          <cell r="A395" t="str">
            <v>Whitehead, Scott</v>
          </cell>
          <cell r="B395" t="str">
            <v/>
          </cell>
          <cell r="C395" t="str">
            <v/>
          </cell>
          <cell r="D395" t="str">
            <v/>
          </cell>
          <cell r="E395" t="str">
            <v/>
          </cell>
          <cell r="F395" t="str">
            <v/>
          </cell>
          <cell r="G395" t="str">
            <v/>
          </cell>
          <cell r="H395">
            <v>0</v>
          </cell>
          <cell r="J395" t="str">
            <v/>
          </cell>
          <cell r="K395" t="str">
            <v/>
          </cell>
          <cell r="L395">
            <v>0</v>
          </cell>
          <cell r="N395" t="str">
            <v/>
          </cell>
          <cell r="O395">
            <v>0</v>
          </cell>
        </row>
        <row r="396">
          <cell r="A396" t="str">
            <v>Wickus, Justin</v>
          </cell>
          <cell r="B396" t="str">
            <v/>
          </cell>
          <cell r="C396" t="str">
            <v/>
          </cell>
          <cell r="D396" t="str">
            <v/>
          </cell>
          <cell r="E396" t="str">
            <v/>
          </cell>
          <cell r="F396" t="str">
            <v/>
          </cell>
          <cell r="G396" t="str">
            <v/>
          </cell>
          <cell r="H396">
            <v>0</v>
          </cell>
          <cell r="J396" t="str">
            <v/>
          </cell>
          <cell r="K396" t="str">
            <v/>
          </cell>
          <cell r="L396">
            <v>0</v>
          </cell>
          <cell r="N396" t="str">
            <v/>
          </cell>
          <cell r="O396">
            <v>0</v>
          </cell>
        </row>
        <row r="397">
          <cell r="A397" t="str">
            <v>Wiley, Kobe</v>
          </cell>
          <cell r="B397" t="str">
            <v/>
          </cell>
          <cell r="C397" t="str">
            <v/>
          </cell>
          <cell r="D397" t="str">
            <v/>
          </cell>
          <cell r="E397" t="str">
            <v/>
          </cell>
          <cell r="F397" t="str">
            <v/>
          </cell>
          <cell r="G397" t="str">
            <v/>
          </cell>
          <cell r="H397">
            <v>0</v>
          </cell>
          <cell r="J397" t="str">
            <v/>
          </cell>
          <cell r="K397" t="str">
            <v/>
          </cell>
          <cell r="L397">
            <v>0</v>
          </cell>
          <cell r="N397" t="str">
            <v/>
          </cell>
          <cell r="O397">
            <v>0</v>
          </cell>
        </row>
        <row r="398">
          <cell r="A398" t="str">
            <v>Willets, Nick</v>
          </cell>
          <cell r="B398" t="str">
            <v/>
          </cell>
          <cell r="C398" t="str">
            <v/>
          </cell>
          <cell r="D398" t="str">
            <v/>
          </cell>
          <cell r="E398" t="str">
            <v/>
          </cell>
          <cell r="F398" t="str">
            <v/>
          </cell>
          <cell r="G398" t="str">
            <v/>
          </cell>
          <cell r="H398">
            <v>0</v>
          </cell>
          <cell r="J398" t="str">
            <v/>
          </cell>
          <cell r="K398" t="str">
            <v/>
          </cell>
          <cell r="L398">
            <v>0</v>
          </cell>
          <cell r="N398" t="str">
            <v/>
          </cell>
          <cell r="O398">
            <v>0</v>
          </cell>
        </row>
        <row r="399">
          <cell r="A399" t="str">
            <v>Winn, David</v>
          </cell>
          <cell r="B399" t="str">
            <v/>
          </cell>
          <cell r="C399" t="str">
            <v/>
          </cell>
          <cell r="D399" t="str">
            <v/>
          </cell>
          <cell r="E399" t="str">
            <v/>
          </cell>
          <cell r="F399" t="str">
            <v/>
          </cell>
          <cell r="G399" t="str">
            <v/>
          </cell>
          <cell r="H399">
            <v>0</v>
          </cell>
          <cell r="J399" t="str">
            <v/>
          </cell>
          <cell r="K399" t="str">
            <v/>
          </cell>
          <cell r="L399">
            <v>0</v>
          </cell>
          <cell r="N399" t="str">
            <v/>
          </cell>
          <cell r="O399">
            <v>0</v>
          </cell>
        </row>
        <row r="400">
          <cell r="A400" t="str">
            <v>Wolf, Jake</v>
          </cell>
          <cell r="B400" t="str">
            <v/>
          </cell>
          <cell r="C400" t="str">
            <v/>
          </cell>
          <cell r="D400" t="str">
            <v/>
          </cell>
          <cell r="E400" t="str">
            <v/>
          </cell>
          <cell r="F400" t="str">
            <v/>
          </cell>
          <cell r="G400" t="str">
            <v/>
          </cell>
          <cell r="H400">
            <v>0</v>
          </cell>
          <cell r="J400" t="str">
            <v/>
          </cell>
          <cell r="K400" t="str">
            <v/>
          </cell>
          <cell r="L400">
            <v>0</v>
          </cell>
          <cell r="N400" t="str">
            <v/>
          </cell>
          <cell r="O400">
            <v>0</v>
          </cell>
        </row>
        <row r="401">
          <cell r="A401" t="str">
            <v>Woodruff, Jim</v>
          </cell>
          <cell r="B401">
            <v>20</v>
          </cell>
          <cell r="C401">
            <v>5</v>
          </cell>
          <cell r="D401">
            <v>20</v>
          </cell>
          <cell r="E401" t="str">
            <v/>
          </cell>
          <cell r="F401" t="str">
            <v/>
          </cell>
          <cell r="G401" t="str">
            <v/>
          </cell>
          <cell r="H401">
            <v>0</v>
          </cell>
          <cell r="J401">
            <v>5</v>
          </cell>
          <cell r="K401" t="str">
            <v/>
          </cell>
          <cell r="L401">
            <v>0</v>
          </cell>
          <cell r="N401">
            <v>5</v>
          </cell>
          <cell r="O401">
            <v>0</v>
          </cell>
        </row>
        <row r="402">
          <cell r="A402" t="str">
            <v>Young, Doug</v>
          </cell>
          <cell r="B402" t="str">
            <v/>
          </cell>
          <cell r="C402" t="str">
            <v/>
          </cell>
          <cell r="D402" t="str">
            <v/>
          </cell>
          <cell r="E402" t="str">
            <v/>
          </cell>
          <cell r="F402" t="str">
            <v/>
          </cell>
          <cell r="G402" t="str">
            <v/>
          </cell>
          <cell r="H402">
            <v>0</v>
          </cell>
          <cell r="J402" t="str">
            <v/>
          </cell>
          <cell r="K402" t="str">
            <v/>
          </cell>
          <cell r="L402">
            <v>0</v>
          </cell>
          <cell r="N402" t="str">
            <v/>
          </cell>
          <cell r="O402">
            <v>0</v>
          </cell>
        </row>
        <row r="403">
          <cell r="A403" t="str">
            <v>Young, Jonathon</v>
          </cell>
          <cell r="B403" t="str">
            <v/>
          </cell>
          <cell r="C403" t="str">
            <v/>
          </cell>
          <cell r="D403" t="str">
            <v/>
          </cell>
          <cell r="E403" t="str">
            <v/>
          </cell>
          <cell r="F403" t="str">
            <v/>
          </cell>
          <cell r="G403" t="str">
            <v/>
          </cell>
          <cell r="H403">
            <v>0</v>
          </cell>
          <cell r="J403" t="str">
            <v/>
          </cell>
          <cell r="K403" t="str">
            <v/>
          </cell>
          <cell r="L403">
            <v>0</v>
          </cell>
          <cell r="N403" t="str">
            <v/>
          </cell>
          <cell r="O403">
            <v>0</v>
          </cell>
        </row>
        <row r="404">
          <cell r="A404" t="str">
            <v>Young, Russ</v>
          </cell>
          <cell r="B404" t="str">
            <v/>
          </cell>
          <cell r="C404" t="str">
            <v/>
          </cell>
          <cell r="D404" t="str">
            <v/>
          </cell>
          <cell r="E404" t="str">
            <v/>
          </cell>
          <cell r="F404" t="str">
            <v/>
          </cell>
          <cell r="G404" t="str">
            <v/>
          </cell>
          <cell r="H404">
            <v>0</v>
          </cell>
          <cell r="J404" t="str">
            <v/>
          </cell>
          <cell r="K404" t="str">
            <v/>
          </cell>
          <cell r="L404">
            <v>0</v>
          </cell>
          <cell r="N404" t="str">
            <v/>
          </cell>
          <cell r="O404">
            <v>0</v>
          </cell>
        </row>
        <row r="405">
          <cell r="A405" t="str">
            <v>Zahner, Rick</v>
          </cell>
          <cell r="B405" t="str">
            <v/>
          </cell>
          <cell r="C405" t="str">
            <v/>
          </cell>
          <cell r="D405" t="str">
            <v/>
          </cell>
          <cell r="E405" t="str">
            <v/>
          </cell>
          <cell r="F405" t="str">
            <v/>
          </cell>
          <cell r="G405" t="str">
            <v/>
          </cell>
          <cell r="H405">
            <v>0</v>
          </cell>
          <cell r="J405" t="str">
            <v/>
          </cell>
          <cell r="K405" t="str">
            <v/>
          </cell>
          <cell r="L405">
            <v>0</v>
          </cell>
          <cell r="N405" t="str">
            <v/>
          </cell>
          <cell r="O405">
            <v>0</v>
          </cell>
        </row>
        <row r="406">
          <cell r="A406" t="str">
            <v>Zier, Bob</v>
          </cell>
          <cell r="B406" t="str">
            <v/>
          </cell>
          <cell r="C406" t="str">
            <v/>
          </cell>
          <cell r="D406" t="str">
            <v/>
          </cell>
          <cell r="E406" t="str">
            <v/>
          </cell>
          <cell r="F406" t="str">
            <v/>
          </cell>
          <cell r="G406" t="str">
            <v/>
          </cell>
          <cell r="H406">
            <v>0</v>
          </cell>
          <cell r="J406" t="str">
            <v/>
          </cell>
          <cell r="K406" t="str">
            <v/>
          </cell>
          <cell r="L406">
            <v>0</v>
          </cell>
          <cell r="N406" t="str">
            <v/>
          </cell>
          <cell r="O406">
            <v>0</v>
          </cell>
        </row>
        <row r="407">
          <cell r="A407" t="str">
            <v>Zila, Steve</v>
          </cell>
          <cell r="B407" t="str">
            <v/>
          </cell>
          <cell r="C407" t="str">
            <v/>
          </cell>
          <cell r="D407" t="str">
            <v/>
          </cell>
          <cell r="E407" t="str">
            <v/>
          </cell>
          <cell r="F407" t="str">
            <v/>
          </cell>
          <cell r="G407" t="str">
            <v/>
          </cell>
          <cell r="H407">
            <v>0</v>
          </cell>
          <cell r="J407" t="str">
            <v/>
          </cell>
          <cell r="K407" t="str">
            <v/>
          </cell>
          <cell r="L407">
            <v>0</v>
          </cell>
          <cell r="N407" t="str">
            <v/>
          </cell>
          <cell r="O407">
            <v>0</v>
          </cell>
        </row>
        <row r="408">
          <cell r="A408" t="str">
            <v>Zokaitis, Laura</v>
          </cell>
          <cell r="B408" t="str">
            <v/>
          </cell>
          <cell r="C408" t="str">
            <v/>
          </cell>
          <cell r="D408" t="str">
            <v/>
          </cell>
          <cell r="E408" t="str">
            <v/>
          </cell>
          <cell r="F408" t="str">
            <v/>
          </cell>
          <cell r="G408" t="str">
            <v/>
          </cell>
          <cell r="H408">
            <v>0</v>
          </cell>
          <cell r="J408" t="str">
            <v/>
          </cell>
          <cell r="K408" t="str">
            <v/>
          </cell>
          <cell r="L408">
            <v>0</v>
          </cell>
          <cell r="N408" t="str">
            <v/>
          </cell>
          <cell r="O408">
            <v>0</v>
          </cell>
        </row>
        <row r="409">
          <cell r="A409" t="str">
            <v>Lowery, Angel</v>
          </cell>
          <cell r="B409" t="str">
            <v/>
          </cell>
          <cell r="C409" t="str">
            <v/>
          </cell>
          <cell r="D409" t="str">
            <v/>
          </cell>
          <cell r="E409" t="str">
            <v/>
          </cell>
          <cell r="F409" t="str">
            <v/>
          </cell>
          <cell r="G409" t="str">
            <v/>
          </cell>
          <cell r="H409">
            <v>0</v>
          </cell>
          <cell r="J409" t="str">
            <v/>
          </cell>
          <cell r="K409" t="str">
            <v/>
          </cell>
          <cell r="L409">
            <v>0</v>
          </cell>
          <cell r="N409" t="str">
            <v/>
          </cell>
          <cell r="O409">
            <v>0</v>
          </cell>
        </row>
        <row r="410">
          <cell r="A410" t="str">
            <v>Lazaro, Oscar</v>
          </cell>
          <cell r="B410" t="str">
            <v/>
          </cell>
          <cell r="C410" t="str">
            <v/>
          </cell>
          <cell r="D410" t="str">
            <v/>
          </cell>
          <cell r="E410" t="str">
            <v/>
          </cell>
          <cell r="F410" t="str">
            <v/>
          </cell>
          <cell r="G410" t="str">
            <v/>
          </cell>
          <cell r="H410">
            <v>0</v>
          </cell>
          <cell r="J410" t="str">
            <v/>
          </cell>
          <cell r="K410" t="str">
            <v/>
          </cell>
          <cell r="L410">
            <v>0</v>
          </cell>
          <cell r="N410" t="str">
            <v/>
          </cell>
          <cell r="O410">
            <v>0</v>
          </cell>
        </row>
        <row r="411">
          <cell r="A411" t="str">
            <v>Zwellinger, Eli</v>
          </cell>
          <cell r="B411" t="str">
            <v/>
          </cell>
          <cell r="C411" t="str">
            <v/>
          </cell>
          <cell r="D411" t="str">
            <v/>
          </cell>
          <cell r="E411" t="str">
            <v/>
          </cell>
          <cell r="F411" t="str">
            <v/>
          </cell>
          <cell r="G411" t="str">
            <v/>
          </cell>
          <cell r="H411">
            <v>0</v>
          </cell>
          <cell r="J411" t="str">
            <v/>
          </cell>
          <cell r="K411" t="str">
            <v/>
          </cell>
          <cell r="L411">
            <v>0</v>
          </cell>
          <cell r="N411" t="str">
            <v/>
          </cell>
          <cell r="O411">
            <v>0</v>
          </cell>
        </row>
        <row r="412">
          <cell r="A412" t="str">
            <v>Randolph, Robin</v>
          </cell>
          <cell r="B412">
            <v>20</v>
          </cell>
          <cell r="C412">
            <v>20</v>
          </cell>
          <cell r="D412">
            <v>15</v>
          </cell>
          <cell r="E412">
            <v>5</v>
          </cell>
          <cell r="F412" t="str">
            <v/>
          </cell>
          <cell r="G412">
            <v>25</v>
          </cell>
          <cell r="H412">
            <v>0</v>
          </cell>
          <cell r="J412" t="str">
            <v/>
          </cell>
          <cell r="K412">
            <v>25</v>
          </cell>
          <cell r="L412">
            <v>0</v>
          </cell>
          <cell r="N412" t="str">
            <v/>
          </cell>
          <cell r="O412">
            <v>20</v>
          </cell>
        </row>
        <row r="413">
          <cell r="A413" t="str">
            <v>Mario</v>
          </cell>
          <cell r="B413" t="str">
            <v/>
          </cell>
          <cell r="C413" t="str">
            <v/>
          </cell>
          <cell r="D413" t="str">
            <v/>
          </cell>
          <cell r="E413" t="str">
            <v/>
          </cell>
          <cell r="F413" t="str">
            <v/>
          </cell>
          <cell r="G413" t="str">
            <v/>
          </cell>
          <cell r="H413">
            <v>0</v>
          </cell>
          <cell r="J413" t="str">
            <v/>
          </cell>
          <cell r="K413" t="str">
            <v/>
          </cell>
          <cell r="L413">
            <v>0</v>
          </cell>
          <cell r="N413" t="str">
            <v/>
          </cell>
          <cell r="O413">
            <v>0</v>
          </cell>
        </row>
        <row r="414">
          <cell r="A414" t="str">
            <v>Hoffman, Kent</v>
          </cell>
          <cell r="B414">
            <v>20</v>
          </cell>
          <cell r="C414">
            <v>5</v>
          </cell>
          <cell r="D414">
            <v>5</v>
          </cell>
          <cell r="E414" t="str">
            <v/>
          </cell>
          <cell r="F414" t="str">
            <v/>
          </cell>
          <cell r="G414" t="str">
            <v/>
          </cell>
          <cell r="H414">
            <v>0</v>
          </cell>
          <cell r="J414">
            <v>5</v>
          </cell>
          <cell r="K414" t="str">
            <v/>
          </cell>
          <cell r="L414">
            <v>0</v>
          </cell>
          <cell r="N414">
            <v>5</v>
          </cell>
          <cell r="O414">
            <v>20</v>
          </cell>
        </row>
        <row r="415">
          <cell r="A415" t="str">
            <v>Molina, Javier</v>
          </cell>
          <cell r="B415">
            <v>20</v>
          </cell>
          <cell r="C415">
            <v>10</v>
          </cell>
          <cell r="D415">
            <v>10</v>
          </cell>
          <cell r="E415" t="str">
            <v/>
          </cell>
          <cell r="F415" t="str">
            <v/>
          </cell>
          <cell r="G415" t="str">
            <v/>
          </cell>
          <cell r="H415">
            <v>0</v>
          </cell>
          <cell r="J415">
            <v>10</v>
          </cell>
          <cell r="K415" t="str">
            <v/>
          </cell>
          <cell r="L415">
            <v>0</v>
          </cell>
          <cell r="N415">
            <v>10</v>
          </cell>
          <cell r="O415">
            <v>20</v>
          </cell>
        </row>
        <row r="416">
          <cell r="A416" t="str">
            <v>Clements, Cory</v>
          </cell>
          <cell r="B416" t="str">
            <v/>
          </cell>
          <cell r="C416" t="str">
            <v/>
          </cell>
          <cell r="D416" t="str">
            <v/>
          </cell>
          <cell r="E416" t="str">
            <v/>
          </cell>
          <cell r="F416" t="str">
            <v/>
          </cell>
          <cell r="G416" t="str">
            <v/>
          </cell>
          <cell r="H416">
            <v>0</v>
          </cell>
          <cell r="J416" t="str">
            <v/>
          </cell>
          <cell r="K416" t="str">
            <v/>
          </cell>
          <cell r="L416">
            <v>0</v>
          </cell>
          <cell r="N416" t="str">
            <v/>
          </cell>
          <cell r="O416">
            <v>0</v>
          </cell>
        </row>
        <row r="417">
          <cell r="A417" t="str">
            <v>Saunier, Stephanie</v>
          </cell>
          <cell r="B417" t="str">
            <v/>
          </cell>
          <cell r="C417" t="str">
            <v/>
          </cell>
          <cell r="D417" t="str">
            <v/>
          </cell>
          <cell r="E417" t="str">
            <v/>
          </cell>
          <cell r="F417" t="str">
            <v/>
          </cell>
          <cell r="G417" t="str">
            <v/>
          </cell>
          <cell r="H417">
            <v>0</v>
          </cell>
          <cell r="J417" t="str">
            <v/>
          </cell>
          <cell r="K417" t="str">
            <v/>
          </cell>
          <cell r="L417">
            <v>0</v>
          </cell>
          <cell r="N417" t="str">
            <v/>
          </cell>
          <cell r="O417">
            <v>0</v>
          </cell>
        </row>
        <row r="418">
          <cell r="A418" t="str">
            <v>Morris, Kimberly</v>
          </cell>
          <cell r="B418" t="str">
            <v/>
          </cell>
          <cell r="C418" t="str">
            <v/>
          </cell>
          <cell r="D418" t="str">
            <v/>
          </cell>
          <cell r="E418" t="str">
            <v/>
          </cell>
          <cell r="F418" t="str">
            <v/>
          </cell>
          <cell r="G418" t="str">
            <v/>
          </cell>
          <cell r="H418">
            <v>0</v>
          </cell>
          <cell r="J418" t="str">
            <v/>
          </cell>
          <cell r="K418" t="str">
            <v/>
          </cell>
          <cell r="L418">
            <v>0</v>
          </cell>
          <cell r="N418" t="str">
            <v/>
          </cell>
          <cell r="O418">
            <v>0</v>
          </cell>
        </row>
        <row r="419">
          <cell r="A419" t="str">
            <v>Vanderlip, Mike</v>
          </cell>
          <cell r="B419" t="str">
            <v/>
          </cell>
          <cell r="C419" t="str">
            <v/>
          </cell>
          <cell r="D419" t="str">
            <v/>
          </cell>
          <cell r="E419" t="str">
            <v/>
          </cell>
          <cell r="F419" t="str">
            <v/>
          </cell>
          <cell r="G419" t="str">
            <v/>
          </cell>
          <cell r="H419">
            <v>0</v>
          </cell>
          <cell r="J419" t="str">
            <v/>
          </cell>
          <cell r="K419" t="str">
            <v/>
          </cell>
          <cell r="L419">
            <v>0</v>
          </cell>
          <cell r="N419" t="str">
            <v/>
          </cell>
          <cell r="O419">
            <v>0</v>
          </cell>
        </row>
        <row r="420">
          <cell r="A420" t="str">
            <v>Glardon, Andrew</v>
          </cell>
          <cell r="B420" t="str">
            <v/>
          </cell>
          <cell r="C420" t="str">
            <v/>
          </cell>
          <cell r="D420" t="str">
            <v/>
          </cell>
          <cell r="E420" t="str">
            <v/>
          </cell>
          <cell r="F420" t="str">
            <v/>
          </cell>
          <cell r="G420" t="str">
            <v/>
          </cell>
          <cell r="H420">
            <v>0</v>
          </cell>
          <cell r="J420" t="str">
            <v/>
          </cell>
          <cell r="K420" t="str">
            <v/>
          </cell>
          <cell r="L420">
            <v>0</v>
          </cell>
          <cell r="N420" t="str">
            <v/>
          </cell>
          <cell r="O420">
            <v>0</v>
          </cell>
        </row>
        <row r="421">
          <cell r="A421" t="str">
            <v>Sheldon, Bob</v>
          </cell>
          <cell r="B421">
            <v>20</v>
          </cell>
          <cell r="C421">
            <v>10</v>
          </cell>
          <cell r="D421">
            <v>10</v>
          </cell>
          <cell r="E421" t="str">
            <v/>
          </cell>
          <cell r="F421" t="str">
            <v/>
          </cell>
          <cell r="G421" t="str">
            <v/>
          </cell>
          <cell r="H421">
            <v>0</v>
          </cell>
          <cell r="J421">
            <v>10</v>
          </cell>
          <cell r="K421" t="str">
            <v/>
          </cell>
          <cell r="L421">
            <v>0</v>
          </cell>
          <cell r="N421">
            <v>10</v>
          </cell>
          <cell r="O421">
            <v>20</v>
          </cell>
        </row>
        <row r="422">
          <cell r="A422" t="str">
            <v>Vandenberg, Ryan</v>
          </cell>
          <cell r="B422" t="str">
            <v/>
          </cell>
          <cell r="C422" t="str">
            <v/>
          </cell>
          <cell r="D422" t="str">
            <v/>
          </cell>
          <cell r="E422" t="str">
            <v/>
          </cell>
          <cell r="F422" t="str">
            <v/>
          </cell>
          <cell r="G422" t="str">
            <v/>
          </cell>
          <cell r="H422">
            <v>0</v>
          </cell>
          <cell r="J422" t="str">
            <v/>
          </cell>
          <cell r="K422" t="str">
            <v/>
          </cell>
          <cell r="L422">
            <v>0</v>
          </cell>
          <cell r="N422" t="str">
            <v/>
          </cell>
          <cell r="O422">
            <v>0</v>
          </cell>
        </row>
        <row r="423">
          <cell r="A423" t="str">
            <v>Solano, Beau</v>
          </cell>
          <cell r="B423" t="str">
            <v/>
          </cell>
          <cell r="C423" t="str">
            <v/>
          </cell>
          <cell r="D423" t="str">
            <v/>
          </cell>
          <cell r="E423" t="str">
            <v/>
          </cell>
          <cell r="F423" t="str">
            <v/>
          </cell>
          <cell r="G423" t="str">
            <v/>
          </cell>
          <cell r="H423">
            <v>0</v>
          </cell>
          <cell r="J423" t="str">
            <v/>
          </cell>
          <cell r="K423" t="str">
            <v/>
          </cell>
          <cell r="L423">
            <v>0</v>
          </cell>
          <cell r="N423" t="str">
            <v/>
          </cell>
          <cell r="O423">
            <v>0</v>
          </cell>
        </row>
        <row r="424">
          <cell r="A424" t="str">
            <v>Maes, Rob</v>
          </cell>
          <cell r="B424" t="str">
            <v/>
          </cell>
          <cell r="C424" t="str">
            <v/>
          </cell>
          <cell r="D424" t="str">
            <v/>
          </cell>
          <cell r="E424" t="str">
            <v/>
          </cell>
          <cell r="F424" t="str">
            <v/>
          </cell>
          <cell r="G424" t="str">
            <v/>
          </cell>
          <cell r="H424">
            <v>0</v>
          </cell>
          <cell r="J424" t="str">
            <v/>
          </cell>
          <cell r="K424" t="str">
            <v/>
          </cell>
          <cell r="L424">
            <v>0</v>
          </cell>
          <cell r="N424" t="str">
            <v/>
          </cell>
          <cell r="O424">
            <v>0</v>
          </cell>
        </row>
        <row r="425">
          <cell r="A425" t="str">
            <v>DeSantiago, Mike</v>
          </cell>
          <cell r="B425" t="str">
            <v/>
          </cell>
          <cell r="C425" t="str">
            <v/>
          </cell>
          <cell r="D425" t="str">
            <v/>
          </cell>
          <cell r="E425" t="str">
            <v/>
          </cell>
          <cell r="F425" t="str">
            <v/>
          </cell>
          <cell r="G425" t="str">
            <v/>
          </cell>
          <cell r="H425">
            <v>0</v>
          </cell>
          <cell r="J425" t="str">
            <v/>
          </cell>
          <cell r="K425" t="str">
            <v/>
          </cell>
          <cell r="L425">
            <v>0</v>
          </cell>
          <cell r="N425" t="str">
            <v/>
          </cell>
          <cell r="O425">
            <v>0</v>
          </cell>
        </row>
        <row r="426">
          <cell r="A426" t="str">
            <v>Escamilla, Curtis</v>
          </cell>
          <cell r="B426" t="str">
            <v/>
          </cell>
          <cell r="C426" t="str">
            <v/>
          </cell>
          <cell r="D426" t="str">
            <v/>
          </cell>
          <cell r="E426" t="str">
            <v/>
          </cell>
          <cell r="F426" t="str">
            <v/>
          </cell>
          <cell r="G426" t="str">
            <v/>
          </cell>
          <cell r="H426">
            <v>0</v>
          </cell>
          <cell r="J426" t="str">
            <v/>
          </cell>
          <cell r="K426" t="str">
            <v/>
          </cell>
          <cell r="L426">
            <v>0</v>
          </cell>
          <cell r="N426" t="str">
            <v/>
          </cell>
          <cell r="O426">
            <v>0</v>
          </cell>
        </row>
        <row r="427">
          <cell r="A427" t="str">
            <v>Roy</v>
          </cell>
          <cell r="B427" t="str">
            <v/>
          </cell>
          <cell r="C427" t="str">
            <v/>
          </cell>
          <cell r="D427" t="str">
            <v/>
          </cell>
          <cell r="E427" t="str">
            <v/>
          </cell>
          <cell r="F427" t="str">
            <v/>
          </cell>
          <cell r="G427" t="str">
            <v/>
          </cell>
          <cell r="H427">
            <v>0</v>
          </cell>
          <cell r="J427" t="str">
            <v/>
          </cell>
          <cell r="K427" t="str">
            <v/>
          </cell>
          <cell r="L427">
            <v>0</v>
          </cell>
          <cell r="N427" t="str">
            <v/>
          </cell>
          <cell r="O427">
            <v>0</v>
          </cell>
        </row>
        <row r="428">
          <cell r="A428" t="str">
            <v>Johnson, Wes</v>
          </cell>
          <cell r="B428" t="str">
            <v/>
          </cell>
          <cell r="C428" t="str">
            <v/>
          </cell>
          <cell r="D428" t="str">
            <v/>
          </cell>
          <cell r="E428" t="str">
            <v/>
          </cell>
          <cell r="F428" t="str">
            <v/>
          </cell>
          <cell r="G428" t="str">
            <v/>
          </cell>
          <cell r="H428">
            <v>0</v>
          </cell>
          <cell r="J428" t="str">
            <v/>
          </cell>
          <cell r="K428" t="str">
            <v/>
          </cell>
          <cell r="L428">
            <v>0</v>
          </cell>
          <cell r="N428" t="str">
            <v/>
          </cell>
          <cell r="O428">
            <v>0</v>
          </cell>
        </row>
        <row r="429">
          <cell r="A429" t="str">
            <v>Mitchell, Diane</v>
          </cell>
          <cell r="B429" t="str">
            <v/>
          </cell>
          <cell r="C429" t="str">
            <v/>
          </cell>
          <cell r="D429" t="str">
            <v/>
          </cell>
          <cell r="E429" t="str">
            <v/>
          </cell>
          <cell r="F429" t="str">
            <v/>
          </cell>
          <cell r="G429" t="str">
            <v/>
          </cell>
          <cell r="H429">
            <v>0</v>
          </cell>
          <cell r="J429" t="str">
            <v/>
          </cell>
          <cell r="K429" t="str">
            <v/>
          </cell>
          <cell r="L429">
            <v>0</v>
          </cell>
          <cell r="N429" t="str">
            <v/>
          </cell>
          <cell r="O429">
            <v>0</v>
          </cell>
        </row>
        <row r="430">
          <cell r="A430" t="str">
            <v>Drachenberg, Dan</v>
          </cell>
          <cell r="B430" t="str">
            <v/>
          </cell>
          <cell r="C430" t="str">
            <v/>
          </cell>
          <cell r="D430" t="str">
            <v/>
          </cell>
          <cell r="E430" t="str">
            <v/>
          </cell>
          <cell r="F430" t="str">
            <v/>
          </cell>
          <cell r="G430" t="str">
            <v/>
          </cell>
          <cell r="H430">
            <v>0</v>
          </cell>
          <cell r="J430" t="str">
            <v/>
          </cell>
          <cell r="K430" t="str">
            <v/>
          </cell>
          <cell r="L430">
            <v>0</v>
          </cell>
          <cell r="N430" t="str">
            <v/>
          </cell>
          <cell r="O430">
            <v>0</v>
          </cell>
        </row>
        <row r="431">
          <cell r="A431" t="str">
            <v>Morris, Matt</v>
          </cell>
          <cell r="B431" t="str">
            <v/>
          </cell>
          <cell r="C431" t="str">
            <v/>
          </cell>
          <cell r="D431" t="str">
            <v/>
          </cell>
          <cell r="E431" t="str">
            <v/>
          </cell>
          <cell r="F431" t="str">
            <v/>
          </cell>
          <cell r="G431" t="str">
            <v/>
          </cell>
          <cell r="H431">
            <v>0</v>
          </cell>
          <cell r="J431" t="str">
            <v/>
          </cell>
          <cell r="K431" t="str">
            <v/>
          </cell>
          <cell r="L431">
            <v>0</v>
          </cell>
          <cell r="N431" t="str">
            <v/>
          </cell>
          <cell r="O431">
            <v>0</v>
          </cell>
        </row>
        <row r="432">
          <cell r="A432" t="str">
            <v>Cousins, Teddy</v>
          </cell>
          <cell r="B432" t="str">
            <v/>
          </cell>
          <cell r="C432" t="str">
            <v/>
          </cell>
          <cell r="D432" t="str">
            <v/>
          </cell>
          <cell r="E432" t="str">
            <v/>
          </cell>
          <cell r="F432" t="str">
            <v/>
          </cell>
          <cell r="G432" t="str">
            <v/>
          </cell>
          <cell r="H432">
            <v>0</v>
          </cell>
          <cell r="J432" t="str">
            <v/>
          </cell>
          <cell r="K432" t="str">
            <v/>
          </cell>
          <cell r="L432">
            <v>0</v>
          </cell>
          <cell r="N432" t="str">
            <v/>
          </cell>
          <cell r="O432">
            <v>0</v>
          </cell>
        </row>
        <row r="433">
          <cell r="A433" t="str">
            <v>Trey</v>
          </cell>
          <cell r="B433" t="str">
            <v/>
          </cell>
          <cell r="C433" t="str">
            <v/>
          </cell>
          <cell r="D433" t="str">
            <v/>
          </cell>
          <cell r="E433" t="str">
            <v/>
          </cell>
          <cell r="F433" t="str">
            <v/>
          </cell>
          <cell r="G433" t="str">
            <v/>
          </cell>
          <cell r="H433">
            <v>0</v>
          </cell>
          <cell r="J433" t="str">
            <v/>
          </cell>
          <cell r="K433" t="str">
            <v/>
          </cell>
          <cell r="L433">
            <v>0</v>
          </cell>
          <cell r="N433" t="str">
            <v/>
          </cell>
          <cell r="O433">
            <v>0</v>
          </cell>
        </row>
        <row r="434">
          <cell r="A434" t="str">
            <v>Starner, Steven</v>
          </cell>
          <cell r="B434" t="str">
            <v/>
          </cell>
          <cell r="C434" t="str">
            <v/>
          </cell>
          <cell r="D434" t="str">
            <v/>
          </cell>
          <cell r="E434" t="str">
            <v/>
          </cell>
          <cell r="F434" t="str">
            <v/>
          </cell>
          <cell r="G434" t="str">
            <v/>
          </cell>
          <cell r="H434">
            <v>0</v>
          </cell>
          <cell r="J434" t="str">
            <v/>
          </cell>
          <cell r="K434" t="str">
            <v/>
          </cell>
          <cell r="L434">
            <v>0</v>
          </cell>
          <cell r="N434" t="str">
            <v/>
          </cell>
          <cell r="O434">
            <v>0</v>
          </cell>
        </row>
        <row r="435">
          <cell r="A435" t="str">
            <v>Wallace, Adam</v>
          </cell>
          <cell r="B435" t="str">
            <v/>
          </cell>
          <cell r="C435" t="str">
            <v/>
          </cell>
          <cell r="D435" t="str">
            <v/>
          </cell>
          <cell r="E435" t="str">
            <v/>
          </cell>
          <cell r="F435" t="str">
            <v/>
          </cell>
          <cell r="G435" t="str">
            <v/>
          </cell>
          <cell r="H435">
            <v>0</v>
          </cell>
          <cell r="J435" t="str">
            <v/>
          </cell>
          <cell r="K435" t="str">
            <v/>
          </cell>
          <cell r="L435">
            <v>0</v>
          </cell>
          <cell r="N435" t="str">
            <v/>
          </cell>
          <cell r="O435">
            <v>0</v>
          </cell>
        </row>
        <row r="436">
          <cell r="A436" t="str">
            <v>Dunaj, Peter</v>
          </cell>
          <cell r="B436" t="str">
            <v/>
          </cell>
          <cell r="C436" t="str">
            <v/>
          </cell>
          <cell r="D436" t="str">
            <v/>
          </cell>
          <cell r="E436" t="str">
            <v/>
          </cell>
          <cell r="F436" t="str">
            <v/>
          </cell>
          <cell r="G436" t="str">
            <v/>
          </cell>
          <cell r="H436">
            <v>0</v>
          </cell>
          <cell r="J436" t="str">
            <v/>
          </cell>
          <cell r="K436" t="str">
            <v/>
          </cell>
          <cell r="L436">
            <v>0</v>
          </cell>
          <cell r="N436" t="str">
            <v/>
          </cell>
          <cell r="O436">
            <v>0</v>
          </cell>
        </row>
        <row r="437">
          <cell r="A437" t="str">
            <v>Stockton, Charles</v>
          </cell>
          <cell r="B437" t="str">
            <v/>
          </cell>
          <cell r="C437" t="str">
            <v/>
          </cell>
          <cell r="D437" t="str">
            <v/>
          </cell>
          <cell r="E437" t="str">
            <v/>
          </cell>
          <cell r="F437" t="str">
            <v/>
          </cell>
          <cell r="G437" t="str">
            <v/>
          </cell>
          <cell r="H437">
            <v>0</v>
          </cell>
          <cell r="J437" t="str">
            <v/>
          </cell>
          <cell r="K437" t="str">
            <v/>
          </cell>
          <cell r="L437">
            <v>0</v>
          </cell>
          <cell r="N437" t="str">
            <v/>
          </cell>
          <cell r="O437">
            <v>0</v>
          </cell>
        </row>
        <row r="438">
          <cell r="A438" t="str">
            <v>Sanchez, Frank</v>
          </cell>
          <cell r="B438" t="str">
            <v/>
          </cell>
          <cell r="C438" t="str">
            <v/>
          </cell>
          <cell r="D438" t="str">
            <v/>
          </cell>
          <cell r="E438" t="str">
            <v/>
          </cell>
          <cell r="F438" t="str">
            <v/>
          </cell>
          <cell r="G438" t="str">
            <v/>
          </cell>
          <cell r="H438">
            <v>0</v>
          </cell>
          <cell r="J438" t="str">
            <v/>
          </cell>
          <cell r="K438" t="str">
            <v/>
          </cell>
          <cell r="L438">
            <v>0</v>
          </cell>
          <cell r="N438" t="str">
            <v/>
          </cell>
          <cell r="O438">
            <v>0</v>
          </cell>
        </row>
        <row r="439">
          <cell r="A439" t="str">
            <v>Washburn, Trevor</v>
          </cell>
          <cell r="B439" t="str">
            <v/>
          </cell>
          <cell r="C439" t="str">
            <v/>
          </cell>
          <cell r="D439" t="str">
            <v/>
          </cell>
          <cell r="E439" t="str">
            <v/>
          </cell>
          <cell r="F439" t="str">
            <v/>
          </cell>
          <cell r="G439" t="str">
            <v/>
          </cell>
          <cell r="H439">
            <v>0</v>
          </cell>
          <cell r="J439" t="str">
            <v/>
          </cell>
          <cell r="K439" t="str">
            <v/>
          </cell>
          <cell r="L439">
            <v>0</v>
          </cell>
          <cell r="N439" t="str">
            <v/>
          </cell>
          <cell r="O439">
            <v>0</v>
          </cell>
        </row>
        <row r="440">
          <cell r="A440" t="str">
            <v>Garcia, Angelo</v>
          </cell>
          <cell r="B440" t="str">
            <v/>
          </cell>
          <cell r="C440" t="str">
            <v/>
          </cell>
          <cell r="D440" t="str">
            <v/>
          </cell>
          <cell r="E440" t="str">
            <v/>
          </cell>
          <cell r="F440" t="str">
            <v/>
          </cell>
          <cell r="G440" t="str">
            <v/>
          </cell>
          <cell r="H440">
            <v>0</v>
          </cell>
          <cell r="J440" t="str">
            <v/>
          </cell>
          <cell r="K440" t="str">
            <v/>
          </cell>
          <cell r="L440">
            <v>0</v>
          </cell>
          <cell r="N440" t="str">
            <v/>
          </cell>
          <cell r="O440">
            <v>0</v>
          </cell>
        </row>
        <row r="441">
          <cell r="A441" t="str">
            <v>Bliley, Rachael</v>
          </cell>
          <cell r="B441" t="str">
            <v/>
          </cell>
          <cell r="C441" t="str">
            <v/>
          </cell>
          <cell r="D441" t="str">
            <v/>
          </cell>
          <cell r="E441" t="str">
            <v/>
          </cell>
          <cell r="F441" t="str">
            <v/>
          </cell>
          <cell r="G441" t="str">
            <v/>
          </cell>
          <cell r="H441">
            <v>0</v>
          </cell>
          <cell r="J441" t="str">
            <v/>
          </cell>
          <cell r="K441" t="str">
            <v/>
          </cell>
          <cell r="L441">
            <v>0</v>
          </cell>
          <cell r="N441" t="str">
            <v/>
          </cell>
          <cell r="O441">
            <v>0</v>
          </cell>
        </row>
        <row r="442">
          <cell r="A442" t="str">
            <v>Bailey, Glo</v>
          </cell>
          <cell r="B442" t="str">
            <v/>
          </cell>
          <cell r="C442" t="str">
            <v/>
          </cell>
          <cell r="D442" t="str">
            <v/>
          </cell>
          <cell r="E442" t="str">
            <v/>
          </cell>
          <cell r="F442" t="str">
            <v/>
          </cell>
          <cell r="G442" t="str">
            <v/>
          </cell>
          <cell r="H442">
            <v>0</v>
          </cell>
          <cell r="J442" t="str">
            <v/>
          </cell>
          <cell r="K442" t="str">
            <v/>
          </cell>
          <cell r="L442">
            <v>0</v>
          </cell>
          <cell r="N442" t="str">
            <v/>
          </cell>
          <cell r="O442">
            <v>0</v>
          </cell>
        </row>
        <row r="443">
          <cell r="A443" t="str">
            <v>McMann, Mike</v>
          </cell>
          <cell r="B443" t="str">
            <v/>
          </cell>
          <cell r="C443" t="str">
            <v/>
          </cell>
          <cell r="D443" t="str">
            <v/>
          </cell>
          <cell r="E443" t="str">
            <v/>
          </cell>
          <cell r="F443" t="str">
            <v/>
          </cell>
          <cell r="G443" t="str">
            <v/>
          </cell>
          <cell r="H443">
            <v>0</v>
          </cell>
          <cell r="J443" t="str">
            <v/>
          </cell>
          <cell r="K443" t="str">
            <v/>
          </cell>
          <cell r="L443">
            <v>0</v>
          </cell>
          <cell r="N443" t="str">
            <v/>
          </cell>
          <cell r="O443">
            <v>0</v>
          </cell>
        </row>
        <row r="444">
          <cell r="A444" t="str">
            <v>Trujillo, Tony</v>
          </cell>
          <cell r="B444" t="str">
            <v/>
          </cell>
          <cell r="C444" t="str">
            <v/>
          </cell>
          <cell r="D444" t="str">
            <v/>
          </cell>
          <cell r="E444" t="str">
            <v/>
          </cell>
          <cell r="F444" t="str">
            <v/>
          </cell>
          <cell r="G444" t="str">
            <v/>
          </cell>
          <cell r="H444">
            <v>0</v>
          </cell>
          <cell r="J444" t="str">
            <v/>
          </cell>
          <cell r="K444" t="str">
            <v/>
          </cell>
          <cell r="L444">
            <v>0</v>
          </cell>
          <cell r="N444" t="str">
            <v/>
          </cell>
          <cell r="O444">
            <v>0</v>
          </cell>
        </row>
        <row r="445">
          <cell r="A445" t="str">
            <v>Henson, Kris</v>
          </cell>
          <cell r="B445">
            <v>25</v>
          </cell>
          <cell r="C445">
            <v>25</v>
          </cell>
          <cell r="D445">
            <v>15</v>
          </cell>
          <cell r="E445">
            <v>5</v>
          </cell>
          <cell r="F445">
            <v>5</v>
          </cell>
          <cell r="G445">
            <v>30</v>
          </cell>
          <cell r="H445">
            <v>0</v>
          </cell>
          <cell r="J445" t="str">
            <v/>
          </cell>
          <cell r="K445">
            <v>30</v>
          </cell>
          <cell r="L445">
            <v>0</v>
          </cell>
          <cell r="N445" t="str">
            <v/>
          </cell>
          <cell r="O445">
            <v>25</v>
          </cell>
        </row>
        <row r="446">
          <cell r="A446" t="str">
            <v>Galay, Steve</v>
          </cell>
          <cell r="B446" t="str">
            <v/>
          </cell>
          <cell r="C446" t="str">
            <v/>
          </cell>
          <cell r="D446" t="str">
            <v/>
          </cell>
          <cell r="E446" t="str">
            <v/>
          </cell>
          <cell r="F446" t="str">
            <v/>
          </cell>
          <cell r="G446" t="str">
            <v/>
          </cell>
          <cell r="H446">
            <v>0</v>
          </cell>
          <cell r="J446" t="str">
            <v/>
          </cell>
          <cell r="K446" t="str">
            <v/>
          </cell>
          <cell r="L446">
            <v>0</v>
          </cell>
          <cell r="N446" t="str">
            <v/>
          </cell>
          <cell r="O446">
            <v>0</v>
          </cell>
        </row>
        <row r="447">
          <cell r="A447" t="str">
            <v>Grimes, Alan</v>
          </cell>
          <cell r="B447" t="str">
            <v/>
          </cell>
          <cell r="C447" t="str">
            <v/>
          </cell>
          <cell r="D447" t="str">
            <v/>
          </cell>
          <cell r="E447" t="str">
            <v/>
          </cell>
          <cell r="F447" t="str">
            <v/>
          </cell>
          <cell r="G447" t="str">
            <v/>
          </cell>
          <cell r="H447">
            <v>0</v>
          </cell>
          <cell r="J447" t="str">
            <v/>
          </cell>
          <cell r="K447" t="str">
            <v/>
          </cell>
          <cell r="L447">
            <v>0</v>
          </cell>
          <cell r="N447" t="str">
            <v/>
          </cell>
          <cell r="O447">
            <v>0</v>
          </cell>
        </row>
        <row r="448">
          <cell r="A448" t="str">
            <v>Ellis, Sarah</v>
          </cell>
          <cell r="B448" t="str">
            <v/>
          </cell>
          <cell r="C448" t="str">
            <v/>
          </cell>
          <cell r="D448" t="str">
            <v/>
          </cell>
          <cell r="E448" t="str">
            <v/>
          </cell>
          <cell r="F448" t="str">
            <v/>
          </cell>
          <cell r="G448" t="str">
            <v/>
          </cell>
          <cell r="H448">
            <v>0</v>
          </cell>
          <cell r="J448" t="str">
            <v/>
          </cell>
          <cell r="K448" t="str">
            <v/>
          </cell>
          <cell r="L448">
            <v>0</v>
          </cell>
          <cell r="N448" t="str">
            <v/>
          </cell>
          <cell r="O448">
            <v>0</v>
          </cell>
        </row>
        <row r="449">
          <cell r="A449" t="str">
            <v>Maggie</v>
          </cell>
          <cell r="B449" t="str">
            <v/>
          </cell>
          <cell r="C449" t="str">
            <v/>
          </cell>
          <cell r="D449" t="str">
            <v/>
          </cell>
          <cell r="E449" t="str">
            <v/>
          </cell>
          <cell r="F449" t="str">
            <v/>
          </cell>
          <cell r="G449" t="str">
            <v/>
          </cell>
          <cell r="H449">
            <v>0</v>
          </cell>
          <cell r="J449" t="str">
            <v/>
          </cell>
          <cell r="K449" t="str">
            <v/>
          </cell>
          <cell r="L449">
            <v>0</v>
          </cell>
          <cell r="N449" t="str">
            <v/>
          </cell>
          <cell r="O449">
            <v>0</v>
          </cell>
        </row>
        <row r="450">
          <cell r="A450" t="str">
            <v>Loeffler, Mike</v>
          </cell>
          <cell r="B450" t="str">
            <v/>
          </cell>
          <cell r="C450" t="str">
            <v/>
          </cell>
          <cell r="D450" t="str">
            <v/>
          </cell>
          <cell r="E450" t="str">
            <v/>
          </cell>
          <cell r="F450" t="str">
            <v/>
          </cell>
          <cell r="G450" t="str">
            <v/>
          </cell>
          <cell r="H450">
            <v>0</v>
          </cell>
          <cell r="J450" t="str">
            <v/>
          </cell>
          <cell r="K450" t="str">
            <v/>
          </cell>
          <cell r="L450">
            <v>0</v>
          </cell>
          <cell r="N450" t="str">
            <v/>
          </cell>
          <cell r="O450">
            <v>0</v>
          </cell>
        </row>
        <row r="451">
          <cell r="A451" t="str">
            <v>VonFeldt, Jason</v>
          </cell>
          <cell r="B451" t="str">
            <v/>
          </cell>
          <cell r="C451" t="str">
            <v/>
          </cell>
          <cell r="D451" t="str">
            <v/>
          </cell>
          <cell r="E451" t="str">
            <v/>
          </cell>
          <cell r="F451" t="str">
            <v/>
          </cell>
          <cell r="G451" t="str">
            <v/>
          </cell>
          <cell r="H451">
            <v>0</v>
          </cell>
          <cell r="J451" t="str">
            <v/>
          </cell>
          <cell r="K451" t="str">
            <v/>
          </cell>
          <cell r="L451">
            <v>0</v>
          </cell>
          <cell r="N451" t="str">
            <v/>
          </cell>
          <cell r="O451">
            <v>0</v>
          </cell>
        </row>
        <row r="452">
          <cell r="A452" t="str">
            <v>Rose, Dave</v>
          </cell>
          <cell r="B452" t="str">
            <v/>
          </cell>
          <cell r="C452" t="str">
            <v/>
          </cell>
          <cell r="D452" t="str">
            <v/>
          </cell>
          <cell r="E452" t="str">
            <v/>
          </cell>
          <cell r="F452" t="str">
            <v/>
          </cell>
          <cell r="G452" t="str">
            <v/>
          </cell>
          <cell r="H452">
            <v>0</v>
          </cell>
          <cell r="J452" t="str">
            <v/>
          </cell>
          <cell r="K452" t="str">
            <v/>
          </cell>
          <cell r="L452">
            <v>0</v>
          </cell>
          <cell r="N452" t="str">
            <v/>
          </cell>
          <cell r="O452">
            <v>0</v>
          </cell>
        </row>
        <row r="453">
          <cell r="A453" t="str">
            <v>Laffery, Chase</v>
          </cell>
          <cell r="B453" t="str">
            <v/>
          </cell>
          <cell r="C453" t="str">
            <v/>
          </cell>
          <cell r="D453" t="str">
            <v/>
          </cell>
          <cell r="E453" t="str">
            <v/>
          </cell>
          <cell r="F453" t="str">
            <v/>
          </cell>
          <cell r="G453" t="str">
            <v/>
          </cell>
          <cell r="H453">
            <v>0</v>
          </cell>
          <cell r="J453" t="str">
            <v/>
          </cell>
          <cell r="K453" t="str">
            <v/>
          </cell>
          <cell r="L453">
            <v>0</v>
          </cell>
          <cell r="N453" t="str">
            <v/>
          </cell>
          <cell r="O453">
            <v>0</v>
          </cell>
        </row>
        <row r="454">
          <cell r="A454" t="str">
            <v>Hemschik, Rob</v>
          </cell>
          <cell r="B454" t="str">
            <v/>
          </cell>
          <cell r="C454" t="str">
            <v/>
          </cell>
          <cell r="D454" t="str">
            <v/>
          </cell>
          <cell r="E454" t="str">
            <v/>
          </cell>
          <cell r="F454" t="str">
            <v/>
          </cell>
          <cell r="G454" t="str">
            <v/>
          </cell>
          <cell r="H454">
            <v>0</v>
          </cell>
          <cell r="J454" t="str">
            <v/>
          </cell>
          <cell r="K454" t="str">
            <v/>
          </cell>
          <cell r="L454">
            <v>0</v>
          </cell>
          <cell r="N454" t="str">
            <v/>
          </cell>
          <cell r="O454">
            <v>0</v>
          </cell>
        </row>
        <row r="455">
          <cell r="A455" t="str">
            <v>Winfrey, Mark</v>
          </cell>
          <cell r="B455" t="str">
            <v/>
          </cell>
          <cell r="C455" t="str">
            <v/>
          </cell>
          <cell r="D455" t="str">
            <v/>
          </cell>
          <cell r="E455" t="str">
            <v/>
          </cell>
          <cell r="F455" t="str">
            <v/>
          </cell>
          <cell r="G455" t="str">
            <v/>
          </cell>
          <cell r="H455">
            <v>0</v>
          </cell>
          <cell r="J455" t="str">
            <v/>
          </cell>
          <cell r="K455" t="str">
            <v/>
          </cell>
          <cell r="L455">
            <v>0</v>
          </cell>
          <cell r="N455" t="str">
            <v/>
          </cell>
          <cell r="O455">
            <v>0</v>
          </cell>
        </row>
        <row r="456">
          <cell r="A456" t="str">
            <v>Benally, Terrence</v>
          </cell>
          <cell r="B456" t="str">
            <v/>
          </cell>
          <cell r="C456" t="str">
            <v/>
          </cell>
          <cell r="D456" t="str">
            <v/>
          </cell>
          <cell r="E456" t="str">
            <v/>
          </cell>
          <cell r="F456" t="str">
            <v/>
          </cell>
          <cell r="G456" t="str">
            <v/>
          </cell>
          <cell r="H456">
            <v>0</v>
          </cell>
          <cell r="J456" t="str">
            <v/>
          </cell>
          <cell r="K456" t="str">
            <v/>
          </cell>
          <cell r="L456">
            <v>0</v>
          </cell>
          <cell r="N456" t="str">
            <v/>
          </cell>
          <cell r="O456">
            <v>0</v>
          </cell>
        </row>
        <row r="457">
          <cell r="A457" t="str">
            <v>Miller, Alicia</v>
          </cell>
          <cell r="B457">
            <v>25</v>
          </cell>
          <cell r="C457">
            <v>20</v>
          </cell>
          <cell r="D457">
            <v>15</v>
          </cell>
          <cell r="E457">
            <v>5</v>
          </cell>
          <cell r="F457" t="str">
            <v/>
          </cell>
          <cell r="G457">
            <v>20</v>
          </cell>
          <cell r="H457">
            <v>0</v>
          </cell>
          <cell r="J457" t="str">
            <v/>
          </cell>
          <cell r="K457">
            <v>20</v>
          </cell>
          <cell r="L457">
            <v>0</v>
          </cell>
          <cell r="N457" t="str">
            <v/>
          </cell>
          <cell r="O457">
            <v>25</v>
          </cell>
        </row>
        <row r="458">
          <cell r="A458" t="str">
            <v>Torkilosen, Charles</v>
          </cell>
          <cell r="B458" t="str">
            <v/>
          </cell>
          <cell r="C458" t="str">
            <v/>
          </cell>
          <cell r="D458" t="str">
            <v/>
          </cell>
          <cell r="E458" t="str">
            <v/>
          </cell>
          <cell r="F458" t="str">
            <v/>
          </cell>
          <cell r="G458" t="str">
            <v/>
          </cell>
          <cell r="H458">
            <v>0</v>
          </cell>
          <cell r="J458" t="str">
            <v/>
          </cell>
          <cell r="K458" t="str">
            <v/>
          </cell>
          <cell r="L458">
            <v>0</v>
          </cell>
          <cell r="N458" t="str">
            <v/>
          </cell>
          <cell r="O458">
            <v>0</v>
          </cell>
        </row>
        <row r="459">
          <cell r="A459" t="str">
            <v>Presley, Mark</v>
          </cell>
          <cell r="B459" t="str">
            <v/>
          </cell>
          <cell r="C459" t="str">
            <v/>
          </cell>
          <cell r="D459" t="str">
            <v/>
          </cell>
          <cell r="E459" t="str">
            <v/>
          </cell>
          <cell r="F459" t="str">
            <v/>
          </cell>
          <cell r="G459" t="str">
            <v/>
          </cell>
          <cell r="H459">
            <v>0</v>
          </cell>
          <cell r="J459" t="str">
            <v/>
          </cell>
          <cell r="K459" t="str">
            <v/>
          </cell>
          <cell r="L459">
            <v>0</v>
          </cell>
          <cell r="N459" t="str">
            <v/>
          </cell>
          <cell r="O459">
            <v>0</v>
          </cell>
        </row>
        <row r="460">
          <cell r="A460" t="str">
            <v>Shephard, Daniel</v>
          </cell>
          <cell r="B460" t="str">
            <v/>
          </cell>
          <cell r="C460" t="str">
            <v/>
          </cell>
          <cell r="D460" t="str">
            <v/>
          </cell>
          <cell r="E460" t="str">
            <v/>
          </cell>
          <cell r="F460" t="str">
            <v/>
          </cell>
          <cell r="G460" t="str">
            <v/>
          </cell>
          <cell r="H460">
            <v>0</v>
          </cell>
          <cell r="J460" t="str">
            <v/>
          </cell>
          <cell r="K460" t="str">
            <v/>
          </cell>
          <cell r="L460">
            <v>0</v>
          </cell>
          <cell r="N460" t="str">
            <v/>
          </cell>
          <cell r="O460">
            <v>0</v>
          </cell>
        </row>
        <row r="461">
          <cell r="A461" t="str">
            <v>walker, shawn</v>
          </cell>
          <cell r="B461" t="str">
            <v/>
          </cell>
          <cell r="C461" t="str">
            <v/>
          </cell>
          <cell r="D461" t="str">
            <v/>
          </cell>
          <cell r="E461" t="str">
            <v/>
          </cell>
          <cell r="F461" t="str">
            <v/>
          </cell>
          <cell r="G461" t="str">
            <v/>
          </cell>
          <cell r="H461">
            <v>0</v>
          </cell>
          <cell r="J461" t="str">
            <v/>
          </cell>
          <cell r="K461" t="str">
            <v/>
          </cell>
          <cell r="L461">
            <v>0</v>
          </cell>
          <cell r="N461" t="str">
            <v/>
          </cell>
          <cell r="O461">
            <v>0</v>
          </cell>
        </row>
        <row r="462">
          <cell r="A462" t="str">
            <v>levine, alex</v>
          </cell>
          <cell r="B462" t="str">
            <v/>
          </cell>
          <cell r="C462" t="str">
            <v/>
          </cell>
          <cell r="D462" t="str">
            <v/>
          </cell>
          <cell r="E462" t="str">
            <v/>
          </cell>
          <cell r="F462" t="str">
            <v/>
          </cell>
          <cell r="G462" t="str">
            <v/>
          </cell>
          <cell r="H462">
            <v>0</v>
          </cell>
          <cell r="J462" t="str">
            <v/>
          </cell>
          <cell r="K462" t="str">
            <v/>
          </cell>
          <cell r="L462">
            <v>0</v>
          </cell>
          <cell r="N462" t="str">
            <v/>
          </cell>
          <cell r="O462">
            <v>0</v>
          </cell>
        </row>
        <row r="463">
          <cell r="A463" t="str">
            <v>hernandez, ashley</v>
          </cell>
          <cell r="B463" t="str">
            <v/>
          </cell>
          <cell r="C463" t="str">
            <v/>
          </cell>
          <cell r="D463" t="str">
            <v/>
          </cell>
          <cell r="E463" t="str">
            <v/>
          </cell>
          <cell r="F463" t="str">
            <v/>
          </cell>
          <cell r="G463" t="str">
            <v/>
          </cell>
          <cell r="H463">
            <v>0</v>
          </cell>
          <cell r="J463" t="str">
            <v/>
          </cell>
          <cell r="K463" t="str">
            <v/>
          </cell>
          <cell r="L463">
            <v>0</v>
          </cell>
          <cell r="N463" t="str">
            <v/>
          </cell>
          <cell r="O463">
            <v>0</v>
          </cell>
        </row>
        <row r="464">
          <cell r="A464" t="str">
            <v>wester, kurt</v>
          </cell>
          <cell r="B464" t="str">
            <v/>
          </cell>
          <cell r="C464" t="str">
            <v/>
          </cell>
          <cell r="D464" t="str">
            <v/>
          </cell>
          <cell r="E464" t="str">
            <v/>
          </cell>
          <cell r="F464" t="str">
            <v/>
          </cell>
          <cell r="G464" t="str">
            <v/>
          </cell>
          <cell r="H464">
            <v>0</v>
          </cell>
          <cell r="J464" t="str">
            <v/>
          </cell>
          <cell r="K464" t="str">
            <v/>
          </cell>
          <cell r="L464">
            <v>0</v>
          </cell>
          <cell r="N464" t="str">
            <v/>
          </cell>
          <cell r="O464">
            <v>0</v>
          </cell>
        </row>
        <row r="465">
          <cell r="A465" t="str">
            <v>olsen, matt</v>
          </cell>
          <cell r="B465">
            <v>25</v>
          </cell>
          <cell r="C465">
            <v>10</v>
          </cell>
          <cell r="D465">
            <v>10</v>
          </cell>
          <cell r="E465" t="str">
            <v/>
          </cell>
          <cell r="F465" t="str">
            <v/>
          </cell>
          <cell r="G465" t="str">
            <v/>
          </cell>
          <cell r="H465">
            <v>0</v>
          </cell>
          <cell r="J465">
            <v>10</v>
          </cell>
          <cell r="K465" t="str">
            <v/>
          </cell>
          <cell r="L465">
            <v>0</v>
          </cell>
          <cell r="N465">
            <v>10</v>
          </cell>
          <cell r="O465">
            <v>25</v>
          </cell>
        </row>
        <row r="466">
          <cell r="A466" t="str">
            <v>hines, don</v>
          </cell>
          <cell r="B466" t="str">
            <v/>
          </cell>
          <cell r="C466" t="str">
            <v/>
          </cell>
          <cell r="D466" t="str">
            <v/>
          </cell>
          <cell r="E466" t="str">
            <v/>
          </cell>
          <cell r="F466" t="str">
            <v/>
          </cell>
          <cell r="G466" t="str">
            <v/>
          </cell>
          <cell r="H466">
            <v>0</v>
          </cell>
          <cell r="J466" t="str">
            <v/>
          </cell>
          <cell r="K466" t="str">
            <v/>
          </cell>
          <cell r="L466">
            <v>0</v>
          </cell>
          <cell r="N466" t="str">
            <v/>
          </cell>
          <cell r="O466">
            <v>0</v>
          </cell>
        </row>
        <row r="467">
          <cell r="A467" t="str">
            <v>brad</v>
          </cell>
          <cell r="B467" t="str">
            <v/>
          </cell>
          <cell r="C467" t="str">
            <v/>
          </cell>
          <cell r="D467" t="str">
            <v/>
          </cell>
          <cell r="E467" t="str">
            <v/>
          </cell>
          <cell r="F467" t="str">
            <v/>
          </cell>
          <cell r="G467" t="str">
            <v/>
          </cell>
          <cell r="H467">
            <v>0</v>
          </cell>
          <cell r="J467" t="str">
            <v/>
          </cell>
          <cell r="K467" t="str">
            <v/>
          </cell>
          <cell r="L467">
            <v>0</v>
          </cell>
          <cell r="N467" t="str">
            <v/>
          </cell>
          <cell r="O467">
            <v>0</v>
          </cell>
        </row>
        <row r="468">
          <cell r="A468" t="str">
            <v>Hills, Scott</v>
          </cell>
          <cell r="B468">
            <v>25</v>
          </cell>
          <cell r="C468">
            <v>20</v>
          </cell>
          <cell r="D468">
            <v>15</v>
          </cell>
          <cell r="E468">
            <v>5</v>
          </cell>
          <cell r="F468" t="str">
            <v/>
          </cell>
          <cell r="G468">
            <v>20</v>
          </cell>
          <cell r="H468">
            <v>0</v>
          </cell>
          <cell r="J468" t="str">
            <v/>
          </cell>
          <cell r="K468">
            <v>20</v>
          </cell>
          <cell r="L468">
            <v>0</v>
          </cell>
          <cell r="N468" t="str">
            <v/>
          </cell>
          <cell r="O468">
            <v>25</v>
          </cell>
        </row>
        <row r="469">
          <cell r="A469" t="str">
            <v>Gardner, Hue</v>
          </cell>
          <cell r="B469" t="str">
            <v/>
          </cell>
          <cell r="C469" t="str">
            <v/>
          </cell>
          <cell r="D469" t="str">
            <v/>
          </cell>
          <cell r="E469" t="str">
            <v/>
          </cell>
          <cell r="F469" t="str">
            <v/>
          </cell>
          <cell r="G469" t="str">
            <v/>
          </cell>
          <cell r="H469">
            <v>0</v>
          </cell>
          <cell r="J469" t="str">
            <v/>
          </cell>
          <cell r="K469" t="str">
            <v/>
          </cell>
          <cell r="L469">
            <v>0</v>
          </cell>
          <cell r="N469" t="str">
            <v/>
          </cell>
          <cell r="O469">
            <v>0</v>
          </cell>
        </row>
        <row r="470">
          <cell r="A470" t="str">
            <v>Rodgers, Dennis</v>
          </cell>
          <cell r="B470" t="str">
            <v/>
          </cell>
          <cell r="C470" t="str">
            <v/>
          </cell>
          <cell r="D470" t="str">
            <v/>
          </cell>
          <cell r="E470" t="str">
            <v/>
          </cell>
          <cell r="F470" t="str">
            <v/>
          </cell>
          <cell r="G470" t="str">
            <v/>
          </cell>
          <cell r="H470">
            <v>0</v>
          </cell>
          <cell r="J470" t="str">
            <v/>
          </cell>
          <cell r="K470" t="str">
            <v/>
          </cell>
          <cell r="L470">
            <v>0</v>
          </cell>
          <cell r="N470" t="str">
            <v/>
          </cell>
          <cell r="O470">
            <v>0</v>
          </cell>
        </row>
        <row r="471">
          <cell r="A471" t="str">
            <v>Wisdom, Corbin</v>
          </cell>
          <cell r="B471">
            <v>25</v>
          </cell>
          <cell r="C471">
            <v>5</v>
          </cell>
          <cell r="D471">
            <v>5</v>
          </cell>
          <cell r="E471" t="str">
            <v/>
          </cell>
          <cell r="F471" t="str">
            <v/>
          </cell>
          <cell r="G471" t="str">
            <v/>
          </cell>
          <cell r="H471">
            <v>0</v>
          </cell>
          <cell r="J471">
            <v>5</v>
          </cell>
          <cell r="K471" t="str">
            <v/>
          </cell>
          <cell r="L471">
            <v>0</v>
          </cell>
          <cell r="N471">
            <v>5</v>
          </cell>
          <cell r="O471">
            <v>25</v>
          </cell>
        </row>
        <row r="472">
          <cell r="A472" t="str">
            <v>Kness, Brian</v>
          </cell>
          <cell r="B472" t="str">
            <v/>
          </cell>
          <cell r="C472" t="str">
            <v/>
          </cell>
          <cell r="D472" t="str">
            <v/>
          </cell>
          <cell r="E472" t="str">
            <v/>
          </cell>
          <cell r="F472" t="str">
            <v/>
          </cell>
          <cell r="G472" t="str">
            <v/>
          </cell>
          <cell r="H472">
            <v>0</v>
          </cell>
          <cell r="J472" t="str">
            <v/>
          </cell>
          <cell r="K472" t="str">
            <v/>
          </cell>
          <cell r="L472">
            <v>0</v>
          </cell>
          <cell r="N472" t="str">
            <v/>
          </cell>
          <cell r="O472">
            <v>0</v>
          </cell>
        </row>
        <row r="473">
          <cell r="A473" t="str">
            <v>Stewart, Terry</v>
          </cell>
          <cell r="B473">
            <v>25</v>
          </cell>
          <cell r="C473">
            <v>5</v>
          </cell>
          <cell r="D473">
            <v>5</v>
          </cell>
          <cell r="E473" t="str">
            <v/>
          </cell>
          <cell r="F473" t="str">
            <v/>
          </cell>
          <cell r="G473" t="str">
            <v/>
          </cell>
          <cell r="H473">
            <v>0</v>
          </cell>
          <cell r="J473">
            <v>5</v>
          </cell>
          <cell r="K473" t="str">
            <v/>
          </cell>
          <cell r="L473">
            <v>0</v>
          </cell>
          <cell r="N473">
            <v>5</v>
          </cell>
          <cell r="O473">
            <v>25</v>
          </cell>
        </row>
        <row r="474">
          <cell r="A474" t="str">
            <v>miller, john</v>
          </cell>
          <cell r="B474">
            <v>25</v>
          </cell>
          <cell r="C474">
            <v>10</v>
          </cell>
          <cell r="D474">
            <v>10</v>
          </cell>
          <cell r="E474" t="str">
            <v/>
          </cell>
          <cell r="F474" t="str">
            <v/>
          </cell>
          <cell r="G474" t="str">
            <v/>
          </cell>
          <cell r="H474">
            <v>0</v>
          </cell>
          <cell r="J474">
            <v>10</v>
          </cell>
          <cell r="K474" t="str">
            <v/>
          </cell>
          <cell r="L474">
            <v>0</v>
          </cell>
          <cell r="N474">
            <v>10</v>
          </cell>
          <cell r="O474">
            <v>25</v>
          </cell>
        </row>
        <row r="475">
          <cell r="A475" t="str">
            <v>provost, troy</v>
          </cell>
          <cell r="B475">
            <v>25</v>
          </cell>
          <cell r="C475">
            <v>5</v>
          </cell>
          <cell r="D475">
            <v>5</v>
          </cell>
          <cell r="E475" t="str">
            <v/>
          </cell>
          <cell r="F475" t="str">
            <v/>
          </cell>
          <cell r="G475" t="str">
            <v/>
          </cell>
          <cell r="H475">
            <v>0</v>
          </cell>
          <cell r="J475">
            <v>5</v>
          </cell>
          <cell r="K475" t="str">
            <v/>
          </cell>
          <cell r="L475">
            <v>0</v>
          </cell>
          <cell r="N475">
            <v>5</v>
          </cell>
          <cell r="O475">
            <v>25</v>
          </cell>
        </row>
        <row r="476">
          <cell r="A476" t="str">
            <v>maez, Bethany</v>
          </cell>
          <cell r="B476" t="str">
            <v/>
          </cell>
          <cell r="C476" t="str">
            <v/>
          </cell>
          <cell r="D476" t="str">
            <v/>
          </cell>
          <cell r="E476" t="str">
            <v/>
          </cell>
          <cell r="F476" t="str">
            <v/>
          </cell>
          <cell r="G476" t="str">
            <v/>
          </cell>
          <cell r="H476">
            <v>0</v>
          </cell>
          <cell r="J476" t="str">
            <v/>
          </cell>
          <cell r="K476" t="str">
            <v/>
          </cell>
          <cell r="L476">
            <v>0</v>
          </cell>
          <cell r="N476" t="str">
            <v/>
          </cell>
          <cell r="O476">
            <v>0</v>
          </cell>
        </row>
        <row r="477">
          <cell r="A477" t="str">
            <v>Anderson, Bill</v>
          </cell>
          <cell r="B477">
            <v>25</v>
          </cell>
          <cell r="C477">
            <v>20</v>
          </cell>
          <cell r="D477">
            <v>15</v>
          </cell>
          <cell r="E477">
            <v>5</v>
          </cell>
          <cell r="F477" t="str">
            <v/>
          </cell>
          <cell r="G477">
            <v>20</v>
          </cell>
          <cell r="H477">
            <v>0</v>
          </cell>
          <cell r="J477" t="str">
            <v/>
          </cell>
          <cell r="K477">
            <v>20</v>
          </cell>
          <cell r="L477">
            <v>0</v>
          </cell>
          <cell r="N477" t="str">
            <v/>
          </cell>
          <cell r="O477">
            <v>25</v>
          </cell>
        </row>
        <row r="478">
          <cell r="A478" t="str">
            <v>torkilosen, Krista</v>
          </cell>
          <cell r="B478" t="str">
            <v/>
          </cell>
          <cell r="C478" t="str">
            <v/>
          </cell>
          <cell r="D478" t="str">
            <v/>
          </cell>
          <cell r="E478" t="str">
            <v/>
          </cell>
          <cell r="F478" t="str">
            <v/>
          </cell>
          <cell r="G478" t="str">
            <v/>
          </cell>
          <cell r="H478">
            <v>0</v>
          </cell>
          <cell r="J478" t="str">
            <v/>
          </cell>
          <cell r="K478" t="str">
            <v/>
          </cell>
          <cell r="L478">
            <v>0</v>
          </cell>
          <cell r="N478" t="str">
            <v/>
          </cell>
          <cell r="O478">
            <v>0</v>
          </cell>
        </row>
        <row r="479">
          <cell r="A479" t="str">
            <v>Smith, Phil</v>
          </cell>
          <cell r="B479" t="str">
            <v/>
          </cell>
          <cell r="C479" t="str">
            <v/>
          </cell>
          <cell r="D479" t="str">
            <v/>
          </cell>
          <cell r="E479" t="str">
            <v/>
          </cell>
          <cell r="F479" t="str">
            <v/>
          </cell>
          <cell r="G479" t="str">
            <v/>
          </cell>
          <cell r="H479">
            <v>0</v>
          </cell>
          <cell r="J479" t="str">
            <v/>
          </cell>
          <cell r="K479" t="str">
            <v/>
          </cell>
          <cell r="L479">
            <v>0</v>
          </cell>
          <cell r="N479" t="str">
            <v/>
          </cell>
          <cell r="O479">
            <v>0</v>
          </cell>
        </row>
        <row r="480">
          <cell r="A480" t="str">
            <v>vonfeldt, bruce</v>
          </cell>
          <cell r="B480" t="str">
            <v/>
          </cell>
          <cell r="C480" t="str">
            <v/>
          </cell>
          <cell r="D480" t="str">
            <v/>
          </cell>
          <cell r="E480" t="str">
            <v/>
          </cell>
          <cell r="F480" t="str">
            <v/>
          </cell>
          <cell r="G480" t="str">
            <v/>
          </cell>
          <cell r="H480">
            <v>0</v>
          </cell>
          <cell r="J480" t="str">
            <v/>
          </cell>
          <cell r="K480" t="str">
            <v/>
          </cell>
          <cell r="L480">
            <v>0</v>
          </cell>
          <cell r="N480" t="str">
            <v/>
          </cell>
          <cell r="O480">
            <v>0</v>
          </cell>
        </row>
        <row r="481">
          <cell r="A481" t="str">
            <v>Head, Maurice</v>
          </cell>
          <cell r="B481">
            <v>25</v>
          </cell>
          <cell r="C481">
            <v>10</v>
          </cell>
          <cell r="D481">
            <v>10</v>
          </cell>
          <cell r="E481" t="str">
            <v/>
          </cell>
          <cell r="F481" t="str">
            <v/>
          </cell>
          <cell r="G481" t="str">
            <v/>
          </cell>
          <cell r="H481">
            <v>0</v>
          </cell>
          <cell r="J481">
            <v>10</v>
          </cell>
          <cell r="K481" t="str">
            <v/>
          </cell>
          <cell r="L481">
            <v>0</v>
          </cell>
          <cell r="N481">
            <v>10</v>
          </cell>
          <cell r="O481">
            <v>25</v>
          </cell>
        </row>
        <row r="482">
          <cell r="A482" t="str">
            <v>sallette, kyle</v>
          </cell>
          <cell r="B482" t="str">
            <v/>
          </cell>
          <cell r="C482" t="str">
            <v/>
          </cell>
          <cell r="D482" t="str">
            <v/>
          </cell>
          <cell r="E482" t="str">
            <v/>
          </cell>
          <cell r="F482" t="str">
            <v/>
          </cell>
          <cell r="G482" t="str">
            <v/>
          </cell>
          <cell r="H482">
            <v>0</v>
          </cell>
          <cell r="J482" t="str">
            <v/>
          </cell>
          <cell r="K482" t="str">
            <v/>
          </cell>
          <cell r="L482">
            <v>0</v>
          </cell>
          <cell r="N482" t="str">
            <v/>
          </cell>
          <cell r="O482">
            <v>0</v>
          </cell>
        </row>
        <row r="483">
          <cell r="A483" t="str">
            <v>resseguie, kali</v>
          </cell>
          <cell r="B483" t="str">
            <v/>
          </cell>
          <cell r="C483" t="str">
            <v/>
          </cell>
          <cell r="D483" t="str">
            <v/>
          </cell>
          <cell r="E483" t="str">
            <v/>
          </cell>
          <cell r="F483" t="str">
            <v/>
          </cell>
          <cell r="G483" t="str">
            <v/>
          </cell>
          <cell r="H483">
            <v>0</v>
          </cell>
          <cell r="J483" t="str">
            <v/>
          </cell>
          <cell r="K483" t="str">
            <v/>
          </cell>
          <cell r="L483">
            <v>0</v>
          </cell>
          <cell r="N483" t="str">
            <v/>
          </cell>
          <cell r="O483">
            <v>0</v>
          </cell>
        </row>
        <row r="484">
          <cell r="A484" t="str">
            <v>Carrigan, Chris</v>
          </cell>
          <cell r="B484">
            <v>25</v>
          </cell>
          <cell r="C484">
            <v>5</v>
          </cell>
          <cell r="D484">
            <v>5</v>
          </cell>
          <cell r="E484" t="str">
            <v/>
          </cell>
          <cell r="F484" t="str">
            <v/>
          </cell>
          <cell r="G484" t="str">
            <v/>
          </cell>
          <cell r="H484">
            <v>0</v>
          </cell>
          <cell r="J484">
            <v>5</v>
          </cell>
          <cell r="K484" t="str">
            <v/>
          </cell>
          <cell r="L484">
            <v>0</v>
          </cell>
          <cell r="N484">
            <v>5</v>
          </cell>
          <cell r="O484">
            <v>25</v>
          </cell>
        </row>
        <row r="485">
          <cell r="A485" t="str">
            <v>penol, andy</v>
          </cell>
          <cell r="B485" t="str">
            <v/>
          </cell>
          <cell r="C485" t="str">
            <v/>
          </cell>
          <cell r="D485" t="str">
            <v/>
          </cell>
          <cell r="E485" t="str">
            <v/>
          </cell>
          <cell r="F485" t="str">
            <v/>
          </cell>
          <cell r="G485" t="str">
            <v/>
          </cell>
          <cell r="H485">
            <v>0</v>
          </cell>
          <cell r="J485" t="str">
            <v/>
          </cell>
          <cell r="K485" t="str">
            <v/>
          </cell>
          <cell r="L485">
            <v>0</v>
          </cell>
          <cell r="N485" t="str">
            <v/>
          </cell>
          <cell r="O485">
            <v>0</v>
          </cell>
        </row>
        <row r="486">
          <cell r="A486" t="str">
            <v>shaughnessy, robert</v>
          </cell>
          <cell r="B486" t="str">
            <v/>
          </cell>
          <cell r="C486" t="str">
            <v/>
          </cell>
          <cell r="D486" t="str">
            <v/>
          </cell>
          <cell r="E486" t="str">
            <v/>
          </cell>
          <cell r="F486" t="str">
            <v/>
          </cell>
          <cell r="G486" t="str">
            <v/>
          </cell>
          <cell r="H486">
            <v>0</v>
          </cell>
          <cell r="J486" t="str">
            <v/>
          </cell>
          <cell r="K486" t="str">
            <v/>
          </cell>
          <cell r="L486">
            <v>0</v>
          </cell>
          <cell r="N486" t="str">
            <v/>
          </cell>
          <cell r="O486">
            <v>0</v>
          </cell>
        </row>
        <row r="487">
          <cell r="A487" t="str">
            <v>Price, Keith</v>
          </cell>
          <cell r="B487" t="str">
            <v/>
          </cell>
          <cell r="C487" t="str">
            <v/>
          </cell>
          <cell r="D487" t="str">
            <v/>
          </cell>
          <cell r="E487" t="str">
            <v/>
          </cell>
          <cell r="F487" t="str">
            <v/>
          </cell>
          <cell r="G487" t="str">
            <v/>
          </cell>
          <cell r="H487">
            <v>0</v>
          </cell>
          <cell r="J487" t="str">
            <v/>
          </cell>
          <cell r="K487" t="str">
            <v/>
          </cell>
          <cell r="L487">
            <v>0</v>
          </cell>
          <cell r="N487" t="str">
            <v/>
          </cell>
          <cell r="O487">
            <v>0</v>
          </cell>
        </row>
        <row r="488">
          <cell r="A488" t="str">
            <v>Soave, Nick</v>
          </cell>
          <cell r="B488">
            <v>25</v>
          </cell>
          <cell r="C488">
            <v>10</v>
          </cell>
          <cell r="D488">
            <v>10</v>
          </cell>
          <cell r="E488" t="str">
            <v/>
          </cell>
          <cell r="F488" t="str">
            <v/>
          </cell>
          <cell r="G488" t="str">
            <v/>
          </cell>
          <cell r="H488">
            <v>0</v>
          </cell>
          <cell r="J488">
            <v>10</v>
          </cell>
          <cell r="K488" t="str">
            <v/>
          </cell>
          <cell r="L488">
            <v>0</v>
          </cell>
          <cell r="N488">
            <v>10</v>
          </cell>
          <cell r="O488">
            <v>25</v>
          </cell>
        </row>
        <row r="489">
          <cell r="A489" t="str">
            <v>Martin, Jeff</v>
          </cell>
          <cell r="B489" t="str">
            <v/>
          </cell>
          <cell r="C489" t="str">
            <v/>
          </cell>
          <cell r="D489" t="str">
            <v/>
          </cell>
          <cell r="E489" t="str">
            <v/>
          </cell>
          <cell r="F489" t="str">
            <v/>
          </cell>
          <cell r="G489" t="str">
            <v/>
          </cell>
          <cell r="H489">
            <v>0</v>
          </cell>
          <cell r="J489" t="str">
            <v/>
          </cell>
          <cell r="K489" t="str">
            <v/>
          </cell>
          <cell r="L489">
            <v>0</v>
          </cell>
          <cell r="N489" t="str">
            <v/>
          </cell>
          <cell r="O489">
            <v>0</v>
          </cell>
        </row>
        <row r="490">
          <cell r="A490" t="str">
            <v>Gardon, andrew</v>
          </cell>
          <cell r="B490">
            <v>25</v>
          </cell>
          <cell r="C490">
            <v>10</v>
          </cell>
          <cell r="D490">
            <v>10</v>
          </cell>
          <cell r="E490" t="str">
            <v/>
          </cell>
          <cell r="F490" t="str">
            <v/>
          </cell>
          <cell r="G490" t="str">
            <v/>
          </cell>
          <cell r="H490">
            <v>0</v>
          </cell>
          <cell r="J490">
            <v>10</v>
          </cell>
          <cell r="K490" t="str">
            <v/>
          </cell>
          <cell r="L490">
            <v>0</v>
          </cell>
          <cell r="N490">
            <v>10</v>
          </cell>
          <cell r="O490">
            <v>25</v>
          </cell>
        </row>
        <row r="491">
          <cell r="A491" t="str">
            <v>Oechsler, jack</v>
          </cell>
          <cell r="B491">
            <v>25</v>
          </cell>
          <cell r="C491">
            <v>10</v>
          </cell>
          <cell r="D491">
            <v>10</v>
          </cell>
          <cell r="E491" t="str">
            <v/>
          </cell>
          <cell r="F491" t="str">
            <v/>
          </cell>
          <cell r="G491" t="str">
            <v/>
          </cell>
          <cell r="H491">
            <v>0</v>
          </cell>
          <cell r="J491">
            <v>10</v>
          </cell>
          <cell r="K491" t="str">
            <v/>
          </cell>
          <cell r="L491">
            <v>0</v>
          </cell>
          <cell r="N491">
            <v>10</v>
          </cell>
          <cell r="O491">
            <v>25</v>
          </cell>
        </row>
        <row r="492">
          <cell r="A492" t="str">
            <v>Doerhoff, Richard</v>
          </cell>
          <cell r="B492" t="str">
            <v/>
          </cell>
          <cell r="C492" t="str">
            <v/>
          </cell>
          <cell r="D492" t="str">
            <v/>
          </cell>
          <cell r="E492" t="str">
            <v/>
          </cell>
          <cell r="F492" t="str">
            <v/>
          </cell>
          <cell r="G492" t="str">
            <v/>
          </cell>
          <cell r="H492">
            <v>0</v>
          </cell>
          <cell r="J492" t="str">
            <v/>
          </cell>
          <cell r="K492" t="str">
            <v/>
          </cell>
          <cell r="L492">
            <v>0</v>
          </cell>
          <cell r="N492" t="str">
            <v/>
          </cell>
          <cell r="O492">
            <v>0</v>
          </cell>
        </row>
        <row r="493">
          <cell r="A493" t="str">
            <v>Carl, Steve</v>
          </cell>
          <cell r="B493" t="str">
            <v/>
          </cell>
          <cell r="C493" t="str">
            <v/>
          </cell>
          <cell r="D493" t="str">
            <v/>
          </cell>
          <cell r="E493" t="str">
            <v/>
          </cell>
          <cell r="F493" t="str">
            <v/>
          </cell>
          <cell r="G493" t="str">
            <v/>
          </cell>
          <cell r="H493">
            <v>0</v>
          </cell>
          <cell r="J493" t="str">
            <v/>
          </cell>
          <cell r="K493" t="str">
            <v/>
          </cell>
          <cell r="L493">
            <v>0</v>
          </cell>
          <cell r="N493" t="str">
            <v/>
          </cell>
          <cell r="O493">
            <v>0</v>
          </cell>
        </row>
        <row r="494">
          <cell r="A494" t="str">
            <v>Kaufman, Nic</v>
          </cell>
          <cell r="B494" t="str">
            <v/>
          </cell>
          <cell r="C494" t="str">
            <v/>
          </cell>
          <cell r="D494" t="str">
            <v/>
          </cell>
          <cell r="E494" t="str">
            <v/>
          </cell>
          <cell r="F494" t="str">
            <v/>
          </cell>
          <cell r="G494" t="str">
            <v/>
          </cell>
          <cell r="H494">
            <v>0</v>
          </cell>
          <cell r="J494" t="str">
            <v/>
          </cell>
          <cell r="K494" t="str">
            <v/>
          </cell>
          <cell r="L494">
            <v>0</v>
          </cell>
          <cell r="N494" t="str">
            <v/>
          </cell>
          <cell r="O494">
            <v>0</v>
          </cell>
        </row>
        <row r="495">
          <cell r="A495" t="str">
            <v>White, Chris</v>
          </cell>
          <cell r="B495" t="str">
            <v/>
          </cell>
          <cell r="C495" t="str">
            <v/>
          </cell>
          <cell r="D495" t="str">
            <v/>
          </cell>
          <cell r="E495" t="str">
            <v/>
          </cell>
          <cell r="F495" t="str">
            <v/>
          </cell>
          <cell r="G495" t="str">
            <v/>
          </cell>
          <cell r="H495">
            <v>0</v>
          </cell>
          <cell r="J495" t="str">
            <v/>
          </cell>
          <cell r="K495" t="str">
            <v/>
          </cell>
          <cell r="L495">
            <v>0</v>
          </cell>
          <cell r="N495" t="str">
            <v/>
          </cell>
          <cell r="O495">
            <v>0</v>
          </cell>
        </row>
        <row r="496">
          <cell r="A496" t="str">
            <v>hoyt, linsey</v>
          </cell>
          <cell r="B496" t="str">
            <v/>
          </cell>
          <cell r="C496" t="str">
            <v/>
          </cell>
          <cell r="D496" t="str">
            <v/>
          </cell>
          <cell r="E496" t="str">
            <v/>
          </cell>
          <cell r="F496" t="str">
            <v/>
          </cell>
          <cell r="G496" t="str">
            <v/>
          </cell>
          <cell r="H496">
            <v>0</v>
          </cell>
          <cell r="J496" t="str">
            <v/>
          </cell>
          <cell r="K496" t="str">
            <v/>
          </cell>
          <cell r="L496">
            <v>0</v>
          </cell>
          <cell r="N496" t="str">
            <v/>
          </cell>
          <cell r="O496">
            <v>0</v>
          </cell>
        </row>
        <row r="497">
          <cell r="A497" t="str">
            <v>Thompson, cord</v>
          </cell>
          <cell r="B497" t="str">
            <v/>
          </cell>
          <cell r="C497" t="str">
            <v/>
          </cell>
          <cell r="D497" t="str">
            <v/>
          </cell>
          <cell r="E497" t="str">
            <v/>
          </cell>
          <cell r="F497" t="str">
            <v/>
          </cell>
          <cell r="G497" t="str">
            <v/>
          </cell>
          <cell r="H497">
            <v>0</v>
          </cell>
          <cell r="J497" t="str">
            <v/>
          </cell>
          <cell r="K497" t="str">
            <v/>
          </cell>
          <cell r="L497">
            <v>0</v>
          </cell>
          <cell r="N497" t="str">
            <v/>
          </cell>
          <cell r="O497">
            <v>0</v>
          </cell>
        </row>
        <row r="498">
          <cell r="A498" t="str">
            <v>Mclaughlin, Declan</v>
          </cell>
          <cell r="B498" t="str">
            <v/>
          </cell>
          <cell r="C498" t="str">
            <v/>
          </cell>
          <cell r="D498" t="str">
            <v/>
          </cell>
          <cell r="E498" t="str">
            <v/>
          </cell>
          <cell r="F498" t="str">
            <v/>
          </cell>
          <cell r="G498" t="str">
            <v/>
          </cell>
          <cell r="H498">
            <v>0</v>
          </cell>
          <cell r="J498" t="str">
            <v/>
          </cell>
          <cell r="K498" t="str">
            <v/>
          </cell>
          <cell r="L498">
            <v>0</v>
          </cell>
          <cell r="N498" t="str">
            <v/>
          </cell>
          <cell r="O498">
            <v>0</v>
          </cell>
        </row>
        <row r="499">
          <cell r="A499" t="str">
            <v>smith, Nick</v>
          </cell>
          <cell r="B499" t="str">
            <v/>
          </cell>
          <cell r="C499" t="str">
            <v/>
          </cell>
          <cell r="D499" t="str">
            <v/>
          </cell>
          <cell r="E499" t="str">
            <v/>
          </cell>
          <cell r="F499" t="str">
            <v/>
          </cell>
          <cell r="G499" t="str">
            <v/>
          </cell>
          <cell r="H499">
            <v>0</v>
          </cell>
          <cell r="J499" t="str">
            <v/>
          </cell>
          <cell r="K499" t="str">
            <v/>
          </cell>
          <cell r="L499">
            <v>0</v>
          </cell>
          <cell r="N499" t="str">
            <v/>
          </cell>
          <cell r="O499">
            <v>0</v>
          </cell>
        </row>
        <row r="500">
          <cell r="A500" t="str">
            <v>dennis</v>
          </cell>
          <cell r="B500" t="str">
            <v/>
          </cell>
          <cell r="C500" t="str">
            <v/>
          </cell>
          <cell r="D500" t="str">
            <v/>
          </cell>
          <cell r="E500" t="str">
            <v/>
          </cell>
          <cell r="F500" t="str">
            <v/>
          </cell>
          <cell r="G500" t="str">
            <v/>
          </cell>
          <cell r="H500">
            <v>0</v>
          </cell>
          <cell r="J500" t="str">
            <v/>
          </cell>
          <cell r="K500" t="str">
            <v/>
          </cell>
          <cell r="L500">
            <v>0</v>
          </cell>
          <cell r="N500" t="str">
            <v/>
          </cell>
          <cell r="O500">
            <v>0</v>
          </cell>
        </row>
        <row r="501">
          <cell r="A501" t="str">
            <v>abraheem</v>
          </cell>
          <cell r="B501" t="str">
            <v/>
          </cell>
          <cell r="C501" t="str">
            <v/>
          </cell>
          <cell r="D501" t="str">
            <v/>
          </cell>
          <cell r="E501" t="str">
            <v/>
          </cell>
          <cell r="F501" t="str">
            <v/>
          </cell>
          <cell r="G501" t="str">
            <v/>
          </cell>
          <cell r="H501">
            <v>0</v>
          </cell>
          <cell r="J501" t="str">
            <v/>
          </cell>
          <cell r="K501" t="str">
            <v/>
          </cell>
          <cell r="L501">
            <v>0</v>
          </cell>
          <cell r="N501" t="str">
            <v/>
          </cell>
          <cell r="O501">
            <v>0</v>
          </cell>
        </row>
        <row r="502">
          <cell r="A502" t="str">
            <v>Petryszak, Kathy</v>
          </cell>
          <cell r="B502" t="str">
            <v/>
          </cell>
          <cell r="C502" t="str">
            <v/>
          </cell>
          <cell r="D502" t="str">
            <v/>
          </cell>
          <cell r="E502" t="str">
            <v/>
          </cell>
          <cell r="F502" t="str">
            <v/>
          </cell>
          <cell r="G502" t="str">
            <v/>
          </cell>
          <cell r="H502">
            <v>0</v>
          </cell>
          <cell r="J502" t="str">
            <v/>
          </cell>
          <cell r="K502" t="str">
            <v/>
          </cell>
          <cell r="L502">
            <v>0</v>
          </cell>
          <cell r="N502" t="str">
            <v/>
          </cell>
          <cell r="O502">
            <v>0</v>
          </cell>
        </row>
        <row r="503">
          <cell r="A503" t="str">
            <v>Johns, Kritsa</v>
          </cell>
          <cell r="B503" t="str">
            <v/>
          </cell>
          <cell r="C503" t="str">
            <v/>
          </cell>
          <cell r="D503" t="str">
            <v/>
          </cell>
          <cell r="E503" t="str">
            <v/>
          </cell>
          <cell r="F503" t="str">
            <v/>
          </cell>
          <cell r="G503" t="str">
            <v/>
          </cell>
          <cell r="H503">
            <v>0</v>
          </cell>
          <cell r="J503" t="str">
            <v/>
          </cell>
          <cell r="K503" t="str">
            <v/>
          </cell>
          <cell r="L503">
            <v>0</v>
          </cell>
          <cell r="N503" t="str">
            <v/>
          </cell>
          <cell r="O503">
            <v>0</v>
          </cell>
        </row>
        <row r="504">
          <cell r="A504" t="str">
            <v>Wiley, Chris</v>
          </cell>
          <cell r="B504">
            <v>25</v>
          </cell>
          <cell r="C504">
            <v>25</v>
          </cell>
          <cell r="D504">
            <v>15</v>
          </cell>
          <cell r="E504">
            <v>5</v>
          </cell>
          <cell r="F504">
            <v>5</v>
          </cell>
          <cell r="G504">
            <v>30</v>
          </cell>
          <cell r="H504">
            <v>0</v>
          </cell>
          <cell r="J504" t="str">
            <v/>
          </cell>
          <cell r="K504">
            <v>30</v>
          </cell>
          <cell r="L504">
            <v>0</v>
          </cell>
          <cell r="N504" t="str">
            <v/>
          </cell>
          <cell r="O504">
            <v>25</v>
          </cell>
        </row>
        <row r="505">
          <cell r="A505" t="str">
            <v>nichols, steven</v>
          </cell>
          <cell r="B505">
            <v>25</v>
          </cell>
          <cell r="C505">
            <v>10</v>
          </cell>
          <cell r="D505">
            <v>10</v>
          </cell>
          <cell r="E505" t="str">
            <v/>
          </cell>
          <cell r="F505" t="str">
            <v/>
          </cell>
          <cell r="G505">
            <v>10</v>
          </cell>
          <cell r="H505">
            <v>0</v>
          </cell>
          <cell r="J505" t="str">
            <v/>
          </cell>
          <cell r="K505">
            <v>10</v>
          </cell>
          <cell r="L505">
            <v>0</v>
          </cell>
          <cell r="N505" t="str">
            <v/>
          </cell>
          <cell r="O505">
            <v>25</v>
          </cell>
        </row>
        <row r="506">
          <cell r="A506" t="str">
            <v>Clarkson, Todd</v>
          </cell>
          <cell r="B506">
            <v>25</v>
          </cell>
          <cell r="C506">
            <v>5</v>
          </cell>
          <cell r="D506">
            <v>5</v>
          </cell>
          <cell r="E506" t="str">
            <v/>
          </cell>
          <cell r="F506" t="str">
            <v/>
          </cell>
          <cell r="G506" t="str">
            <v/>
          </cell>
          <cell r="H506">
            <v>0</v>
          </cell>
          <cell r="J506">
            <v>5</v>
          </cell>
          <cell r="K506" t="str">
            <v/>
          </cell>
          <cell r="L506">
            <v>0</v>
          </cell>
          <cell r="N506">
            <v>5</v>
          </cell>
          <cell r="O506">
            <v>25</v>
          </cell>
        </row>
        <row r="507">
          <cell r="A507" t="str">
            <v>Young, greg</v>
          </cell>
          <cell r="B507">
            <v>25</v>
          </cell>
          <cell r="C507">
            <v>10</v>
          </cell>
          <cell r="D507">
            <v>10</v>
          </cell>
          <cell r="E507" t="str">
            <v/>
          </cell>
          <cell r="F507" t="str">
            <v/>
          </cell>
          <cell r="G507" t="str">
            <v/>
          </cell>
          <cell r="H507">
            <v>0</v>
          </cell>
          <cell r="J507">
            <v>10</v>
          </cell>
          <cell r="K507" t="str">
            <v/>
          </cell>
          <cell r="L507">
            <v>0</v>
          </cell>
          <cell r="N507">
            <v>10</v>
          </cell>
          <cell r="O507">
            <v>25</v>
          </cell>
        </row>
        <row r="508">
          <cell r="A508" t="str">
            <v>Gibbens, Harley</v>
          </cell>
          <cell r="B508">
            <v>25</v>
          </cell>
          <cell r="C508">
            <v>5</v>
          </cell>
          <cell r="D508">
            <v>5</v>
          </cell>
          <cell r="E508" t="str">
            <v/>
          </cell>
          <cell r="F508" t="str">
            <v/>
          </cell>
          <cell r="G508" t="str">
            <v/>
          </cell>
          <cell r="H508">
            <v>0</v>
          </cell>
          <cell r="J508">
            <v>5</v>
          </cell>
          <cell r="K508" t="str">
            <v/>
          </cell>
          <cell r="L508">
            <v>0</v>
          </cell>
          <cell r="N508">
            <v>5</v>
          </cell>
          <cell r="O508">
            <v>25</v>
          </cell>
        </row>
        <row r="509">
          <cell r="A509" t="str">
            <v/>
          </cell>
          <cell r="B509" t="str">
            <v/>
          </cell>
          <cell r="C509" t="str">
            <v/>
          </cell>
          <cell r="D509" t="str">
            <v/>
          </cell>
          <cell r="E509" t="str">
            <v/>
          </cell>
          <cell r="F509" t="str">
            <v/>
          </cell>
          <cell r="G509" t="str">
            <v/>
          </cell>
          <cell r="H509">
            <v>0</v>
          </cell>
          <cell r="J509" t="str">
            <v/>
          </cell>
          <cell r="K509" t="str">
            <v/>
          </cell>
          <cell r="L509">
            <v>0</v>
          </cell>
          <cell r="N509" t="str">
            <v/>
          </cell>
          <cell r="O509">
            <v>0</v>
          </cell>
        </row>
        <row r="510">
          <cell r="A510" t="str">
            <v/>
          </cell>
          <cell r="B510" t="str">
            <v/>
          </cell>
          <cell r="C510" t="str">
            <v/>
          </cell>
          <cell r="D510" t="str">
            <v/>
          </cell>
          <cell r="E510" t="str">
            <v/>
          </cell>
          <cell r="F510" t="str">
            <v/>
          </cell>
          <cell r="G510" t="str">
            <v/>
          </cell>
          <cell r="H510">
            <v>0</v>
          </cell>
          <cell r="J510" t="str">
            <v/>
          </cell>
          <cell r="K510" t="str">
            <v/>
          </cell>
          <cell r="L510">
            <v>0</v>
          </cell>
          <cell r="N510" t="str">
            <v/>
          </cell>
          <cell r="O510">
            <v>0</v>
          </cell>
        </row>
        <row r="511">
          <cell r="A511" t="str">
            <v/>
          </cell>
          <cell r="B511" t="str">
            <v/>
          </cell>
          <cell r="C511" t="str">
            <v/>
          </cell>
          <cell r="D511" t="str">
            <v/>
          </cell>
          <cell r="E511" t="str">
            <v/>
          </cell>
          <cell r="F511" t="str">
            <v/>
          </cell>
          <cell r="G511" t="str">
            <v/>
          </cell>
          <cell r="H511">
            <v>0</v>
          </cell>
          <cell r="J511" t="str">
            <v/>
          </cell>
          <cell r="K511" t="str">
            <v/>
          </cell>
          <cell r="L511">
            <v>0</v>
          </cell>
          <cell r="N511" t="str">
            <v/>
          </cell>
          <cell r="O511">
            <v>0</v>
          </cell>
        </row>
        <row r="512">
          <cell r="A512" t="str">
            <v/>
          </cell>
          <cell r="B512" t="str">
            <v/>
          </cell>
          <cell r="C512" t="str">
            <v/>
          </cell>
          <cell r="D512" t="str">
            <v/>
          </cell>
          <cell r="E512" t="str">
            <v/>
          </cell>
          <cell r="F512" t="str">
            <v/>
          </cell>
          <cell r="G512" t="str">
            <v/>
          </cell>
          <cell r="H512">
            <v>0</v>
          </cell>
          <cell r="J512" t="str">
            <v/>
          </cell>
          <cell r="K512" t="str">
            <v/>
          </cell>
          <cell r="L512">
            <v>0</v>
          </cell>
          <cell r="N512" t="str">
            <v/>
          </cell>
          <cell r="O512">
            <v>0</v>
          </cell>
        </row>
        <row r="513">
          <cell r="A513" t="str">
            <v/>
          </cell>
          <cell r="B513" t="str">
            <v/>
          </cell>
          <cell r="C513" t="str">
            <v/>
          </cell>
          <cell r="D513" t="str">
            <v/>
          </cell>
          <cell r="E513" t="str">
            <v/>
          </cell>
          <cell r="F513" t="str">
            <v/>
          </cell>
          <cell r="G513" t="str">
            <v/>
          </cell>
          <cell r="H513">
            <v>0</v>
          </cell>
          <cell r="J513" t="str">
            <v/>
          </cell>
          <cell r="K513" t="str">
            <v/>
          </cell>
          <cell r="L513">
            <v>0</v>
          </cell>
          <cell r="N513" t="str">
            <v/>
          </cell>
          <cell r="O513">
            <v>0</v>
          </cell>
        </row>
        <row r="514">
          <cell r="A514" t="str">
            <v/>
          </cell>
          <cell r="B514" t="str">
            <v/>
          </cell>
          <cell r="C514" t="str">
            <v/>
          </cell>
          <cell r="D514" t="str">
            <v/>
          </cell>
          <cell r="E514" t="str">
            <v/>
          </cell>
          <cell r="F514" t="str">
            <v/>
          </cell>
          <cell r="G514" t="str">
            <v/>
          </cell>
          <cell r="H514">
            <v>0</v>
          </cell>
          <cell r="J514" t="str">
            <v/>
          </cell>
          <cell r="K514" t="str">
            <v/>
          </cell>
          <cell r="L514">
            <v>0</v>
          </cell>
          <cell r="N514" t="str">
            <v/>
          </cell>
          <cell r="O514">
            <v>0</v>
          </cell>
        </row>
        <row r="515">
          <cell r="A515" t="str">
            <v/>
          </cell>
          <cell r="B515" t="str">
            <v/>
          </cell>
          <cell r="C515" t="str">
            <v/>
          </cell>
          <cell r="D515" t="str">
            <v/>
          </cell>
          <cell r="E515" t="str">
            <v/>
          </cell>
          <cell r="F515" t="str">
            <v/>
          </cell>
          <cell r="G515" t="str">
            <v/>
          </cell>
          <cell r="H515">
            <v>0</v>
          </cell>
          <cell r="J515" t="str">
            <v/>
          </cell>
          <cell r="K515" t="str">
            <v/>
          </cell>
          <cell r="L515">
            <v>0</v>
          </cell>
          <cell r="N515" t="str">
            <v/>
          </cell>
          <cell r="O515">
            <v>0</v>
          </cell>
        </row>
        <row r="516">
          <cell r="A516" t="str">
            <v/>
          </cell>
          <cell r="B516" t="str">
            <v/>
          </cell>
          <cell r="C516" t="str">
            <v/>
          </cell>
          <cell r="D516" t="str">
            <v/>
          </cell>
          <cell r="E516" t="str">
            <v/>
          </cell>
          <cell r="F516" t="str">
            <v/>
          </cell>
          <cell r="G516" t="str">
            <v/>
          </cell>
          <cell r="H516">
            <v>0</v>
          </cell>
          <cell r="J516" t="str">
            <v/>
          </cell>
          <cell r="K516" t="str">
            <v/>
          </cell>
          <cell r="L516">
            <v>0</v>
          </cell>
          <cell r="N516" t="str">
            <v/>
          </cell>
          <cell r="O516">
            <v>0</v>
          </cell>
        </row>
        <row r="517">
          <cell r="A517" t="str">
            <v/>
          </cell>
          <cell r="B517" t="str">
            <v/>
          </cell>
          <cell r="C517" t="str">
            <v/>
          </cell>
          <cell r="D517" t="str">
            <v/>
          </cell>
          <cell r="E517" t="str">
            <v/>
          </cell>
          <cell r="F517" t="str">
            <v/>
          </cell>
          <cell r="G517" t="str">
            <v/>
          </cell>
          <cell r="H517">
            <v>0</v>
          </cell>
          <cell r="J517" t="str">
            <v/>
          </cell>
          <cell r="K517" t="str">
            <v/>
          </cell>
          <cell r="L517">
            <v>0</v>
          </cell>
          <cell r="N517" t="str">
            <v/>
          </cell>
          <cell r="O517">
            <v>0</v>
          </cell>
        </row>
        <row r="518">
          <cell r="A518" t="str">
            <v/>
          </cell>
          <cell r="B518" t="str">
            <v/>
          </cell>
          <cell r="C518" t="str">
            <v/>
          </cell>
          <cell r="D518" t="str">
            <v/>
          </cell>
          <cell r="E518" t="str">
            <v/>
          </cell>
          <cell r="F518" t="str">
            <v/>
          </cell>
          <cell r="G518" t="str">
            <v/>
          </cell>
          <cell r="H518">
            <v>0</v>
          </cell>
          <cell r="J518" t="str">
            <v/>
          </cell>
          <cell r="K518" t="str">
            <v/>
          </cell>
          <cell r="L518">
            <v>0</v>
          </cell>
          <cell r="N518" t="str">
            <v/>
          </cell>
          <cell r="O518">
            <v>0</v>
          </cell>
        </row>
        <row r="519">
          <cell r="A519" t="str">
            <v/>
          </cell>
          <cell r="B519" t="str">
            <v/>
          </cell>
          <cell r="C519" t="str">
            <v/>
          </cell>
          <cell r="D519" t="str">
            <v/>
          </cell>
          <cell r="E519" t="str">
            <v/>
          </cell>
          <cell r="F519" t="str">
            <v/>
          </cell>
          <cell r="G519" t="str">
            <v/>
          </cell>
          <cell r="H519">
            <v>0</v>
          </cell>
          <cell r="J519" t="str">
            <v/>
          </cell>
          <cell r="K519" t="str">
            <v/>
          </cell>
          <cell r="L519">
            <v>0</v>
          </cell>
          <cell r="N519" t="str">
            <v/>
          </cell>
          <cell r="O519">
            <v>0</v>
          </cell>
        </row>
        <row r="520">
          <cell r="A520" t="str">
            <v/>
          </cell>
          <cell r="B520" t="str">
            <v/>
          </cell>
          <cell r="C520" t="str">
            <v/>
          </cell>
          <cell r="D520" t="str">
            <v/>
          </cell>
          <cell r="E520" t="str">
            <v/>
          </cell>
          <cell r="F520" t="str">
            <v/>
          </cell>
          <cell r="G520" t="str">
            <v/>
          </cell>
          <cell r="H520">
            <v>0</v>
          </cell>
          <cell r="J520" t="str">
            <v/>
          </cell>
          <cell r="K520" t="str">
            <v/>
          </cell>
          <cell r="L520">
            <v>0</v>
          </cell>
          <cell r="N520" t="str">
            <v/>
          </cell>
          <cell r="O520">
            <v>0</v>
          </cell>
        </row>
        <row r="521">
          <cell r="A521" t="str">
            <v/>
          </cell>
          <cell r="B521" t="str">
            <v/>
          </cell>
          <cell r="C521" t="str">
            <v/>
          </cell>
          <cell r="D521" t="str">
            <v/>
          </cell>
          <cell r="E521" t="str">
            <v/>
          </cell>
          <cell r="F521" t="str">
            <v/>
          </cell>
          <cell r="G521" t="str">
            <v/>
          </cell>
          <cell r="H521">
            <v>0</v>
          </cell>
          <cell r="J521" t="str">
            <v/>
          </cell>
          <cell r="K521" t="str">
            <v/>
          </cell>
          <cell r="L521">
            <v>0</v>
          </cell>
          <cell r="N521" t="str">
            <v/>
          </cell>
          <cell r="O521">
            <v>0</v>
          </cell>
        </row>
        <row r="522">
          <cell r="A522" t="str">
            <v/>
          </cell>
          <cell r="B522" t="str">
            <v/>
          </cell>
          <cell r="C522" t="str">
            <v/>
          </cell>
          <cell r="D522" t="str">
            <v/>
          </cell>
          <cell r="E522" t="str">
            <v/>
          </cell>
          <cell r="F522" t="str">
            <v/>
          </cell>
          <cell r="G522" t="str">
            <v/>
          </cell>
          <cell r="H522">
            <v>0</v>
          </cell>
          <cell r="J522" t="str">
            <v/>
          </cell>
          <cell r="K522" t="str">
            <v/>
          </cell>
          <cell r="L522">
            <v>0</v>
          </cell>
          <cell r="N522" t="str">
            <v/>
          </cell>
          <cell r="O522">
            <v>0</v>
          </cell>
        </row>
        <row r="523">
          <cell r="A523" t="str">
            <v/>
          </cell>
          <cell r="B523" t="str">
            <v/>
          </cell>
          <cell r="C523" t="str">
            <v/>
          </cell>
          <cell r="D523" t="str">
            <v/>
          </cell>
          <cell r="E523" t="str">
            <v/>
          </cell>
          <cell r="F523" t="str">
            <v/>
          </cell>
          <cell r="G523" t="str">
            <v/>
          </cell>
          <cell r="H523">
            <v>0</v>
          </cell>
          <cell r="J523" t="str">
            <v/>
          </cell>
          <cell r="K523" t="str">
            <v/>
          </cell>
          <cell r="L523">
            <v>0</v>
          </cell>
          <cell r="N523" t="str">
            <v/>
          </cell>
          <cell r="O523">
            <v>0</v>
          </cell>
        </row>
        <row r="524">
          <cell r="A524" t="str">
            <v/>
          </cell>
          <cell r="B524" t="str">
            <v/>
          </cell>
          <cell r="C524" t="str">
            <v/>
          </cell>
          <cell r="D524" t="str">
            <v/>
          </cell>
          <cell r="E524" t="str">
            <v/>
          </cell>
          <cell r="F524" t="str">
            <v/>
          </cell>
          <cell r="G524" t="str">
            <v/>
          </cell>
          <cell r="H524">
            <v>0</v>
          </cell>
          <cell r="J524" t="str">
            <v/>
          </cell>
          <cell r="K524" t="str">
            <v/>
          </cell>
          <cell r="L524">
            <v>0</v>
          </cell>
          <cell r="N524" t="str">
            <v/>
          </cell>
          <cell r="O524">
            <v>0</v>
          </cell>
        </row>
        <row r="525">
          <cell r="A525" t="str">
            <v/>
          </cell>
          <cell r="B525" t="str">
            <v/>
          </cell>
          <cell r="C525" t="str">
            <v/>
          </cell>
          <cell r="D525" t="str">
            <v/>
          </cell>
          <cell r="E525" t="str">
            <v/>
          </cell>
          <cell r="F525" t="str">
            <v/>
          </cell>
          <cell r="G525" t="str">
            <v/>
          </cell>
          <cell r="H525">
            <v>0</v>
          </cell>
          <cell r="J525" t="str">
            <v/>
          </cell>
          <cell r="K525" t="str">
            <v/>
          </cell>
          <cell r="L525">
            <v>0</v>
          </cell>
          <cell r="N525" t="str">
            <v/>
          </cell>
          <cell r="O525">
            <v>0</v>
          </cell>
        </row>
        <row r="526">
          <cell r="A526" t="str">
            <v/>
          </cell>
          <cell r="B526" t="str">
            <v/>
          </cell>
          <cell r="C526" t="str">
            <v/>
          </cell>
          <cell r="D526" t="str">
            <v/>
          </cell>
          <cell r="E526" t="str">
            <v/>
          </cell>
          <cell r="F526" t="str">
            <v/>
          </cell>
          <cell r="G526" t="str">
            <v/>
          </cell>
          <cell r="H526">
            <v>0</v>
          </cell>
          <cell r="J526" t="str">
            <v/>
          </cell>
          <cell r="K526" t="str">
            <v/>
          </cell>
          <cell r="L526">
            <v>0</v>
          </cell>
          <cell r="N526" t="str">
            <v/>
          </cell>
          <cell r="O526">
            <v>0</v>
          </cell>
        </row>
        <row r="527">
          <cell r="A527" t="str">
            <v/>
          </cell>
          <cell r="B527" t="str">
            <v/>
          </cell>
          <cell r="C527" t="str">
            <v/>
          </cell>
          <cell r="D527" t="str">
            <v/>
          </cell>
          <cell r="E527" t="str">
            <v/>
          </cell>
          <cell r="F527" t="str">
            <v/>
          </cell>
          <cell r="G527" t="str">
            <v/>
          </cell>
          <cell r="H527">
            <v>0</v>
          </cell>
          <cell r="J527" t="str">
            <v/>
          </cell>
          <cell r="K527" t="str">
            <v/>
          </cell>
          <cell r="L527">
            <v>0</v>
          </cell>
          <cell r="N527" t="str">
            <v/>
          </cell>
          <cell r="O527">
            <v>0</v>
          </cell>
        </row>
        <row r="528">
          <cell r="A528" t="str">
            <v/>
          </cell>
          <cell r="B528" t="str">
            <v/>
          </cell>
          <cell r="C528" t="str">
            <v/>
          </cell>
          <cell r="D528" t="str">
            <v/>
          </cell>
          <cell r="E528" t="str">
            <v/>
          </cell>
          <cell r="F528" t="str">
            <v/>
          </cell>
          <cell r="G528" t="str">
            <v/>
          </cell>
          <cell r="H528">
            <v>0</v>
          </cell>
          <cell r="J528" t="str">
            <v/>
          </cell>
          <cell r="K528" t="str">
            <v/>
          </cell>
          <cell r="L528">
            <v>0</v>
          </cell>
          <cell r="N528" t="str">
            <v/>
          </cell>
          <cell r="O528">
            <v>0</v>
          </cell>
        </row>
        <row r="529">
          <cell r="A529" t="str">
            <v/>
          </cell>
          <cell r="B529" t="str">
            <v/>
          </cell>
          <cell r="C529" t="str">
            <v/>
          </cell>
          <cell r="D529" t="str">
            <v/>
          </cell>
          <cell r="E529" t="str">
            <v/>
          </cell>
          <cell r="F529" t="str">
            <v/>
          </cell>
          <cell r="G529" t="str">
            <v/>
          </cell>
          <cell r="H529">
            <v>0</v>
          </cell>
          <cell r="J529" t="str">
            <v/>
          </cell>
          <cell r="K529" t="str">
            <v/>
          </cell>
          <cell r="L529">
            <v>0</v>
          </cell>
          <cell r="N529" t="str">
            <v/>
          </cell>
          <cell r="O529">
            <v>0</v>
          </cell>
        </row>
        <row r="530">
          <cell r="A530" t="str">
            <v/>
          </cell>
          <cell r="B530" t="str">
            <v/>
          </cell>
          <cell r="C530" t="str">
            <v/>
          </cell>
          <cell r="D530" t="str">
            <v/>
          </cell>
          <cell r="E530" t="str">
            <v/>
          </cell>
          <cell r="F530" t="str">
            <v/>
          </cell>
          <cell r="G530" t="str">
            <v/>
          </cell>
          <cell r="H530">
            <v>0</v>
          </cell>
          <cell r="J530" t="str">
            <v/>
          </cell>
          <cell r="K530" t="str">
            <v/>
          </cell>
          <cell r="L530">
            <v>0</v>
          </cell>
          <cell r="N530" t="str">
            <v/>
          </cell>
          <cell r="O530">
            <v>0</v>
          </cell>
        </row>
        <row r="531">
          <cell r="A531" t="str">
            <v/>
          </cell>
          <cell r="B531" t="str">
            <v/>
          </cell>
          <cell r="C531" t="str">
            <v/>
          </cell>
          <cell r="D531" t="str">
            <v/>
          </cell>
          <cell r="E531" t="str">
            <v/>
          </cell>
          <cell r="F531" t="str">
            <v/>
          </cell>
          <cell r="G531" t="str">
            <v/>
          </cell>
          <cell r="H531">
            <v>0</v>
          </cell>
          <cell r="J531" t="str">
            <v/>
          </cell>
          <cell r="K531" t="str">
            <v/>
          </cell>
          <cell r="L531">
            <v>0</v>
          </cell>
          <cell r="N531" t="str">
            <v/>
          </cell>
          <cell r="O531">
            <v>0</v>
          </cell>
        </row>
        <row r="532">
          <cell r="A532" t="str">
            <v/>
          </cell>
          <cell r="B532" t="str">
            <v/>
          </cell>
          <cell r="C532" t="str">
            <v/>
          </cell>
          <cell r="D532" t="str">
            <v/>
          </cell>
          <cell r="E532" t="str">
            <v/>
          </cell>
          <cell r="F532" t="str">
            <v/>
          </cell>
          <cell r="G532" t="str">
            <v/>
          </cell>
          <cell r="H532">
            <v>0</v>
          </cell>
          <cell r="J532" t="str">
            <v/>
          </cell>
          <cell r="K532" t="str">
            <v/>
          </cell>
          <cell r="L532">
            <v>0</v>
          </cell>
          <cell r="N532" t="str">
            <v/>
          </cell>
          <cell r="O532">
            <v>0</v>
          </cell>
        </row>
        <row r="533">
          <cell r="A533" t="str">
            <v/>
          </cell>
          <cell r="B533" t="str">
            <v/>
          </cell>
          <cell r="C533" t="str">
            <v/>
          </cell>
          <cell r="D533" t="str">
            <v/>
          </cell>
          <cell r="E533" t="str">
            <v/>
          </cell>
          <cell r="F533" t="str">
            <v/>
          </cell>
          <cell r="G533" t="str">
            <v/>
          </cell>
          <cell r="H533">
            <v>0</v>
          </cell>
          <cell r="J533" t="str">
            <v/>
          </cell>
          <cell r="K533" t="str">
            <v/>
          </cell>
          <cell r="L533">
            <v>0</v>
          </cell>
          <cell r="N533" t="str">
            <v/>
          </cell>
          <cell r="O533">
            <v>0</v>
          </cell>
        </row>
        <row r="534">
          <cell r="A534" t="str">
            <v/>
          </cell>
          <cell r="B534" t="str">
            <v/>
          </cell>
          <cell r="C534" t="str">
            <v/>
          </cell>
          <cell r="D534" t="str">
            <v/>
          </cell>
          <cell r="E534" t="str">
            <v/>
          </cell>
          <cell r="F534" t="str">
            <v/>
          </cell>
          <cell r="G534" t="str">
            <v/>
          </cell>
          <cell r="H534">
            <v>0</v>
          </cell>
          <cell r="J534" t="str">
            <v/>
          </cell>
          <cell r="K534" t="str">
            <v/>
          </cell>
          <cell r="L534">
            <v>0</v>
          </cell>
          <cell r="N534" t="str">
            <v/>
          </cell>
          <cell r="O534">
            <v>0</v>
          </cell>
        </row>
        <row r="535">
          <cell r="A535" t="str">
            <v/>
          </cell>
          <cell r="B535" t="str">
            <v/>
          </cell>
          <cell r="C535" t="str">
            <v/>
          </cell>
          <cell r="D535" t="str">
            <v/>
          </cell>
          <cell r="E535" t="str">
            <v/>
          </cell>
          <cell r="F535" t="str">
            <v/>
          </cell>
          <cell r="G535" t="str">
            <v/>
          </cell>
          <cell r="H535">
            <v>0</v>
          </cell>
          <cell r="J535" t="str">
            <v/>
          </cell>
          <cell r="K535" t="str">
            <v/>
          </cell>
          <cell r="L535">
            <v>0</v>
          </cell>
          <cell r="N535" t="str">
            <v/>
          </cell>
          <cell r="O535">
            <v>0</v>
          </cell>
        </row>
        <row r="536">
          <cell r="A536" t="str">
            <v/>
          </cell>
          <cell r="B536" t="str">
            <v/>
          </cell>
          <cell r="C536" t="str">
            <v/>
          </cell>
          <cell r="D536" t="str">
            <v/>
          </cell>
          <cell r="E536" t="str">
            <v/>
          </cell>
          <cell r="F536" t="str">
            <v/>
          </cell>
          <cell r="G536" t="str">
            <v/>
          </cell>
          <cell r="H536">
            <v>0</v>
          </cell>
          <cell r="J536" t="str">
            <v/>
          </cell>
          <cell r="K536" t="str">
            <v/>
          </cell>
          <cell r="L536">
            <v>0</v>
          </cell>
          <cell r="N536" t="str">
            <v/>
          </cell>
          <cell r="O536">
            <v>0</v>
          </cell>
        </row>
        <row r="537">
          <cell r="A537" t="str">
            <v/>
          </cell>
          <cell r="B537" t="str">
            <v/>
          </cell>
          <cell r="C537" t="str">
            <v/>
          </cell>
          <cell r="D537" t="str">
            <v/>
          </cell>
          <cell r="E537" t="str">
            <v/>
          </cell>
          <cell r="F537" t="str">
            <v/>
          </cell>
          <cell r="G537" t="str">
            <v/>
          </cell>
          <cell r="H537">
            <v>0</v>
          </cell>
          <cell r="J537" t="str">
            <v/>
          </cell>
          <cell r="K537" t="str">
            <v/>
          </cell>
          <cell r="L537">
            <v>0</v>
          </cell>
          <cell r="N537" t="str">
            <v/>
          </cell>
          <cell r="O537">
            <v>0</v>
          </cell>
        </row>
        <row r="538">
          <cell r="A538" t="str">
            <v/>
          </cell>
          <cell r="B538" t="str">
            <v/>
          </cell>
          <cell r="C538" t="str">
            <v/>
          </cell>
          <cell r="D538" t="str">
            <v/>
          </cell>
          <cell r="E538" t="str">
            <v/>
          </cell>
          <cell r="F538" t="str">
            <v/>
          </cell>
          <cell r="G538" t="str">
            <v/>
          </cell>
          <cell r="H538">
            <v>0</v>
          </cell>
          <cell r="J538" t="str">
            <v/>
          </cell>
          <cell r="K538" t="str">
            <v/>
          </cell>
          <cell r="L538">
            <v>0</v>
          </cell>
          <cell r="N538" t="str">
            <v/>
          </cell>
          <cell r="O538">
            <v>0</v>
          </cell>
        </row>
        <row r="539">
          <cell r="A539" t="str">
            <v/>
          </cell>
          <cell r="B539" t="str">
            <v/>
          </cell>
          <cell r="C539" t="str">
            <v/>
          </cell>
          <cell r="D539" t="str">
            <v/>
          </cell>
          <cell r="E539" t="str">
            <v/>
          </cell>
          <cell r="F539" t="str">
            <v/>
          </cell>
          <cell r="G539" t="str">
            <v/>
          </cell>
          <cell r="H539">
            <v>0</v>
          </cell>
          <cell r="J539" t="str">
            <v/>
          </cell>
          <cell r="K539" t="str">
            <v/>
          </cell>
          <cell r="L539">
            <v>0</v>
          </cell>
          <cell r="N539" t="str">
            <v/>
          </cell>
          <cell r="O539">
            <v>0</v>
          </cell>
        </row>
        <row r="540">
          <cell r="A540" t="str">
            <v/>
          </cell>
          <cell r="B540" t="str">
            <v/>
          </cell>
          <cell r="C540" t="str">
            <v/>
          </cell>
          <cell r="D540" t="str">
            <v/>
          </cell>
          <cell r="E540" t="str">
            <v/>
          </cell>
          <cell r="F540" t="str">
            <v/>
          </cell>
          <cell r="G540" t="str">
            <v/>
          </cell>
          <cell r="H540">
            <v>0</v>
          </cell>
          <cell r="J540" t="str">
            <v/>
          </cell>
          <cell r="K540" t="str">
            <v/>
          </cell>
          <cell r="L540">
            <v>0</v>
          </cell>
          <cell r="N540" t="str">
            <v/>
          </cell>
          <cell r="O540">
            <v>0</v>
          </cell>
        </row>
        <row r="541">
          <cell r="A541" t="str">
            <v/>
          </cell>
          <cell r="B541" t="str">
            <v/>
          </cell>
          <cell r="C541" t="str">
            <v/>
          </cell>
          <cell r="D541" t="str">
            <v/>
          </cell>
          <cell r="E541" t="str">
            <v/>
          </cell>
          <cell r="F541" t="str">
            <v/>
          </cell>
          <cell r="G541" t="str">
            <v/>
          </cell>
          <cell r="H541">
            <v>0</v>
          </cell>
          <cell r="J541" t="str">
            <v/>
          </cell>
          <cell r="K541" t="str">
            <v/>
          </cell>
          <cell r="L541">
            <v>0</v>
          </cell>
          <cell r="N541" t="str">
            <v/>
          </cell>
          <cell r="O541">
            <v>0</v>
          </cell>
        </row>
        <row r="542">
          <cell r="A542" t="str">
            <v/>
          </cell>
          <cell r="B542" t="str">
            <v/>
          </cell>
          <cell r="C542" t="str">
            <v/>
          </cell>
          <cell r="D542" t="str">
            <v/>
          </cell>
          <cell r="E542" t="str">
            <v/>
          </cell>
          <cell r="F542" t="str">
            <v/>
          </cell>
          <cell r="G542" t="str">
            <v/>
          </cell>
          <cell r="H542">
            <v>0</v>
          </cell>
          <cell r="J542" t="str">
            <v/>
          </cell>
          <cell r="K542" t="str">
            <v/>
          </cell>
          <cell r="L542">
            <v>0</v>
          </cell>
          <cell r="N542" t="str">
            <v/>
          </cell>
          <cell r="O542">
            <v>0</v>
          </cell>
        </row>
        <row r="543">
          <cell r="A543" t="str">
            <v/>
          </cell>
          <cell r="B543" t="str">
            <v/>
          </cell>
          <cell r="C543" t="str">
            <v/>
          </cell>
          <cell r="D543" t="str">
            <v/>
          </cell>
          <cell r="E543" t="str">
            <v/>
          </cell>
          <cell r="F543" t="str">
            <v/>
          </cell>
          <cell r="G543" t="str">
            <v/>
          </cell>
          <cell r="H543">
            <v>0</v>
          </cell>
          <cell r="J543" t="str">
            <v/>
          </cell>
          <cell r="K543" t="str">
            <v/>
          </cell>
          <cell r="L543">
            <v>0</v>
          </cell>
          <cell r="N543" t="str">
            <v/>
          </cell>
          <cell r="O543">
            <v>0</v>
          </cell>
        </row>
        <row r="544">
          <cell r="A544" t="str">
            <v/>
          </cell>
          <cell r="B544" t="str">
            <v/>
          </cell>
          <cell r="C544" t="str">
            <v/>
          </cell>
          <cell r="D544" t="str">
            <v/>
          </cell>
          <cell r="E544" t="str">
            <v/>
          </cell>
          <cell r="F544" t="str">
            <v/>
          </cell>
          <cell r="G544" t="str">
            <v/>
          </cell>
          <cell r="H544">
            <v>0</v>
          </cell>
          <cell r="J544" t="str">
            <v/>
          </cell>
          <cell r="K544" t="str">
            <v/>
          </cell>
          <cell r="L544">
            <v>0</v>
          </cell>
          <cell r="N544" t="str">
            <v/>
          </cell>
          <cell r="O544">
            <v>0</v>
          </cell>
        </row>
        <row r="545">
          <cell r="A545" t="str">
            <v/>
          </cell>
          <cell r="B545" t="str">
            <v/>
          </cell>
          <cell r="C545" t="str">
            <v/>
          </cell>
          <cell r="D545" t="str">
            <v/>
          </cell>
          <cell r="E545" t="str">
            <v/>
          </cell>
          <cell r="F545" t="str">
            <v/>
          </cell>
          <cell r="G545" t="str">
            <v/>
          </cell>
          <cell r="H545">
            <v>0</v>
          </cell>
          <cell r="J545" t="str">
            <v/>
          </cell>
          <cell r="K545" t="str">
            <v/>
          </cell>
          <cell r="L545">
            <v>0</v>
          </cell>
          <cell r="N545" t="str">
            <v/>
          </cell>
          <cell r="O545">
            <v>0</v>
          </cell>
        </row>
        <row r="546">
          <cell r="A546" t="str">
            <v/>
          </cell>
          <cell r="B546" t="str">
            <v/>
          </cell>
          <cell r="C546" t="str">
            <v/>
          </cell>
          <cell r="D546" t="str">
            <v/>
          </cell>
          <cell r="E546" t="str">
            <v/>
          </cell>
          <cell r="F546" t="str">
            <v/>
          </cell>
          <cell r="G546" t="str">
            <v/>
          </cell>
          <cell r="H546">
            <v>0</v>
          </cell>
          <cell r="J546" t="str">
            <v/>
          </cell>
          <cell r="K546" t="str">
            <v/>
          </cell>
          <cell r="L546">
            <v>0</v>
          </cell>
          <cell r="N546" t="str">
            <v/>
          </cell>
          <cell r="O546">
            <v>0</v>
          </cell>
        </row>
        <row r="547">
          <cell r="A547" t="str">
            <v/>
          </cell>
          <cell r="B547" t="str">
            <v/>
          </cell>
          <cell r="C547" t="str">
            <v/>
          </cell>
          <cell r="D547" t="str">
            <v/>
          </cell>
          <cell r="E547" t="str">
            <v/>
          </cell>
          <cell r="F547" t="str">
            <v/>
          </cell>
          <cell r="G547" t="str">
            <v/>
          </cell>
          <cell r="H547">
            <v>0</v>
          </cell>
          <cell r="J547" t="str">
            <v/>
          </cell>
          <cell r="K547" t="str">
            <v/>
          </cell>
          <cell r="L547">
            <v>0</v>
          </cell>
          <cell r="N547" t="str">
            <v/>
          </cell>
          <cell r="O547">
            <v>0</v>
          </cell>
        </row>
        <row r="548">
          <cell r="A548" t="str">
            <v/>
          </cell>
          <cell r="B548" t="str">
            <v/>
          </cell>
          <cell r="C548" t="str">
            <v/>
          </cell>
          <cell r="D548" t="str">
            <v/>
          </cell>
          <cell r="E548" t="str">
            <v/>
          </cell>
          <cell r="F548" t="str">
            <v/>
          </cell>
          <cell r="G548" t="str">
            <v/>
          </cell>
          <cell r="H548">
            <v>0</v>
          </cell>
          <cell r="J548" t="str">
            <v/>
          </cell>
          <cell r="K548" t="str">
            <v/>
          </cell>
          <cell r="L548">
            <v>0</v>
          </cell>
          <cell r="N548" t="str">
            <v/>
          </cell>
          <cell r="O548">
            <v>0</v>
          </cell>
        </row>
        <row r="549">
          <cell r="A549" t="str">
            <v/>
          </cell>
          <cell r="B549" t="str">
            <v/>
          </cell>
          <cell r="C549" t="str">
            <v/>
          </cell>
          <cell r="D549" t="str">
            <v/>
          </cell>
          <cell r="E549" t="str">
            <v/>
          </cell>
          <cell r="F549" t="str">
            <v/>
          </cell>
          <cell r="G549" t="str">
            <v/>
          </cell>
          <cell r="H549">
            <v>0</v>
          </cell>
          <cell r="J549" t="str">
            <v/>
          </cell>
          <cell r="K549" t="str">
            <v/>
          </cell>
          <cell r="L549">
            <v>0</v>
          </cell>
          <cell r="N549" t="str">
            <v/>
          </cell>
          <cell r="O549">
            <v>0</v>
          </cell>
        </row>
        <row r="550">
          <cell r="A550" t="str">
            <v/>
          </cell>
          <cell r="B550" t="str">
            <v/>
          </cell>
          <cell r="C550" t="str">
            <v/>
          </cell>
          <cell r="D550" t="str">
            <v/>
          </cell>
          <cell r="E550" t="str">
            <v/>
          </cell>
          <cell r="F550" t="str">
            <v/>
          </cell>
          <cell r="G550" t="str">
            <v/>
          </cell>
          <cell r="H550">
            <v>0</v>
          </cell>
          <cell r="J550" t="str">
            <v/>
          </cell>
          <cell r="K550" t="str">
            <v/>
          </cell>
          <cell r="L550">
            <v>0</v>
          </cell>
          <cell r="N550" t="str">
            <v/>
          </cell>
          <cell r="O550">
            <v>0</v>
          </cell>
        </row>
        <row r="551">
          <cell r="A551" t="str">
            <v/>
          </cell>
          <cell r="B551" t="str">
            <v/>
          </cell>
          <cell r="C551" t="str">
            <v/>
          </cell>
          <cell r="D551" t="str">
            <v/>
          </cell>
          <cell r="E551" t="str">
            <v/>
          </cell>
          <cell r="F551" t="str">
            <v/>
          </cell>
          <cell r="G551" t="str">
            <v/>
          </cell>
          <cell r="H551">
            <v>0</v>
          </cell>
          <cell r="J551" t="str">
            <v/>
          </cell>
          <cell r="K551" t="str">
            <v/>
          </cell>
          <cell r="L551">
            <v>0</v>
          </cell>
          <cell r="N551" t="str">
            <v/>
          </cell>
          <cell r="O551">
            <v>0</v>
          </cell>
        </row>
        <row r="552">
          <cell r="A552" t="str">
            <v/>
          </cell>
          <cell r="B552" t="str">
            <v/>
          </cell>
          <cell r="C552" t="str">
            <v/>
          </cell>
          <cell r="D552" t="str">
            <v/>
          </cell>
          <cell r="E552" t="str">
            <v/>
          </cell>
          <cell r="F552" t="str">
            <v/>
          </cell>
          <cell r="G552" t="str">
            <v/>
          </cell>
          <cell r="H552">
            <v>0</v>
          </cell>
          <cell r="J552" t="str">
            <v/>
          </cell>
          <cell r="K552" t="str">
            <v/>
          </cell>
          <cell r="L552">
            <v>0</v>
          </cell>
          <cell r="N552" t="str">
            <v/>
          </cell>
          <cell r="O552">
            <v>0</v>
          </cell>
        </row>
        <row r="553">
          <cell r="A553" t="str">
            <v/>
          </cell>
          <cell r="B553" t="str">
            <v/>
          </cell>
          <cell r="C553" t="str">
            <v/>
          </cell>
          <cell r="D553" t="str">
            <v/>
          </cell>
          <cell r="E553" t="str">
            <v/>
          </cell>
          <cell r="F553" t="str">
            <v/>
          </cell>
          <cell r="G553" t="str">
            <v/>
          </cell>
          <cell r="H553">
            <v>0</v>
          </cell>
          <cell r="J553" t="str">
            <v/>
          </cell>
          <cell r="K553" t="str">
            <v/>
          </cell>
          <cell r="L553">
            <v>0</v>
          </cell>
          <cell r="N553" t="str">
            <v/>
          </cell>
          <cell r="O553">
            <v>0</v>
          </cell>
        </row>
        <row r="554">
          <cell r="A554" t="str">
            <v/>
          </cell>
          <cell r="B554" t="str">
            <v/>
          </cell>
          <cell r="C554" t="str">
            <v/>
          </cell>
          <cell r="D554" t="str">
            <v/>
          </cell>
          <cell r="E554" t="str">
            <v/>
          </cell>
          <cell r="F554" t="str">
            <v/>
          </cell>
          <cell r="G554" t="str">
            <v/>
          </cell>
          <cell r="H554">
            <v>0</v>
          </cell>
          <cell r="J554" t="str">
            <v/>
          </cell>
          <cell r="K554" t="str">
            <v/>
          </cell>
          <cell r="L554">
            <v>0</v>
          </cell>
          <cell r="N554" t="str">
            <v/>
          </cell>
          <cell r="O554">
            <v>0</v>
          </cell>
        </row>
        <row r="555">
          <cell r="A555" t="str">
            <v/>
          </cell>
          <cell r="B555" t="str">
            <v/>
          </cell>
          <cell r="C555" t="str">
            <v/>
          </cell>
          <cell r="D555" t="str">
            <v/>
          </cell>
          <cell r="E555" t="str">
            <v/>
          </cell>
          <cell r="F555" t="str">
            <v/>
          </cell>
          <cell r="G555" t="str">
            <v/>
          </cell>
          <cell r="H555">
            <v>0</v>
          </cell>
          <cell r="J555" t="str">
            <v/>
          </cell>
          <cell r="K555" t="str">
            <v/>
          </cell>
          <cell r="L555">
            <v>0</v>
          </cell>
          <cell r="N555" t="str">
            <v/>
          </cell>
          <cell r="O555">
            <v>0</v>
          </cell>
        </row>
        <row r="556">
          <cell r="A556" t="str">
            <v/>
          </cell>
          <cell r="B556" t="str">
            <v/>
          </cell>
          <cell r="C556" t="str">
            <v/>
          </cell>
          <cell r="D556" t="str">
            <v/>
          </cell>
          <cell r="E556" t="str">
            <v/>
          </cell>
          <cell r="F556" t="str">
            <v/>
          </cell>
          <cell r="G556" t="str">
            <v/>
          </cell>
          <cell r="H556">
            <v>0</v>
          </cell>
          <cell r="J556" t="str">
            <v/>
          </cell>
          <cell r="K556" t="str">
            <v/>
          </cell>
          <cell r="L556">
            <v>0</v>
          </cell>
          <cell r="N556" t="str">
            <v/>
          </cell>
          <cell r="O556">
            <v>0</v>
          </cell>
        </row>
        <row r="557">
          <cell r="A557" t="str">
            <v/>
          </cell>
          <cell r="B557" t="str">
            <v/>
          </cell>
          <cell r="C557" t="str">
            <v/>
          </cell>
          <cell r="D557" t="str">
            <v/>
          </cell>
          <cell r="E557" t="str">
            <v/>
          </cell>
          <cell r="F557" t="str">
            <v/>
          </cell>
          <cell r="G557" t="str">
            <v/>
          </cell>
          <cell r="H557">
            <v>0</v>
          </cell>
          <cell r="J557" t="str">
            <v/>
          </cell>
          <cell r="K557" t="str">
            <v/>
          </cell>
          <cell r="L557">
            <v>0</v>
          </cell>
          <cell r="N557" t="str">
            <v/>
          </cell>
          <cell r="O557">
            <v>0</v>
          </cell>
        </row>
        <row r="558">
          <cell r="A558" t="str">
            <v/>
          </cell>
          <cell r="B558" t="str">
            <v/>
          </cell>
          <cell r="C558" t="str">
            <v/>
          </cell>
          <cell r="D558" t="str">
            <v/>
          </cell>
          <cell r="E558" t="str">
            <v/>
          </cell>
          <cell r="F558" t="str">
            <v/>
          </cell>
          <cell r="G558" t="str">
            <v/>
          </cell>
          <cell r="H558">
            <v>0</v>
          </cell>
          <cell r="J558" t="str">
            <v/>
          </cell>
          <cell r="K558" t="str">
            <v/>
          </cell>
          <cell r="L558">
            <v>0</v>
          </cell>
          <cell r="N558" t="str">
            <v/>
          </cell>
          <cell r="O558">
            <v>0</v>
          </cell>
        </row>
        <row r="559">
          <cell r="A559" t="str">
            <v/>
          </cell>
          <cell r="B559" t="str">
            <v/>
          </cell>
          <cell r="C559" t="str">
            <v/>
          </cell>
          <cell r="D559" t="str">
            <v/>
          </cell>
          <cell r="E559" t="str">
            <v/>
          </cell>
          <cell r="F559" t="str">
            <v/>
          </cell>
          <cell r="G559" t="str">
            <v/>
          </cell>
          <cell r="H559">
            <v>0</v>
          </cell>
          <cell r="J559" t="str">
            <v/>
          </cell>
          <cell r="K559" t="str">
            <v/>
          </cell>
          <cell r="L559">
            <v>0</v>
          </cell>
          <cell r="N559" t="str">
            <v/>
          </cell>
          <cell r="O559">
            <v>0</v>
          </cell>
        </row>
        <row r="560">
          <cell r="A560" t="str">
            <v/>
          </cell>
          <cell r="B560" t="str">
            <v/>
          </cell>
          <cell r="C560" t="str">
            <v/>
          </cell>
          <cell r="D560" t="str">
            <v/>
          </cell>
          <cell r="E560" t="str">
            <v/>
          </cell>
          <cell r="F560" t="str">
            <v/>
          </cell>
          <cell r="G560" t="str">
            <v/>
          </cell>
          <cell r="H560">
            <v>0</v>
          </cell>
          <cell r="J560" t="str">
            <v/>
          </cell>
          <cell r="K560" t="str">
            <v/>
          </cell>
          <cell r="L560">
            <v>0</v>
          </cell>
          <cell r="N560" t="str">
            <v/>
          </cell>
          <cell r="O560">
            <v>0</v>
          </cell>
        </row>
        <row r="561">
          <cell r="A561" t="str">
            <v/>
          </cell>
          <cell r="B561" t="str">
            <v/>
          </cell>
          <cell r="C561" t="str">
            <v/>
          </cell>
          <cell r="D561" t="str">
            <v/>
          </cell>
          <cell r="E561" t="str">
            <v/>
          </cell>
          <cell r="F561" t="str">
            <v/>
          </cell>
          <cell r="G561" t="str">
            <v/>
          </cell>
          <cell r="H561">
            <v>0</v>
          </cell>
          <cell r="J561" t="str">
            <v/>
          </cell>
          <cell r="K561" t="str">
            <v/>
          </cell>
          <cell r="L561">
            <v>0</v>
          </cell>
          <cell r="N561" t="str">
            <v/>
          </cell>
          <cell r="O561">
            <v>0</v>
          </cell>
        </row>
        <row r="562">
          <cell r="A562" t="str">
            <v/>
          </cell>
          <cell r="B562" t="str">
            <v/>
          </cell>
          <cell r="C562" t="str">
            <v/>
          </cell>
          <cell r="D562" t="str">
            <v/>
          </cell>
          <cell r="E562" t="str">
            <v/>
          </cell>
          <cell r="F562" t="str">
            <v/>
          </cell>
          <cell r="G562" t="str">
            <v/>
          </cell>
          <cell r="H562">
            <v>0</v>
          </cell>
          <cell r="J562" t="str">
            <v/>
          </cell>
          <cell r="K562" t="str">
            <v/>
          </cell>
          <cell r="L562">
            <v>0</v>
          </cell>
          <cell r="N562" t="str">
            <v/>
          </cell>
          <cell r="O562">
            <v>0</v>
          </cell>
        </row>
        <row r="563">
          <cell r="A563" t="str">
            <v/>
          </cell>
          <cell r="B563" t="str">
            <v/>
          </cell>
          <cell r="C563" t="str">
            <v/>
          </cell>
          <cell r="D563" t="str">
            <v/>
          </cell>
          <cell r="E563" t="str">
            <v/>
          </cell>
          <cell r="F563" t="str">
            <v/>
          </cell>
          <cell r="G563" t="str">
            <v/>
          </cell>
          <cell r="H563">
            <v>0</v>
          </cell>
          <cell r="J563" t="str">
            <v/>
          </cell>
          <cell r="K563" t="str">
            <v/>
          </cell>
          <cell r="L563">
            <v>0</v>
          </cell>
          <cell r="N563" t="str">
            <v/>
          </cell>
          <cell r="O563">
            <v>0</v>
          </cell>
        </row>
        <row r="564">
          <cell r="A564" t="str">
            <v/>
          </cell>
          <cell r="B564" t="str">
            <v/>
          </cell>
          <cell r="C564" t="str">
            <v/>
          </cell>
          <cell r="D564" t="str">
            <v/>
          </cell>
          <cell r="E564" t="str">
            <v/>
          </cell>
          <cell r="F564" t="str">
            <v/>
          </cell>
          <cell r="G564" t="str">
            <v/>
          </cell>
          <cell r="H564">
            <v>0</v>
          </cell>
          <cell r="J564" t="str">
            <v/>
          </cell>
          <cell r="K564" t="str">
            <v/>
          </cell>
          <cell r="L564">
            <v>0</v>
          </cell>
          <cell r="N564" t="str">
            <v/>
          </cell>
          <cell r="O564">
            <v>0</v>
          </cell>
        </row>
        <row r="565">
          <cell r="A565" t="str">
            <v/>
          </cell>
          <cell r="B565" t="str">
            <v/>
          </cell>
          <cell r="C565" t="str">
            <v/>
          </cell>
          <cell r="D565" t="str">
            <v/>
          </cell>
          <cell r="E565" t="str">
            <v/>
          </cell>
          <cell r="F565" t="str">
            <v/>
          </cell>
          <cell r="G565" t="str">
            <v/>
          </cell>
          <cell r="H565">
            <v>0</v>
          </cell>
          <cell r="J565" t="str">
            <v/>
          </cell>
          <cell r="K565" t="str">
            <v/>
          </cell>
          <cell r="L565">
            <v>0</v>
          </cell>
          <cell r="N565" t="str">
            <v/>
          </cell>
          <cell r="O565">
            <v>0</v>
          </cell>
        </row>
        <row r="566">
          <cell r="A566" t="str">
            <v/>
          </cell>
          <cell r="B566" t="str">
            <v/>
          </cell>
          <cell r="C566" t="str">
            <v/>
          </cell>
          <cell r="D566" t="str">
            <v/>
          </cell>
          <cell r="E566" t="str">
            <v/>
          </cell>
          <cell r="F566" t="str">
            <v/>
          </cell>
          <cell r="G566" t="str">
            <v/>
          </cell>
          <cell r="H566">
            <v>0</v>
          </cell>
          <cell r="J566" t="str">
            <v/>
          </cell>
          <cell r="K566" t="str">
            <v/>
          </cell>
          <cell r="L566">
            <v>0</v>
          </cell>
          <cell r="N566" t="str">
            <v/>
          </cell>
          <cell r="O566">
            <v>0</v>
          </cell>
        </row>
        <row r="567">
          <cell r="A567" t="str">
            <v/>
          </cell>
          <cell r="B567" t="str">
            <v/>
          </cell>
          <cell r="C567" t="str">
            <v/>
          </cell>
          <cell r="D567" t="str">
            <v/>
          </cell>
          <cell r="E567" t="str">
            <v/>
          </cell>
          <cell r="F567" t="str">
            <v/>
          </cell>
          <cell r="G567" t="str">
            <v/>
          </cell>
          <cell r="H567">
            <v>0</v>
          </cell>
          <cell r="J567" t="str">
            <v/>
          </cell>
          <cell r="K567" t="str">
            <v/>
          </cell>
          <cell r="L567">
            <v>0</v>
          </cell>
          <cell r="N567" t="str">
            <v/>
          </cell>
          <cell r="O567">
            <v>0</v>
          </cell>
        </row>
        <row r="568">
          <cell r="A568" t="str">
            <v/>
          </cell>
          <cell r="B568" t="str">
            <v/>
          </cell>
          <cell r="C568" t="str">
            <v/>
          </cell>
          <cell r="D568" t="str">
            <v/>
          </cell>
          <cell r="E568" t="str">
            <v/>
          </cell>
          <cell r="F568" t="str">
            <v/>
          </cell>
          <cell r="G568" t="str">
            <v/>
          </cell>
          <cell r="H568">
            <v>0</v>
          </cell>
          <cell r="J568" t="str">
            <v/>
          </cell>
          <cell r="K568" t="str">
            <v/>
          </cell>
          <cell r="L568">
            <v>0</v>
          </cell>
          <cell r="N568" t="str">
            <v/>
          </cell>
          <cell r="O568">
            <v>0</v>
          </cell>
        </row>
        <row r="569">
          <cell r="A569" t="str">
            <v/>
          </cell>
          <cell r="B569" t="str">
            <v/>
          </cell>
          <cell r="C569" t="str">
            <v/>
          </cell>
          <cell r="D569" t="str">
            <v/>
          </cell>
          <cell r="E569" t="str">
            <v/>
          </cell>
          <cell r="F569" t="str">
            <v/>
          </cell>
          <cell r="G569" t="str">
            <v/>
          </cell>
          <cell r="H569">
            <v>0</v>
          </cell>
          <cell r="J569" t="str">
            <v/>
          </cell>
          <cell r="K569" t="str">
            <v/>
          </cell>
          <cell r="L569">
            <v>0</v>
          </cell>
          <cell r="N569" t="str">
            <v/>
          </cell>
          <cell r="O569">
            <v>0</v>
          </cell>
        </row>
        <row r="570">
          <cell r="A570" t="str">
            <v/>
          </cell>
          <cell r="B570" t="str">
            <v/>
          </cell>
          <cell r="C570" t="str">
            <v/>
          </cell>
          <cell r="D570" t="str">
            <v/>
          </cell>
          <cell r="E570" t="str">
            <v/>
          </cell>
          <cell r="F570" t="str">
            <v/>
          </cell>
          <cell r="G570" t="str">
            <v/>
          </cell>
          <cell r="H570">
            <v>0</v>
          </cell>
          <cell r="J570" t="str">
            <v/>
          </cell>
          <cell r="K570" t="str">
            <v/>
          </cell>
          <cell r="L570">
            <v>0</v>
          </cell>
          <cell r="N570" t="str">
            <v/>
          </cell>
          <cell r="O570">
            <v>0</v>
          </cell>
        </row>
        <row r="571">
          <cell r="A571" t="str">
            <v/>
          </cell>
          <cell r="B571" t="str">
            <v/>
          </cell>
          <cell r="C571" t="str">
            <v/>
          </cell>
          <cell r="D571" t="str">
            <v/>
          </cell>
          <cell r="E571" t="str">
            <v/>
          </cell>
          <cell r="F571" t="str">
            <v/>
          </cell>
          <cell r="G571" t="str">
            <v/>
          </cell>
          <cell r="H571">
            <v>0</v>
          </cell>
          <cell r="J571" t="str">
            <v/>
          </cell>
          <cell r="K571" t="str">
            <v/>
          </cell>
          <cell r="L571">
            <v>0</v>
          </cell>
          <cell r="N571" t="str">
            <v/>
          </cell>
          <cell r="O571">
            <v>0</v>
          </cell>
        </row>
        <row r="572">
          <cell r="A572" t="str">
            <v/>
          </cell>
          <cell r="B572" t="str">
            <v/>
          </cell>
          <cell r="C572" t="str">
            <v/>
          </cell>
          <cell r="D572" t="str">
            <v/>
          </cell>
          <cell r="E572" t="str">
            <v/>
          </cell>
          <cell r="F572" t="str">
            <v/>
          </cell>
          <cell r="G572" t="str">
            <v/>
          </cell>
          <cell r="H572">
            <v>0</v>
          </cell>
          <cell r="J572" t="str">
            <v/>
          </cell>
          <cell r="K572" t="str">
            <v/>
          </cell>
          <cell r="L572">
            <v>0</v>
          </cell>
          <cell r="N572" t="str">
            <v/>
          </cell>
          <cell r="O572">
            <v>0</v>
          </cell>
        </row>
        <row r="573">
          <cell r="A573" t="str">
            <v/>
          </cell>
          <cell r="B573" t="str">
            <v/>
          </cell>
          <cell r="C573" t="str">
            <v/>
          </cell>
          <cell r="D573" t="str">
            <v/>
          </cell>
          <cell r="E573" t="str">
            <v/>
          </cell>
          <cell r="F573" t="str">
            <v/>
          </cell>
          <cell r="G573" t="str">
            <v/>
          </cell>
          <cell r="H573">
            <v>0</v>
          </cell>
          <cell r="J573" t="str">
            <v/>
          </cell>
          <cell r="K573" t="str">
            <v/>
          </cell>
          <cell r="L573">
            <v>0</v>
          </cell>
          <cell r="N573" t="str">
            <v/>
          </cell>
          <cell r="O573">
            <v>0</v>
          </cell>
        </row>
        <row r="574">
          <cell r="A574" t="str">
            <v/>
          </cell>
          <cell r="B574" t="str">
            <v/>
          </cell>
          <cell r="C574" t="str">
            <v/>
          </cell>
          <cell r="D574" t="str">
            <v/>
          </cell>
          <cell r="E574" t="str">
            <v/>
          </cell>
          <cell r="F574" t="str">
            <v/>
          </cell>
          <cell r="G574" t="str">
            <v/>
          </cell>
          <cell r="H574">
            <v>0</v>
          </cell>
          <cell r="J574" t="str">
            <v/>
          </cell>
          <cell r="K574" t="str">
            <v/>
          </cell>
          <cell r="L574">
            <v>0</v>
          </cell>
          <cell r="N574" t="str">
            <v/>
          </cell>
          <cell r="O574">
            <v>0</v>
          </cell>
        </row>
        <row r="575">
          <cell r="A575" t="str">
            <v/>
          </cell>
          <cell r="B575" t="str">
            <v/>
          </cell>
          <cell r="C575" t="str">
            <v/>
          </cell>
          <cell r="D575" t="str">
            <v/>
          </cell>
          <cell r="E575" t="str">
            <v/>
          </cell>
          <cell r="F575" t="str">
            <v/>
          </cell>
          <cell r="G575" t="str">
            <v/>
          </cell>
          <cell r="H575">
            <v>0</v>
          </cell>
          <cell r="J575" t="str">
            <v/>
          </cell>
          <cell r="K575" t="str">
            <v/>
          </cell>
          <cell r="L575">
            <v>0</v>
          </cell>
          <cell r="N575" t="str">
            <v/>
          </cell>
          <cell r="O575">
            <v>0</v>
          </cell>
        </row>
        <row r="576">
          <cell r="A576" t="str">
            <v/>
          </cell>
          <cell r="B576" t="str">
            <v/>
          </cell>
          <cell r="C576" t="str">
            <v/>
          </cell>
          <cell r="D576" t="str">
            <v/>
          </cell>
          <cell r="E576" t="str">
            <v/>
          </cell>
          <cell r="F576" t="str">
            <v/>
          </cell>
          <cell r="G576" t="str">
            <v/>
          </cell>
          <cell r="H576">
            <v>0</v>
          </cell>
          <cell r="J576" t="str">
            <v/>
          </cell>
          <cell r="K576" t="str">
            <v/>
          </cell>
          <cell r="L576">
            <v>0</v>
          </cell>
          <cell r="N576" t="str">
            <v/>
          </cell>
          <cell r="O576">
            <v>0</v>
          </cell>
        </row>
        <row r="577">
          <cell r="A577" t="str">
            <v/>
          </cell>
          <cell r="B577" t="str">
            <v/>
          </cell>
          <cell r="C577" t="str">
            <v/>
          </cell>
          <cell r="D577" t="str">
            <v/>
          </cell>
          <cell r="E577" t="str">
            <v/>
          </cell>
          <cell r="F577" t="str">
            <v/>
          </cell>
          <cell r="G577" t="str">
            <v/>
          </cell>
          <cell r="H577">
            <v>0</v>
          </cell>
          <cell r="J577" t="str">
            <v/>
          </cell>
          <cell r="K577" t="str">
            <v/>
          </cell>
          <cell r="L577">
            <v>0</v>
          </cell>
          <cell r="N577" t="str">
            <v/>
          </cell>
          <cell r="O577">
            <v>0</v>
          </cell>
        </row>
        <row r="578">
          <cell r="A578" t="str">
            <v/>
          </cell>
          <cell r="B578" t="str">
            <v/>
          </cell>
          <cell r="C578" t="str">
            <v/>
          </cell>
          <cell r="D578" t="str">
            <v/>
          </cell>
          <cell r="E578" t="str">
            <v/>
          </cell>
          <cell r="F578" t="str">
            <v/>
          </cell>
          <cell r="G578" t="str">
            <v/>
          </cell>
          <cell r="H578">
            <v>0</v>
          </cell>
          <cell r="J578" t="str">
            <v/>
          </cell>
          <cell r="K578" t="str">
            <v/>
          </cell>
          <cell r="L578">
            <v>0</v>
          </cell>
          <cell r="N578" t="str">
            <v/>
          </cell>
          <cell r="O578">
            <v>0</v>
          </cell>
        </row>
        <row r="579">
          <cell r="A579" t="str">
            <v/>
          </cell>
          <cell r="B579" t="str">
            <v/>
          </cell>
          <cell r="C579" t="str">
            <v/>
          </cell>
          <cell r="D579" t="str">
            <v/>
          </cell>
          <cell r="E579" t="str">
            <v/>
          </cell>
          <cell r="F579" t="str">
            <v/>
          </cell>
          <cell r="G579" t="str">
            <v/>
          </cell>
          <cell r="H579">
            <v>0</v>
          </cell>
          <cell r="J579" t="str">
            <v/>
          </cell>
          <cell r="K579" t="str">
            <v/>
          </cell>
          <cell r="L579">
            <v>0</v>
          </cell>
          <cell r="N579" t="str">
            <v/>
          </cell>
          <cell r="O579">
            <v>0</v>
          </cell>
        </row>
        <row r="580">
          <cell r="A580" t="str">
            <v/>
          </cell>
          <cell r="B580" t="str">
            <v/>
          </cell>
          <cell r="C580" t="str">
            <v/>
          </cell>
          <cell r="D580" t="str">
            <v/>
          </cell>
          <cell r="E580" t="str">
            <v/>
          </cell>
          <cell r="F580" t="str">
            <v/>
          </cell>
          <cell r="G580" t="str">
            <v/>
          </cell>
          <cell r="H580">
            <v>0</v>
          </cell>
          <cell r="J580" t="str">
            <v/>
          </cell>
          <cell r="K580" t="str">
            <v/>
          </cell>
          <cell r="L580">
            <v>0</v>
          </cell>
          <cell r="N580" t="str">
            <v/>
          </cell>
          <cell r="O580">
            <v>0</v>
          </cell>
        </row>
        <row r="581">
          <cell r="A581" t="str">
            <v/>
          </cell>
          <cell r="B581" t="str">
            <v/>
          </cell>
          <cell r="C581" t="str">
            <v/>
          </cell>
          <cell r="D581" t="str">
            <v/>
          </cell>
          <cell r="E581" t="str">
            <v/>
          </cell>
          <cell r="F581" t="str">
            <v/>
          </cell>
          <cell r="G581" t="str">
            <v/>
          </cell>
          <cell r="H581">
            <v>0</v>
          </cell>
          <cell r="J581" t="str">
            <v/>
          </cell>
          <cell r="K581" t="str">
            <v/>
          </cell>
          <cell r="L581">
            <v>0</v>
          </cell>
          <cell r="N581" t="str">
            <v/>
          </cell>
          <cell r="O581">
            <v>0</v>
          </cell>
        </row>
        <row r="582">
          <cell r="A582" t="str">
            <v/>
          </cell>
          <cell r="B582" t="str">
            <v/>
          </cell>
          <cell r="C582" t="str">
            <v/>
          </cell>
          <cell r="D582" t="str">
            <v/>
          </cell>
          <cell r="E582" t="str">
            <v/>
          </cell>
          <cell r="F582" t="str">
            <v/>
          </cell>
          <cell r="G582" t="str">
            <v/>
          </cell>
          <cell r="H582">
            <v>0</v>
          </cell>
          <cell r="J582" t="str">
            <v/>
          </cell>
          <cell r="K582" t="str">
            <v/>
          </cell>
          <cell r="L582">
            <v>0</v>
          </cell>
          <cell r="N582" t="str">
            <v/>
          </cell>
          <cell r="O582">
            <v>0</v>
          </cell>
        </row>
        <row r="583">
          <cell r="A583" t="str">
            <v/>
          </cell>
          <cell r="B583" t="str">
            <v/>
          </cell>
          <cell r="C583" t="str">
            <v/>
          </cell>
          <cell r="D583" t="str">
            <v/>
          </cell>
          <cell r="E583" t="str">
            <v/>
          </cell>
          <cell r="F583" t="str">
            <v/>
          </cell>
          <cell r="G583" t="str">
            <v/>
          </cell>
          <cell r="H583">
            <v>0</v>
          </cell>
          <cell r="J583" t="str">
            <v/>
          </cell>
          <cell r="K583" t="str">
            <v/>
          </cell>
          <cell r="L583">
            <v>0</v>
          </cell>
          <cell r="N583" t="str">
            <v/>
          </cell>
          <cell r="O583">
            <v>0</v>
          </cell>
        </row>
        <row r="584">
          <cell r="A584" t="str">
            <v/>
          </cell>
          <cell r="B584" t="str">
            <v/>
          </cell>
          <cell r="C584" t="str">
            <v/>
          </cell>
          <cell r="D584" t="str">
            <v/>
          </cell>
          <cell r="E584" t="str">
            <v/>
          </cell>
          <cell r="F584" t="str">
            <v/>
          </cell>
          <cell r="G584" t="str">
            <v/>
          </cell>
          <cell r="H584">
            <v>0</v>
          </cell>
          <cell r="J584" t="str">
            <v/>
          </cell>
          <cell r="K584" t="str">
            <v/>
          </cell>
          <cell r="L584">
            <v>0</v>
          </cell>
          <cell r="N584" t="str">
            <v/>
          </cell>
          <cell r="O584">
            <v>0</v>
          </cell>
        </row>
        <row r="585">
          <cell r="A585" t="str">
            <v/>
          </cell>
          <cell r="B585" t="str">
            <v/>
          </cell>
          <cell r="C585" t="str">
            <v/>
          </cell>
          <cell r="D585" t="str">
            <v/>
          </cell>
          <cell r="E585" t="str">
            <v/>
          </cell>
          <cell r="F585" t="str">
            <v/>
          </cell>
          <cell r="G585" t="str">
            <v/>
          </cell>
          <cell r="H585">
            <v>0</v>
          </cell>
          <cell r="J585" t="str">
            <v/>
          </cell>
          <cell r="K585" t="str">
            <v/>
          </cell>
          <cell r="L585">
            <v>0</v>
          </cell>
          <cell r="N585" t="str">
            <v/>
          </cell>
          <cell r="O585">
            <v>0</v>
          </cell>
        </row>
        <row r="586">
          <cell r="A586" t="str">
            <v/>
          </cell>
          <cell r="B586" t="str">
            <v/>
          </cell>
          <cell r="C586" t="str">
            <v/>
          </cell>
          <cell r="D586" t="str">
            <v/>
          </cell>
          <cell r="E586" t="str">
            <v/>
          </cell>
          <cell r="F586" t="str">
            <v/>
          </cell>
          <cell r="G586" t="str">
            <v/>
          </cell>
          <cell r="H586">
            <v>0</v>
          </cell>
          <cell r="J586" t="str">
            <v/>
          </cell>
          <cell r="K586" t="str">
            <v/>
          </cell>
          <cell r="L586">
            <v>0</v>
          </cell>
          <cell r="N586" t="str">
            <v/>
          </cell>
          <cell r="O586">
            <v>0</v>
          </cell>
        </row>
        <row r="587">
          <cell r="A587" t="str">
            <v/>
          </cell>
          <cell r="B587" t="str">
            <v/>
          </cell>
          <cell r="C587" t="str">
            <v/>
          </cell>
          <cell r="D587" t="str">
            <v/>
          </cell>
          <cell r="E587" t="str">
            <v/>
          </cell>
          <cell r="F587" t="str">
            <v/>
          </cell>
          <cell r="G587" t="str">
            <v/>
          </cell>
          <cell r="H587">
            <v>0</v>
          </cell>
          <cell r="J587" t="str">
            <v/>
          </cell>
          <cell r="K587" t="str">
            <v/>
          </cell>
          <cell r="L587">
            <v>0</v>
          </cell>
          <cell r="N587" t="str">
            <v/>
          </cell>
          <cell r="O587">
            <v>0</v>
          </cell>
        </row>
        <row r="588">
          <cell r="A588" t="str">
            <v/>
          </cell>
          <cell r="B588" t="str">
            <v/>
          </cell>
          <cell r="C588" t="str">
            <v/>
          </cell>
          <cell r="D588" t="str">
            <v/>
          </cell>
          <cell r="E588" t="str">
            <v/>
          </cell>
          <cell r="F588" t="str">
            <v/>
          </cell>
          <cell r="G588" t="str">
            <v/>
          </cell>
          <cell r="H588">
            <v>0</v>
          </cell>
          <cell r="J588" t="str">
            <v/>
          </cell>
          <cell r="K588" t="str">
            <v/>
          </cell>
          <cell r="L588">
            <v>0</v>
          </cell>
          <cell r="N588" t="str">
            <v/>
          </cell>
          <cell r="O588">
            <v>0</v>
          </cell>
        </row>
        <row r="589">
          <cell r="A589" t="str">
            <v/>
          </cell>
          <cell r="B589" t="str">
            <v/>
          </cell>
          <cell r="C589" t="str">
            <v/>
          </cell>
          <cell r="D589" t="str">
            <v/>
          </cell>
          <cell r="E589" t="str">
            <v/>
          </cell>
          <cell r="F589" t="str">
            <v/>
          </cell>
          <cell r="G589" t="str">
            <v/>
          </cell>
          <cell r="H589">
            <v>0</v>
          </cell>
          <cell r="J589" t="str">
            <v/>
          </cell>
          <cell r="K589" t="str">
            <v/>
          </cell>
          <cell r="L589">
            <v>0</v>
          </cell>
          <cell r="N589" t="str">
            <v/>
          </cell>
          <cell r="O589">
            <v>0</v>
          </cell>
        </row>
        <row r="590">
          <cell r="A590" t="str">
            <v/>
          </cell>
          <cell r="B590" t="str">
            <v/>
          </cell>
          <cell r="C590" t="str">
            <v/>
          </cell>
          <cell r="D590" t="str">
            <v/>
          </cell>
          <cell r="E590" t="str">
            <v/>
          </cell>
          <cell r="F590" t="str">
            <v/>
          </cell>
          <cell r="G590" t="str">
            <v/>
          </cell>
          <cell r="H590">
            <v>0</v>
          </cell>
          <cell r="J590" t="str">
            <v/>
          </cell>
          <cell r="K590" t="str">
            <v/>
          </cell>
          <cell r="L590">
            <v>0</v>
          </cell>
          <cell r="N590" t="str">
            <v/>
          </cell>
          <cell r="O590">
            <v>0</v>
          </cell>
        </row>
        <row r="591">
          <cell r="A591" t="str">
            <v/>
          </cell>
          <cell r="B591" t="str">
            <v/>
          </cell>
          <cell r="C591" t="str">
            <v/>
          </cell>
          <cell r="D591" t="str">
            <v/>
          </cell>
          <cell r="E591" t="str">
            <v/>
          </cell>
          <cell r="F591" t="str">
            <v/>
          </cell>
          <cell r="G591" t="str">
            <v/>
          </cell>
          <cell r="H591">
            <v>0</v>
          </cell>
          <cell r="J591" t="str">
            <v/>
          </cell>
          <cell r="K591" t="str">
            <v/>
          </cell>
          <cell r="L591">
            <v>0</v>
          </cell>
          <cell r="N591" t="str">
            <v/>
          </cell>
          <cell r="O591">
            <v>0</v>
          </cell>
        </row>
        <row r="592">
          <cell r="A592" t="str">
            <v/>
          </cell>
          <cell r="B592" t="str">
            <v/>
          </cell>
          <cell r="C592" t="str">
            <v/>
          </cell>
          <cell r="D592" t="str">
            <v/>
          </cell>
          <cell r="E592" t="str">
            <v/>
          </cell>
          <cell r="F592" t="str">
            <v/>
          </cell>
          <cell r="G592" t="str">
            <v/>
          </cell>
          <cell r="H592">
            <v>0</v>
          </cell>
          <cell r="J592" t="str">
            <v/>
          </cell>
          <cell r="K592" t="str">
            <v/>
          </cell>
          <cell r="L592">
            <v>0</v>
          </cell>
          <cell r="N592" t="str">
            <v/>
          </cell>
          <cell r="O592">
            <v>0</v>
          </cell>
        </row>
        <row r="593">
          <cell r="A593" t="str">
            <v/>
          </cell>
          <cell r="B593" t="str">
            <v/>
          </cell>
          <cell r="C593" t="str">
            <v/>
          </cell>
          <cell r="D593" t="str">
            <v/>
          </cell>
          <cell r="E593" t="str">
            <v/>
          </cell>
          <cell r="F593" t="str">
            <v/>
          </cell>
          <cell r="G593" t="str">
            <v/>
          </cell>
          <cell r="H593">
            <v>0</v>
          </cell>
          <cell r="J593" t="str">
            <v/>
          </cell>
          <cell r="K593" t="str">
            <v/>
          </cell>
          <cell r="L593">
            <v>0</v>
          </cell>
          <cell r="N593" t="str">
            <v/>
          </cell>
          <cell r="O593">
            <v>0</v>
          </cell>
        </row>
        <row r="594">
          <cell r="A594" t="str">
            <v/>
          </cell>
          <cell r="B594" t="str">
            <v/>
          </cell>
          <cell r="C594" t="str">
            <v/>
          </cell>
          <cell r="D594" t="str">
            <v/>
          </cell>
          <cell r="E594" t="str">
            <v/>
          </cell>
          <cell r="F594" t="str">
            <v/>
          </cell>
          <cell r="G594" t="str">
            <v/>
          </cell>
          <cell r="H594">
            <v>0</v>
          </cell>
          <cell r="J594" t="str">
            <v/>
          </cell>
          <cell r="K594" t="str">
            <v/>
          </cell>
          <cell r="L594">
            <v>0</v>
          </cell>
          <cell r="N594" t="str">
            <v/>
          </cell>
          <cell r="O594">
            <v>0</v>
          </cell>
        </row>
        <row r="595">
          <cell r="A595" t="str">
            <v/>
          </cell>
          <cell r="B595" t="str">
            <v/>
          </cell>
          <cell r="C595" t="str">
            <v/>
          </cell>
          <cell r="D595" t="str">
            <v/>
          </cell>
          <cell r="E595" t="str">
            <v/>
          </cell>
          <cell r="F595" t="str">
            <v/>
          </cell>
          <cell r="G595" t="str">
            <v/>
          </cell>
          <cell r="H595">
            <v>0</v>
          </cell>
          <cell r="J595" t="str">
            <v/>
          </cell>
          <cell r="K595" t="str">
            <v/>
          </cell>
          <cell r="L595">
            <v>0</v>
          </cell>
          <cell r="N595" t="str">
            <v/>
          </cell>
          <cell r="O595">
            <v>0</v>
          </cell>
        </row>
        <row r="596">
          <cell r="A596" t="str">
            <v/>
          </cell>
          <cell r="B596" t="str">
            <v/>
          </cell>
          <cell r="C596" t="str">
            <v/>
          </cell>
          <cell r="D596" t="str">
            <v/>
          </cell>
          <cell r="E596" t="str">
            <v/>
          </cell>
          <cell r="F596" t="str">
            <v/>
          </cell>
          <cell r="G596" t="str">
            <v/>
          </cell>
          <cell r="H596">
            <v>0</v>
          </cell>
          <cell r="J596" t="str">
            <v/>
          </cell>
          <cell r="K596" t="str">
            <v/>
          </cell>
          <cell r="L596">
            <v>0</v>
          </cell>
          <cell r="N596" t="str">
            <v/>
          </cell>
          <cell r="O596">
            <v>0</v>
          </cell>
        </row>
        <row r="597">
          <cell r="A597" t="str">
            <v/>
          </cell>
          <cell r="B597" t="str">
            <v/>
          </cell>
          <cell r="C597" t="str">
            <v/>
          </cell>
          <cell r="D597" t="str">
            <v/>
          </cell>
          <cell r="E597" t="str">
            <v/>
          </cell>
          <cell r="F597" t="str">
            <v/>
          </cell>
          <cell r="G597" t="str">
            <v/>
          </cell>
          <cell r="H597">
            <v>0</v>
          </cell>
          <cell r="J597" t="str">
            <v/>
          </cell>
          <cell r="K597" t="str">
            <v/>
          </cell>
          <cell r="L597">
            <v>0</v>
          </cell>
          <cell r="N597" t="str">
            <v/>
          </cell>
          <cell r="O597">
            <v>0</v>
          </cell>
        </row>
        <row r="598">
          <cell r="A598" t="str">
            <v/>
          </cell>
          <cell r="B598" t="str">
            <v/>
          </cell>
          <cell r="C598" t="str">
            <v/>
          </cell>
          <cell r="D598" t="str">
            <v/>
          </cell>
          <cell r="E598" t="str">
            <v/>
          </cell>
          <cell r="F598" t="str">
            <v/>
          </cell>
          <cell r="G598" t="str">
            <v/>
          </cell>
          <cell r="H598">
            <v>0</v>
          </cell>
          <cell r="J598" t="str">
            <v/>
          </cell>
          <cell r="K598" t="str">
            <v/>
          </cell>
          <cell r="L598">
            <v>0</v>
          </cell>
          <cell r="N598" t="str">
            <v/>
          </cell>
          <cell r="O598">
            <v>0</v>
          </cell>
        </row>
        <row r="599">
          <cell r="A599" t="str">
            <v/>
          </cell>
          <cell r="B599" t="str">
            <v/>
          </cell>
          <cell r="C599" t="str">
            <v/>
          </cell>
          <cell r="D599" t="str">
            <v/>
          </cell>
          <cell r="E599" t="str">
            <v/>
          </cell>
          <cell r="F599" t="str">
            <v/>
          </cell>
          <cell r="G599" t="str">
            <v/>
          </cell>
          <cell r="H599">
            <v>0</v>
          </cell>
          <cell r="J599" t="str">
            <v/>
          </cell>
          <cell r="K599" t="str">
            <v/>
          </cell>
          <cell r="L599">
            <v>0</v>
          </cell>
          <cell r="N599" t="str">
            <v/>
          </cell>
          <cell r="O599">
            <v>0</v>
          </cell>
        </row>
        <row r="600">
          <cell r="A600" t="str">
            <v/>
          </cell>
          <cell r="B600" t="str">
            <v/>
          </cell>
          <cell r="C600" t="str">
            <v/>
          </cell>
          <cell r="D600" t="str">
            <v/>
          </cell>
          <cell r="E600" t="str">
            <v/>
          </cell>
          <cell r="F600" t="str">
            <v/>
          </cell>
          <cell r="G600" t="str">
            <v/>
          </cell>
          <cell r="H600">
            <v>0</v>
          </cell>
          <cell r="J600" t="str">
            <v/>
          </cell>
          <cell r="K600" t="str">
            <v/>
          </cell>
          <cell r="L600">
            <v>0</v>
          </cell>
          <cell r="N600" t="str">
            <v/>
          </cell>
          <cell r="O600">
            <v>0</v>
          </cell>
        </row>
        <row r="601">
          <cell r="A601" t="str">
            <v/>
          </cell>
          <cell r="B601" t="str">
            <v/>
          </cell>
          <cell r="C601" t="str">
            <v/>
          </cell>
          <cell r="D601" t="str">
            <v/>
          </cell>
          <cell r="E601" t="str">
            <v/>
          </cell>
          <cell r="F601" t="str">
            <v/>
          </cell>
          <cell r="G601" t="str">
            <v/>
          </cell>
          <cell r="H601">
            <v>0</v>
          </cell>
          <cell r="J601" t="str">
            <v/>
          </cell>
          <cell r="K601" t="str">
            <v/>
          </cell>
          <cell r="L601">
            <v>0</v>
          </cell>
          <cell r="N601" t="str">
            <v/>
          </cell>
          <cell r="O601">
            <v>0</v>
          </cell>
        </row>
      </sheetData>
      <sheetData sheetId="2">
        <row r="1">
          <cell r="B1" t="str">
            <v>8-Ball Handicap</v>
          </cell>
          <cell r="H1" t="str">
            <v>8-Ball Games</v>
          </cell>
        </row>
        <row r="2">
          <cell r="A2" t="str">
            <v>Player Name</v>
          </cell>
          <cell r="B2" t="str">
            <v>Start</v>
          </cell>
          <cell r="C2" t="str">
            <v>Mon</v>
          </cell>
          <cell r="D2" t="str">
            <v>Tue</v>
          </cell>
          <cell r="F2" t="str">
            <v>Wed</v>
          </cell>
          <cell r="G2" t="str">
            <v>Current</v>
          </cell>
          <cell r="H2" t="str">
            <v>Start</v>
          </cell>
          <cell r="I2" t="str">
            <v>Mon</v>
          </cell>
          <cell r="J2" t="str">
            <v>Tue</v>
          </cell>
          <cell r="L2" t="str">
            <v>Wed</v>
          </cell>
          <cell r="M2" t="str">
            <v>Lifetime</v>
          </cell>
        </row>
        <row r="3">
          <cell r="A3" t="str">
            <v>Acosta III, Arturo</v>
          </cell>
          <cell r="B3">
            <v>6.5291078196283516</v>
          </cell>
          <cell r="C3">
            <v>0</v>
          </cell>
          <cell r="D3">
            <v>0</v>
          </cell>
          <cell r="F3">
            <v>0</v>
          </cell>
          <cell r="G3">
            <v>6.5291078196283516</v>
          </cell>
          <cell r="H3">
            <v>275</v>
          </cell>
          <cell r="I3">
            <v>0</v>
          </cell>
          <cell r="J3">
            <v>0</v>
          </cell>
          <cell r="L3">
            <v>0</v>
          </cell>
          <cell r="M3">
            <v>275</v>
          </cell>
        </row>
        <row r="4">
          <cell r="A4" t="str">
            <v>Adamson, Elisa</v>
          </cell>
          <cell r="B4">
            <v>7</v>
          </cell>
          <cell r="C4">
            <v>0</v>
          </cell>
          <cell r="D4">
            <v>0</v>
          </cell>
          <cell r="F4">
            <v>0</v>
          </cell>
          <cell r="G4">
            <v>7</v>
          </cell>
          <cell r="H4">
            <v>100</v>
          </cell>
          <cell r="I4">
            <v>0</v>
          </cell>
          <cell r="J4">
            <v>0</v>
          </cell>
          <cell r="L4">
            <v>0</v>
          </cell>
          <cell r="M4">
            <v>100</v>
          </cell>
        </row>
        <row r="5">
          <cell r="A5" t="str">
            <v>Aduan, Muhammad</v>
          </cell>
          <cell r="B5">
            <v>7.616483861488307</v>
          </cell>
          <cell r="C5">
            <v>0</v>
          </cell>
          <cell r="D5">
            <v>0</v>
          </cell>
          <cell r="F5">
            <v>0</v>
          </cell>
          <cell r="G5">
            <v>7.616483861488307</v>
          </cell>
          <cell r="H5">
            <v>110</v>
          </cell>
          <cell r="I5">
            <v>0</v>
          </cell>
          <cell r="J5">
            <v>0</v>
          </cell>
          <cell r="L5">
            <v>0</v>
          </cell>
          <cell r="M5">
            <v>110</v>
          </cell>
        </row>
        <row r="6">
          <cell r="A6" t="str">
            <v>Albrecht, Andy</v>
          </cell>
          <cell r="B6">
            <v>7.2573606537541675</v>
          </cell>
          <cell r="C6">
            <v>0</v>
          </cell>
          <cell r="D6">
            <v>0</v>
          </cell>
          <cell r="F6">
            <v>0</v>
          </cell>
          <cell r="G6">
            <v>7.2573606537541675</v>
          </cell>
          <cell r="H6">
            <v>415</v>
          </cell>
          <cell r="I6">
            <v>0</v>
          </cell>
          <cell r="J6">
            <v>0</v>
          </cell>
          <cell r="L6">
            <v>0</v>
          </cell>
          <cell r="M6">
            <v>415</v>
          </cell>
        </row>
        <row r="7">
          <cell r="A7" t="str">
            <v>Alvarado, Phil</v>
          </cell>
          <cell r="B7">
            <v>7.3925524234986542</v>
          </cell>
          <cell r="C7">
            <v>0</v>
          </cell>
          <cell r="D7">
            <v>0</v>
          </cell>
          <cell r="F7">
            <v>0</v>
          </cell>
          <cell r="G7">
            <v>7.3925524234986542</v>
          </cell>
          <cell r="H7">
            <v>260</v>
          </cell>
          <cell r="I7">
            <v>0</v>
          </cell>
          <cell r="J7">
            <v>0</v>
          </cell>
          <cell r="L7">
            <v>0</v>
          </cell>
          <cell r="M7">
            <v>260</v>
          </cell>
        </row>
        <row r="8">
          <cell r="A8" t="str">
            <v>Ancheta, Nate</v>
          </cell>
          <cell r="B8">
            <v>6.7351392360183642</v>
          </cell>
          <cell r="C8">
            <v>-6.2241461864487313E-2</v>
          </cell>
          <cell r="D8">
            <v>0</v>
          </cell>
          <cell r="F8">
            <v>0</v>
          </cell>
          <cell r="G8">
            <v>6.6728977741538769</v>
          </cell>
          <cell r="H8">
            <v>200</v>
          </cell>
          <cell r="I8">
            <v>8</v>
          </cell>
          <cell r="J8">
            <v>0</v>
          </cell>
          <cell r="L8">
            <v>0</v>
          </cell>
          <cell r="M8">
            <v>208</v>
          </cell>
        </row>
        <row r="9">
          <cell r="A9" t="str">
            <v>Anderson, Eric</v>
          </cell>
          <cell r="B9">
            <v>7</v>
          </cell>
          <cell r="C9">
            <v>0</v>
          </cell>
          <cell r="D9">
            <v>0</v>
          </cell>
          <cell r="F9">
            <v>0</v>
          </cell>
          <cell r="G9">
            <v>7</v>
          </cell>
          <cell r="H9">
            <v>100</v>
          </cell>
          <cell r="I9">
            <v>0</v>
          </cell>
          <cell r="J9">
            <v>0</v>
          </cell>
          <cell r="L9">
            <v>0</v>
          </cell>
          <cell r="M9">
            <v>100</v>
          </cell>
        </row>
        <row r="10">
          <cell r="A10" t="str">
            <v>Andrews, Brian</v>
          </cell>
          <cell r="B10">
            <v>7.7046951013344867</v>
          </cell>
          <cell r="C10">
            <v>-0.13241869856524247</v>
          </cell>
          <cell r="D10">
            <v>0</v>
          </cell>
          <cell r="F10">
            <v>0</v>
          </cell>
          <cell r="G10">
            <v>7.5722764027692442</v>
          </cell>
          <cell r="H10">
            <v>424</v>
          </cell>
          <cell r="I10">
            <v>10</v>
          </cell>
          <cell r="J10">
            <v>0</v>
          </cell>
          <cell r="L10">
            <v>0</v>
          </cell>
          <cell r="M10">
            <v>434</v>
          </cell>
        </row>
        <row r="11">
          <cell r="A11" t="str">
            <v>Anteau, Todd</v>
          </cell>
          <cell r="B11">
            <v>9.7695546367765722</v>
          </cell>
          <cell r="C11">
            <v>0</v>
          </cell>
          <cell r="D11">
            <v>0</v>
          </cell>
          <cell r="F11">
            <v>0</v>
          </cell>
          <cell r="G11">
            <v>9.7695546367765722</v>
          </cell>
          <cell r="H11">
            <v>513</v>
          </cell>
          <cell r="I11">
            <v>0</v>
          </cell>
          <cell r="J11">
            <v>0</v>
          </cell>
          <cell r="L11">
            <v>0</v>
          </cell>
          <cell r="M11">
            <v>513</v>
          </cell>
        </row>
        <row r="12">
          <cell r="A12" t="str">
            <v>Aragon, Neil</v>
          </cell>
          <cell r="B12">
            <v>8.0723779049810069</v>
          </cell>
          <cell r="C12">
            <v>0</v>
          </cell>
          <cell r="D12">
            <v>0</v>
          </cell>
          <cell r="F12">
            <v>0</v>
          </cell>
          <cell r="G12">
            <v>8.0723779049810069</v>
          </cell>
          <cell r="H12">
            <v>660</v>
          </cell>
          <cell r="I12">
            <v>0</v>
          </cell>
          <cell r="J12">
            <v>0</v>
          </cell>
          <cell r="L12">
            <v>0</v>
          </cell>
          <cell r="M12">
            <v>660</v>
          </cell>
        </row>
        <row r="13">
          <cell r="A13" t="str">
            <v>Tabares, Art</v>
          </cell>
          <cell r="B13">
            <v>7.1249116745059826</v>
          </cell>
          <cell r="C13">
            <v>0</v>
          </cell>
          <cell r="D13">
            <v>0</v>
          </cell>
          <cell r="F13">
            <v>0</v>
          </cell>
          <cell r="G13">
            <v>7.1249116745059826</v>
          </cell>
          <cell r="H13">
            <v>260</v>
          </cell>
          <cell r="I13">
            <v>0</v>
          </cell>
          <cell r="J13">
            <v>0</v>
          </cell>
          <cell r="L13">
            <v>0</v>
          </cell>
          <cell r="M13">
            <v>260</v>
          </cell>
        </row>
        <row r="14">
          <cell r="A14" t="str">
            <v>Ashburn, Larry</v>
          </cell>
          <cell r="B14">
            <v>8.4971949632825119</v>
          </cell>
          <cell r="C14">
            <v>-4.0289713738316024E-2</v>
          </cell>
          <cell r="D14">
            <v>0</v>
          </cell>
          <cell r="F14">
            <v>0</v>
          </cell>
          <cell r="G14">
            <v>8.4569052495441959</v>
          </cell>
          <cell r="H14">
            <v>680</v>
          </cell>
          <cell r="I14">
            <v>8</v>
          </cell>
          <cell r="J14">
            <v>0</v>
          </cell>
          <cell r="L14">
            <v>0</v>
          </cell>
          <cell r="M14">
            <v>688</v>
          </cell>
        </row>
        <row r="15">
          <cell r="A15" t="str">
            <v>Austern, Zeb</v>
          </cell>
          <cell r="B15">
            <v>7.73</v>
          </cell>
          <cell r="C15">
            <v>0</v>
          </cell>
          <cell r="D15">
            <v>0</v>
          </cell>
          <cell r="F15">
            <v>0</v>
          </cell>
          <cell r="G15">
            <v>7.73</v>
          </cell>
          <cell r="H15">
            <v>100</v>
          </cell>
          <cell r="I15">
            <v>0</v>
          </cell>
          <cell r="J15">
            <v>0</v>
          </cell>
          <cell r="L15">
            <v>0</v>
          </cell>
          <cell r="M15">
            <v>100</v>
          </cell>
        </row>
        <row r="16">
          <cell r="A16" t="str">
            <v>Austin, Harlan</v>
          </cell>
          <cell r="B16">
            <v>7</v>
          </cell>
          <cell r="C16">
            <v>0</v>
          </cell>
          <cell r="D16">
            <v>0</v>
          </cell>
          <cell r="F16">
            <v>0</v>
          </cell>
          <cell r="G16">
            <v>7</v>
          </cell>
          <cell r="H16">
            <v>100</v>
          </cell>
          <cell r="I16">
            <v>0</v>
          </cell>
          <cell r="J16">
            <v>0</v>
          </cell>
          <cell r="L16">
            <v>0</v>
          </cell>
          <cell r="M16">
            <v>100</v>
          </cell>
        </row>
        <row r="17">
          <cell r="A17" t="str">
            <v>Avila, Josh</v>
          </cell>
          <cell r="B17">
            <v>7.083333333333333</v>
          </cell>
          <cell r="C17">
            <v>0</v>
          </cell>
          <cell r="D17">
            <v>0</v>
          </cell>
          <cell r="F17">
            <v>0</v>
          </cell>
          <cell r="G17">
            <v>7.083333333333333</v>
          </cell>
          <cell r="H17">
            <v>15</v>
          </cell>
          <cell r="I17">
            <v>0</v>
          </cell>
          <cell r="J17">
            <v>0</v>
          </cell>
          <cell r="L17">
            <v>0</v>
          </cell>
          <cell r="M17">
            <v>15</v>
          </cell>
        </row>
        <row r="18">
          <cell r="A18" t="str">
            <v>Bahnsen, Jake</v>
          </cell>
          <cell r="B18">
            <v>8.6360459511196215</v>
          </cell>
          <cell r="C18">
            <v>0</v>
          </cell>
          <cell r="D18">
            <v>0</v>
          </cell>
          <cell r="F18">
            <v>0</v>
          </cell>
          <cell r="G18">
            <v>8.6360459511196215</v>
          </cell>
          <cell r="H18">
            <v>907</v>
          </cell>
          <cell r="I18">
            <v>0</v>
          </cell>
          <cell r="J18">
            <v>0</v>
          </cell>
          <cell r="L18">
            <v>0</v>
          </cell>
          <cell r="M18">
            <v>907</v>
          </cell>
        </row>
        <row r="19">
          <cell r="A19" t="str">
            <v>Bailey, Kent</v>
          </cell>
          <cell r="B19">
            <v>5.9081559803090968</v>
          </cell>
          <cell r="C19">
            <v>0</v>
          </cell>
          <cell r="D19">
            <v>0</v>
          </cell>
          <cell r="F19">
            <v>0</v>
          </cell>
          <cell r="G19">
            <v>5.9081559803090968</v>
          </cell>
          <cell r="H19">
            <v>213</v>
          </cell>
          <cell r="I19">
            <v>0</v>
          </cell>
          <cell r="J19">
            <v>0</v>
          </cell>
          <cell r="L19">
            <v>0</v>
          </cell>
          <cell r="M19">
            <v>213</v>
          </cell>
        </row>
        <row r="20">
          <cell r="A20" t="str">
            <v>Barakat, Nanou</v>
          </cell>
          <cell r="B20">
            <v>6.1818245970501913</v>
          </cell>
          <cell r="C20">
            <v>0</v>
          </cell>
          <cell r="D20">
            <v>0</v>
          </cell>
          <cell r="F20">
            <v>0</v>
          </cell>
          <cell r="G20">
            <v>6.1818245970501913</v>
          </cell>
          <cell r="H20">
            <v>105</v>
          </cell>
          <cell r="I20">
            <v>0</v>
          </cell>
          <cell r="J20">
            <v>0</v>
          </cell>
          <cell r="L20">
            <v>0</v>
          </cell>
          <cell r="M20">
            <v>105</v>
          </cell>
        </row>
        <row r="21">
          <cell r="A21" t="str">
            <v>Barcewski, Rachel</v>
          </cell>
          <cell r="B21">
            <v>6.6</v>
          </cell>
          <cell r="C21">
            <v>0</v>
          </cell>
          <cell r="D21">
            <v>0</v>
          </cell>
          <cell r="F21">
            <v>0</v>
          </cell>
          <cell r="G21">
            <v>6.6</v>
          </cell>
          <cell r="H21">
            <v>100</v>
          </cell>
          <cell r="I21">
            <v>0</v>
          </cell>
          <cell r="J21">
            <v>0</v>
          </cell>
          <cell r="L21">
            <v>0</v>
          </cell>
          <cell r="M21">
            <v>100</v>
          </cell>
        </row>
        <row r="22">
          <cell r="A22" t="str">
            <v>Barrett, Nate</v>
          </cell>
          <cell r="B22">
            <v>7</v>
          </cell>
          <cell r="C22">
            <v>0</v>
          </cell>
          <cell r="D22">
            <v>0</v>
          </cell>
          <cell r="F22">
            <v>0</v>
          </cell>
          <cell r="G22">
            <v>7</v>
          </cell>
          <cell r="H22">
            <v>100</v>
          </cell>
          <cell r="I22">
            <v>0</v>
          </cell>
          <cell r="J22">
            <v>0</v>
          </cell>
          <cell r="L22">
            <v>0</v>
          </cell>
          <cell r="M22">
            <v>100</v>
          </cell>
        </row>
        <row r="23">
          <cell r="A23" t="str">
            <v>Bartholomaei, Mark</v>
          </cell>
          <cell r="B23">
            <v>6.93</v>
          </cell>
          <cell r="C23">
            <v>0</v>
          </cell>
          <cell r="D23">
            <v>0</v>
          </cell>
          <cell r="F23">
            <v>0</v>
          </cell>
          <cell r="G23">
            <v>6.93</v>
          </cell>
          <cell r="H23">
            <v>100</v>
          </cell>
          <cell r="I23">
            <v>0</v>
          </cell>
          <cell r="J23">
            <v>0</v>
          </cell>
          <cell r="L23">
            <v>0</v>
          </cell>
          <cell r="M23">
            <v>100</v>
          </cell>
        </row>
        <row r="24">
          <cell r="A24" t="str">
            <v>Bartholomew, Robynn</v>
          </cell>
          <cell r="B24">
            <v>7.0982443969661553</v>
          </cell>
          <cell r="C24">
            <v>0</v>
          </cell>
          <cell r="D24">
            <v>0</v>
          </cell>
          <cell r="F24">
            <v>0</v>
          </cell>
          <cell r="G24">
            <v>7.0982443969661553</v>
          </cell>
          <cell r="H24">
            <v>403</v>
          </cell>
          <cell r="I24">
            <v>0</v>
          </cell>
          <cell r="J24">
            <v>0</v>
          </cell>
          <cell r="L24">
            <v>0</v>
          </cell>
          <cell r="M24">
            <v>403</v>
          </cell>
        </row>
        <row r="25">
          <cell r="A25" t="str">
            <v>Bass, Brian</v>
          </cell>
          <cell r="B25">
            <v>7</v>
          </cell>
          <cell r="C25">
            <v>0</v>
          </cell>
          <cell r="D25">
            <v>0</v>
          </cell>
          <cell r="F25">
            <v>0</v>
          </cell>
          <cell r="G25">
            <v>7</v>
          </cell>
          <cell r="H25">
            <v>100</v>
          </cell>
          <cell r="I25">
            <v>0</v>
          </cell>
          <cell r="J25">
            <v>0</v>
          </cell>
          <cell r="L25">
            <v>0</v>
          </cell>
          <cell r="M25">
            <v>100</v>
          </cell>
        </row>
        <row r="26">
          <cell r="A26" t="str">
            <v>Bates, Matthew</v>
          </cell>
          <cell r="B26">
            <v>9.3951590053756586</v>
          </cell>
          <cell r="C26">
            <v>0</v>
          </cell>
          <cell r="D26">
            <v>0</v>
          </cell>
          <cell r="F26">
            <v>0</v>
          </cell>
          <cell r="G26">
            <v>9.3951590053756586</v>
          </cell>
          <cell r="H26">
            <v>160</v>
          </cell>
          <cell r="I26">
            <v>0</v>
          </cell>
          <cell r="J26">
            <v>0</v>
          </cell>
          <cell r="L26">
            <v>0</v>
          </cell>
          <cell r="M26">
            <v>160</v>
          </cell>
        </row>
        <row r="27">
          <cell r="A27" t="str">
            <v>Bates, Michael</v>
          </cell>
          <cell r="B27">
            <v>7.15</v>
          </cell>
          <cell r="C27">
            <v>0</v>
          </cell>
          <cell r="D27">
            <v>0</v>
          </cell>
          <cell r="F27">
            <v>0</v>
          </cell>
          <cell r="G27">
            <v>7.15</v>
          </cell>
          <cell r="H27">
            <v>100</v>
          </cell>
          <cell r="I27">
            <v>0</v>
          </cell>
          <cell r="J27">
            <v>0</v>
          </cell>
          <cell r="L27">
            <v>0</v>
          </cell>
          <cell r="M27">
            <v>100</v>
          </cell>
        </row>
        <row r="28">
          <cell r="A28" t="str">
            <v>Beck, Cathie</v>
          </cell>
          <cell r="B28">
            <v>6.6</v>
          </cell>
          <cell r="C28">
            <v>0</v>
          </cell>
          <cell r="D28">
            <v>0</v>
          </cell>
          <cell r="F28">
            <v>0</v>
          </cell>
          <cell r="G28">
            <v>6.6</v>
          </cell>
          <cell r="H28">
            <v>100</v>
          </cell>
          <cell r="I28">
            <v>0</v>
          </cell>
          <cell r="J28">
            <v>0</v>
          </cell>
          <cell r="L28">
            <v>0</v>
          </cell>
          <cell r="M28">
            <v>100</v>
          </cell>
        </row>
        <row r="29">
          <cell r="A29" t="str">
            <v>Becker, Dan</v>
          </cell>
          <cell r="B29">
            <v>8.1081651682099007</v>
          </cell>
          <cell r="C29">
            <v>0</v>
          </cell>
          <cell r="D29">
            <v>0</v>
          </cell>
          <cell r="F29">
            <v>0</v>
          </cell>
          <cell r="G29">
            <v>8.1081651682099007</v>
          </cell>
          <cell r="H29">
            <v>400</v>
          </cell>
          <cell r="I29">
            <v>0</v>
          </cell>
          <cell r="J29">
            <v>0</v>
          </cell>
          <cell r="L29">
            <v>0</v>
          </cell>
          <cell r="M29">
            <v>400</v>
          </cell>
        </row>
        <row r="30">
          <cell r="A30" t="str">
            <v>Becker, Jon</v>
          </cell>
          <cell r="B30">
            <v>6.5237235738587378</v>
          </cell>
          <cell r="C30">
            <v>0</v>
          </cell>
          <cell r="D30">
            <v>0</v>
          </cell>
          <cell r="F30">
            <v>0</v>
          </cell>
          <cell r="G30">
            <v>6.5237235738587378</v>
          </cell>
          <cell r="H30">
            <v>205</v>
          </cell>
          <cell r="I30">
            <v>0</v>
          </cell>
          <cell r="J30">
            <v>0</v>
          </cell>
          <cell r="L30">
            <v>0</v>
          </cell>
          <cell r="M30">
            <v>205</v>
          </cell>
        </row>
        <row r="31">
          <cell r="A31" t="str">
            <v>Bell, Dave</v>
          </cell>
          <cell r="B31">
            <v>6.2857142857142856</v>
          </cell>
          <cell r="C31">
            <v>0</v>
          </cell>
          <cell r="D31">
            <v>0</v>
          </cell>
          <cell r="F31">
            <v>0</v>
          </cell>
          <cell r="G31">
            <v>6.2857142857142856</v>
          </cell>
          <cell r="H31">
            <v>35</v>
          </cell>
          <cell r="I31">
            <v>0</v>
          </cell>
          <cell r="J31">
            <v>0</v>
          </cell>
          <cell r="L31">
            <v>0</v>
          </cell>
          <cell r="M31">
            <v>35</v>
          </cell>
        </row>
        <row r="32">
          <cell r="A32" t="str">
            <v>Bender, Grant</v>
          </cell>
          <cell r="B32">
            <v>8.1199999999999992</v>
          </cell>
          <cell r="C32">
            <v>0</v>
          </cell>
          <cell r="D32">
            <v>0</v>
          </cell>
          <cell r="F32">
            <v>0</v>
          </cell>
          <cell r="G32">
            <v>8.1199999999999992</v>
          </cell>
          <cell r="H32">
            <v>100</v>
          </cell>
          <cell r="I32">
            <v>0</v>
          </cell>
          <cell r="J32">
            <v>0</v>
          </cell>
          <cell r="L32">
            <v>0</v>
          </cell>
          <cell r="M32">
            <v>100</v>
          </cell>
        </row>
        <row r="33">
          <cell r="A33" t="str">
            <v>Benedict, Mark</v>
          </cell>
          <cell r="B33">
            <v>7.6433911219779489</v>
          </cell>
          <cell r="C33">
            <v>0</v>
          </cell>
          <cell r="D33">
            <v>0</v>
          </cell>
          <cell r="F33">
            <v>0</v>
          </cell>
          <cell r="G33">
            <v>7.6433911219779489</v>
          </cell>
          <cell r="H33">
            <v>260</v>
          </cell>
          <cell r="I33">
            <v>0</v>
          </cell>
          <cell r="J33">
            <v>0</v>
          </cell>
          <cell r="L33">
            <v>0</v>
          </cell>
          <cell r="M33">
            <v>260</v>
          </cell>
        </row>
        <row r="34">
          <cell r="A34" t="str">
            <v>Benner, Scott</v>
          </cell>
          <cell r="B34">
            <v>6.029374871984019</v>
          </cell>
          <cell r="C34">
            <v>0</v>
          </cell>
          <cell r="D34">
            <v>0</v>
          </cell>
          <cell r="F34">
            <v>0.28516246261860356</v>
          </cell>
          <cell r="G34">
            <v>6.3145373346026226</v>
          </cell>
          <cell r="H34">
            <v>134</v>
          </cell>
          <cell r="I34">
            <v>0</v>
          </cell>
          <cell r="J34">
            <v>0</v>
          </cell>
          <cell r="L34">
            <v>15</v>
          </cell>
          <cell r="M34">
            <v>149</v>
          </cell>
        </row>
        <row r="35">
          <cell r="A35" t="str">
            <v>Bennett, Kristy</v>
          </cell>
          <cell r="B35">
            <v>5.74</v>
          </cell>
          <cell r="C35">
            <v>0</v>
          </cell>
          <cell r="D35">
            <v>0</v>
          </cell>
          <cell r="F35">
            <v>0</v>
          </cell>
          <cell r="G35">
            <v>5.74</v>
          </cell>
          <cell r="H35">
            <v>100</v>
          </cell>
          <cell r="I35">
            <v>0</v>
          </cell>
          <cell r="J35">
            <v>0</v>
          </cell>
          <cell r="L35">
            <v>0</v>
          </cell>
          <cell r="M35">
            <v>100</v>
          </cell>
        </row>
        <row r="36">
          <cell r="A36" t="str">
            <v>Bergman, Ben</v>
          </cell>
          <cell r="B36">
            <v>7.7953738108892869</v>
          </cell>
          <cell r="C36">
            <v>0</v>
          </cell>
          <cell r="D36">
            <v>0</v>
          </cell>
          <cell r="F36">
            <v>0</v>
          </cell>
          <cell r="G36">
            <v>7.7953738108892869</v>
          </cell>
          <cell r="H36">
            <v>290</v>
          </cell>
          <cell r="I36">
            <v>0</v>
          </cell>
          <cell r="J36">
            <v>0</v>
          </cell>
          <cell r="L36">
            <v>0</v>
          </cell>
          <cell r="M36">
            <v>290</v>
          </cell>
        </row>
        <row r="37">
          <cell r="A37" t="str">
            <v>Block, Jeremy</v>
          </cell>
          <cell r="B37">
            <v>6.7005692963401522</v>
          </cell>
          <cell r="C37">
            <v>0</v>
          </cell>
          <cell r="D37">
            <v>0</v>
          </cell>
          <cell r="F37">
            <v>0</v>
          </cell>
          <cell r="G37">
            <v>6.7005692963401522</v>
          </cell>
          <cell r="H37">
            <v>105</v>
          </cell>
          <cell r="I37">
            <v>0</v>
          </cell>
          <cell r="J37">
            <v>0</v>
          </cell>
          <cell r="L37">
            <v>0</v>
          </cell>
          <cell r="M37">
            <v>105</v>
          </cell>
        </row>
        <row r="38">
          <cell r="A38" t="str">
            <v>Bobzin, Jason</v>
          </cell>
          <cell r="B38">
            <v>7</v>
          </cell>
          <cell r="C38">
            <v>0</v>
          </cell>
          <cell r="D38">
            <v>0</v>
          </cell>
          <cell r="F38">
            <v>0</v>
          </cell>
          <cell r="G38">
            <v>7</v>
          </cell>
          <cell r="H38">
            <v>100</v>
          </cell>
          <cell r="I38">
            <v>0</v>
          </cell>
          <cell r="J38">
            <v>0</v>
          </cell>
          <cell r="L38">
            <v>0</v>
          </cell>
          <cell r="M38">
            <v>100</v>
          </cell>
        </row>
        <row r="39">
          <cell r="A39" t="str">
            <v>Boje, Chris</v>
          </cell>
          <cell r="B39">
            <v>7.444248097319992</v>
          </cell>
          <cell r="C39">
            <v>0</v>
          </cell>
          <cell r="D39">
            <v>0</v>
          </cell>
          <cell r="F39">
            <v>0</v>
          </cell>
          <cell r="G39">
            <v>7.444248097319992</v>
          </cell>
          <cell r="H39">
            <v>235</v>
          </cell>
          <cell r="I39">
            <v>0</v>
          </cell>
          <cell r="J39">
            <v>0</v>
          </cell>
          <cell r="L39">
            <v>0</v>
          </cell>
          <cell r="M39">
            <v>235</v>
          </cell>
        </row>
        <row r="40">
          <cell r="A40" t="str">
            <v>Bond, Laura</v>
          </cell>
          <cell r="B40">
            <v>5.2759539752784015</v>
          </cell>
          <cell r="C40">
            <v>0</v>
          </cell>
          <cell r="D40">
            <v>0</v>
          </cell>
          <cell r="F40">
            <v>0</v>
          </cell>
          <cell r="G40">
            <v>5.2759539752784015</v>
          </cell>
          <cell r="H40">
            <v>130</v>
          </cell>
          <cell r="I40">
            <v>0</v>
          </cell>
          <cell r="J40">
            <v>0</v>
          </cell>
          <cell r="L40">
            <v>0</v>
          </cell>
          <cell r="M40">
            <v>130</v>
          </cell>
        </row>
        <row r="41">
          <cell r="A41" t="str">
            <v>Boyer, Chris</v>
          </cell>
          <cell r="B41">
            <v>7.4393879769896341</v>
          </cell>
          <cell r="C41">
            <v>0</v>
          </cell>
          <cell r="D41">
            <v>0</v>
          </cell>
          <cell r="F41">
            <v>0</v>
          </cell>
          <cell r="G41">
            <v>7.4393879769896341</v>
          </cell>
          <cell r="H41">
            <v>255</v>
          </cell>
          <cell r="I41">
            <v>0</v>
          </cell>
          <cell r="J41">
            <v>0</v>
          </cell>
          <cell r="L41">
            <v>0</v>
          </cell>
          <cell r="M41">
            <v>255</v>
          </cell>
        </row>
        <row r="42">
          <cell r="A42" t="str">
            <v>Bradford, Patrick</v>
          </cell>
          <cell r="B42">
            <v>9.5366173915377903</v>
          </cell>
          <cell r="C42">
            <v>0</v>
          </cell>
          <cell r="D42">
            <v>0</v>
          </cell>
          <cell r="F42">
            <v>0</v>
          </cell>
          <cell r="G42">
            <v>9.5366173915377903</v>
          </cell>
          <cell r="H42">
            <v>69</v>
          </cell>
          <cell r="I42">
            <v>0</v>
          </cell>
          <cell r="J42">
            <v>0</v>
          </cell>
          <cell r="L42">
            <v>0</v>
          </cell>
          <cell r="M42">
            <v>69</v>
          </cell>
        </row>
        <row r="43">
          <cell r="A43" t="str">
            <v>Bradford, Rachel</v>
          </cell>
          <cell r="B43">
            <v>7.6416676040218245</v>
          </cell>
          <cell r="C43">
            <v>0</v>
          </cell>
          <cell r="D43">
            <v>0</v>
          </cell>
          <cell r="F43">
            <v>0</v>
          </cell>
          <cell r="G43">
            <v>7.6416676040218245</v>
          </cell>
          <cell r="H43">
            <v>85</v>
          </cell>
          <cell r="I43">
            <v>0</v>
          </cell>
          <cell r="J43">
            <v>0</v>
          </cell>
          <cell r="L43">
            <v>0</v>
          </cell>
          <cell r="M43">
            <v>85</v>
          </cell>
        </row>
        <row r="44">
          <cell r="A44" t="str">
            <v>Bradley, Kevin</v>
          </cell>
          <cell r="B44">
            <v>10.02782664115605</v>
          </cell>
          <cell r="C44">
            <v>0</v>
          </cell>
          <cell r="D44">
            <v>0</v>
          </cell>
          <cell r="F44">
            <v>0</v>
          </cell>
          <cell r="G44">
            <v>10.02782664115605</v>
          </cell>
          <cell r="H44">
            <v>500</v>
          </cell>
          <cell r="I44">
            <v>0</v>
          </cell>
          <cell r="J44">
            <v>0</v>
          </cell>
          <cell r="L44">
            <v>0</v>
          </cell>
          <cell r="M44">
            <v>500</v>
          </cell>
        </row>
        <row r="45">
          <cell r="A45" t="str">
            <v>Brandon, Dan</v>
          </cell>
          <cell r="B45">
            <v>5.6819012413877319</v>
          </cell>
          <cell r="C45">
            <v>0</v>
          </cell>
          <cell r="D45">
            <v>0</v>
          </cell>
          <cell r="F45">
            <v>0</v>
          </cell>
          <cell r="G45">
            <v>5.6819012413877319</v>
          </cell>
          <cell r="H45">
            <v>585</v>
          </cell>
          <cell r="I45">
            <v>0</v>
          </cell>
          <cell r="J45">
            <v>0</v>
          </cell>
          <cell r="L45">
            <v>0</v>
          </cell>
          <cell r="M45">
            <v>585</v>
          </cell>
        </row>
        <row r="46">
          <cell r="A46" t="str">
            <v>Bream, Bryan</v>
          </cell>
          <cell r="B46">
            <v>7.8286573245845865</v>
          </cell>
          <cell r="C46">
            <v>0</v>
          </cell>
          <cell r="D46">
            <v>0</v>
          </cell>
          <cell r="F46">
            <v>0</v>
          </cell>
          <cell r="G46">
            <v>7.8286573245845865</v>
          </cell>
          <cell r="H46">
            <v>380</v>
          </cell>
          <cell r="I46">
            <v>0</v>
          </cell>
          <cell r="J46">
            <v>0</v>
          </cell>
          <cell r="L46">
            <v>0</v>
          </cell>
          <cell r="M46">
            <v>380</v>
          </cell>
        </row>
        <row r="47">
          <cell r="A47" t="str">
            <v>Broder, Mike</v>
          </cell>
          <cell r="B47">
            <v>6.4</v>
          </cell>
          <cell r="C47">
            <v>0</v>
          </cell>
          <cell r="D47">
            <v>0</v>
          </cell>
          <cell r="F47">
            <v>0</v>
          </cell>
          <cell r="G47">
            <v>6.4</v>
          </cell>
          <cell r="H47">
            <v>100</v>
          </cell>
          <cell r="I47">
            <v>0</v>
          </cell>
          <cell r="J47">
            <v>0</v>
          </cell>
          <cell r="L47">
            <v>0</v>
          </cell>
          <cell r="M47">
            <v>100</v>
          </cell>
        </row>
        <row r="48">
          <cell r="A48" t="str">
            <v>Broome, Mike</v>
          </cell>
          <cell r="B48">
            <v>6.94</v>
          </cell>
          <cell r="C48">
            <v>0</v>
          </cell>
          <cell r="D48">
            <v>0</v>
          </cell>
          <cell r="F48">
            <v>0</v>
          </cell>
          <cell r="G48">
            <v>6.94</v>
          </cell>
          <cell r="H48">
            <v>100</v>
          </cell>
          <cell r="I48">
            <v>0</v>
          </cell>
          <cell r="J48">
            <v>0</v>
          </cell>
          <cell r="L48">
            <v>0</v>
          </cell>
          <cell r="M48">
            <v>100</v>
          </cell>
        </row>
        <row r="49">
          <cell r="A49" t="str">
            <v>Brown, Frank</v>
          </cell>
          <cell r="B49">
            <v>8.2404456939167012</v>
          </cell>
          <cell r="C49">
            <v>0</v>
          </cell>
          <cell r="D49">
            <v>0</v>
          </cell>
          <cell r="F49">
            <v>0</v>
          </cell>
          <cell r="G49">
            <v>8.2404456939167012</v>
          </cell>
          <cell r="H49">
            <v>125</v>
          </cell>
          <cell r="I49">
            <v>0</v>
          </cell>
          <cell r="J49">
            <v>0</v>
          </cell>
          <cell r="L49">
            <v>0</v>
          </cell>
          <cell r="M49">
            <v>125</v>
          </cell>
        </row>
        <row r="50">
          <cell r="A50" t="str">
            <v>Brown, Ryan</v>
          </cell>
          <cell r="B50">
            <v>8.6677650355625868</v>
          </cell>
          <cell r="C50">
            <v>0</v>
          </cell>
          <cell r="D50">
            <v>0</v>
          </cell>
          <cell r="F50">
            <v>0</v>
          </cell>
          <cell r="G50">
            <v>8.6677650355625868</v>
          </cell>
          <cell r="H50">
            <v>555</v>
          </cell>
          <cell r="I50">
            <v>0</v>
          </cell>
          <cell r="J50">
            <v>0</v>
          </cell>
          <cell r="L50">
            <v>0</v>
          </cell>
          <cell r="M50">
            <v>555</v>
          </cell>
        </row>
        <row r="51">
          <cell r="A51" t="str">
            <v>Burton, Kris</v>
          </cell>
          <cell r="B51">
            <v>7.3246782852786909</v>
          </cell>
          <cell r="C51">
            <v>0</v>
          </cell>
          <cell r="D51">
            <v>0</v>
          </cell>
          <cell r="F51">
            <v>0</v>
          </cell>
          <cell r="G51">
            <v>7.3246782852786909</v>
          </cell>
          <cell r="H51">
            <v>214</v>
          </cell>
          <cell r="I51">
            <v>0</v>
          </cell>
          <cell r="J51">
            <v>0</v>
          </cell>
          <cell r="L51">
            <v>0</v>
          </cell>
          <cell r="M51">
            <v>214</v>
          </cell>
        </row>
        <row r="52">
          <cell r="A52" t="str">
            <v>Caldwell, Chad</v>
          </cell>
          <cell r="B52">
            <v>6.22</v>
          </cell>
          <cell r="C52">
            <v>0</v>
          </cell>
          <cell r="D52">
            <v>0</v>
          </cell>
          <cell r="F52">
            <v>0</v>
          </cell>
          <cell r="G52">
            <v>6.22</v>
          </cell>
          <cell r="H52">
            <v>100</v>
          </cell>
          <cell r="I52">
            <v>0</v>
          </cell>
          <cell r="J52">
            <v>0</v>
          </cell>
          <cell r="L52">
            <v>0</v>
          </cell>
          <cell r="M52">
            <v>100</v>
          </cell>
        </row>
        <row r="53">
          <cell r="A53" t="str">
            <v>Caldwell, Jessica</v>
          </cell>
          <cell r="B53">
            <v>7</v>
          </cell>
          <cell r="C53">
            <v>0</v>
          </cell>
          <cell r="D53">
            <v>0</v>
          </cell>
          <cell r="F53">
            <v>0</v>
          </cell>
          <cell r="G53">
            <v>7</v>
          </cell>
          <cell r="H53">
            <v>100</v>
          </cell>
          <cell r="I53">
            <v>0</v>
          </cell>
          <cell r="J53">
            <v>0</v>
          </cell>
          <cell r="L53">
            <v>0</v>
          </cell>
          <cell r="M53">
            <v>100</v>
          </cell>
        </row>
        <row r="54">
          <cell r="A54" t="str">
            <v>Cardona, Kevin</v>
          </cell>
          <cell r="B54">
            <v>6.17</v>
          </cell>
          <cell r="C54">
            <v>0</v>
          </cell>
          <cell r="D54">
            <v>0</v>
          </cell>
          <cell r="F54">
            <v>0</v>
          </cell>
          <cell r="G54">
            <v>6.17</v>
          </cell>
          <cell r="H54">
            <v>100</v>
          </cell>
          <cell r="I54">
            <v>0</v>
          </cell>
          <cell r="J54">
            <v>0</v>
          </cell>
          <cell r="L54">
            <v>0</v>
          </cell>
          <cell r="M54">
            <v>100</v>
          </cell>
        </row>
        <row r="55">
          <cell r="A55" t="str">
            <v>Carpenter, Ross</v>
          </cell>
          <cell r="B55">
            <v>7.2213050818852773</v>
          </cell>
          <cell r="C55">
            <v>0</v>
          </cell>
          <cell r="D55">
            <v>0</v>
          </cell>
          <cell r="F55">
            <v>0</v>
          </cell>
          <cell r="G55">
            <v>7.2213050818852773</v>
          </cell>
          <cell r="H55">
            <v>110</v>
          </cell>
          <cell r="I55">
            <v>0</v>
          </cell>
          <cell r="J55">
            <v>0</v>
          </cell>
          <cell r="L55">
            <v>0</v>
          </cell>
          <cell r="M55">
            <v>110</v>
          </cell>
        </row>
        <row r="56">
          <cell r="A56" t="str">
            <v>Carter, Darren</v>
          </cell>
          <cell r="B56">
            <v>7.7307692307692299</v>
          </cell>
          <cell r="C56">
            <v>0</v>
          </cell>
          <cell r="D56">
            <v>0</v>
          </cell>
          <cell r="F56">
            <v>0</v>
          </cell>
          <cell r="G56">
            <v>7.7307692307692299</v>
          </cell>
          <cell r="H56">
            <v>100</v>
          </cell>
          <cell r="I56">
            <v>0</v>
          </cell>
          <cell r="J56">
            <v>0</v>
          </cell>
          <cell r="L56">
            <v>0</v>
          </cell>
          <cell r="M56">
            <v>100</v>
          </cell>
        </row>
        <row r="57">
          <cell r="A57" t="str">
            <v>Castillo, Bob</v>
          </cell>
          <cell r="B57">
            <v>6.47</v>
          </cell>
          <cell r="C57">
            <v>0</v>
          </cell>
          <cell r="D57">
            <v>0</v>
          </cell>
          <cell r="F57">
            <v>0</v>
          </cell>
          <cell r="G57">
            <v>6.47</v>
          </cell>
          <cell r="H57">
            <v>100</v>
          </cell>
          <cell r="I57">
            <v>0</v>
          </cell>
          <cell r="J57">
            <v>0</v>
          </cell>
          <cell r="L57">
            <v>0</v>
          </cell>
          <cell r="M57">
            <v>100</v>
          </cell>
        </row>
        <row r="58">
          <cell r="A58" t="str">
            <v>Castillo, Ernie</v>
          </cell>
          <cell r="B58">
            <v>8.2385714285714293</v>
          </cell>
          <cell r="C58">
            <v>0</v>
          </cell>
          <cell r="D58">
            <v>0</v>
          </cell>
          <cell r="F58">
            <v>0</v>
          </cell>
          <cell r="G58">
            <v>8.2385714285714293</v>
          </cell>
          <cell r="H58">
            <v>50</v>
          </cell>
          <cell r="I58">
            <v>0</v>
          </cell>
          <cell r="J58">
            <v>0</v>
          </cell>
          <cell r="L58">
            <v>0</v>
          </cell>
          <cell r="M58">
            <v>50</v>
          </cell>
        </row>
        <row r="59">
          <cell r="A59" t="str">
            <v>Castor, Charles</v>
          </cell>
          <cell r="B59">
            <v>7.4081280509439109</v>
          </cell>
          <cell r="C59">
            <v>0</v>
          </cell>
          <cell r="D59">
            <v>0</v>
          </cell>
          <cell r="F59">
            <v>0</v>
          </cell>
          <cell r="G59">
            <v>7.4081280509439109</v>
          </cell>
          <cell r="H59">
            <v>230</v>
          </cell>
          <cell r="I59">
            <v>0</v>
          </cell>
          <cell r="J59">
            <v>0</v>
          </cell>
          <cell r="L59">
            <v>0</v>
          </cell>
          <cell r="M59">
            <v>230</v>
          </cell>
        </row>
        <row r="60">
          <cell r="A60" t="str">
            <v>Chaffin, James</v>
          </cell>
          <cell r="B60">
            <v>6.28</v>
          </cell>
          <cell r="C60">
            <v>0</v>
          </cell>
          <cell r="D60">
            <v>0</v>
          </cell>
          <cell r="F60">
            <v>0</v>
          </cell>
          <cell r="G60">
            <v>6.28</v>
          </cell>
          <cell r="H60">
            <v>100</v>
          </cell>
          <cell r="I60">
            <v>0</v>
          </cell>
          <cell r="J60">
            <v>0</v>
          </cell>
          <cell r="L60">
            <v>0</v>
          </cell>
          <cell r="M60">
            <v>100</v>
          </cell>
        </row>
        <row r="61">
          <cell r="A61" t="str">
            <v>Charles</v>
          </cell>
          <cell r="B61">
            <v>7</v>
          </cell>
          <cell r="C61">
            <v>0</v>
          </cell>
          <cell r="D61">
            <v>0</v>
          </cell>
          <cell r="F61">
            <v>0</v>
          </cell>
          <cell r="G61">
            <v>7</v>
          </cell>
          <cell r="H61">
            <v>0</v>
          </cell>
          <cell r="I61">
            <v>0</v>
          </cell>
          <cell r="J61">
            <v>0</v>
          </cell>
          <cell r="L61">
            <v>0</v>
          </cell>
          <cell r="M61">
            <v>0</v>
          </cell>
        </row>
        <row r="62">
          <cell r="A62" t="str">
            <v>Chatham, Geoff</v>
          </cell>
          <cell r="B62">
            <v>8.0399999999999991</v>
          </cell>
          <cell r="C62">
            <v>0</v>
          </cell>
          <cell r="D62">
            <v>0</v>
          </cell>
          <cell r="F62">
            <v>0</v>
          </cell>
          <cell r="G62">
            <v>8.0399999999999991</v>
          </cell>
          <cell r="H62">
            <v>100</v>
          </cell>
          <cell r="I62">
            <v>0</v>
          </cell>
          <cell r="J62">
            <v>0</v>
          </cell>
          <cell r="L62">
            <v>0</v>
          </cell>
          <cell r="M62">
            <v>100</v>
          </cell>
        </row>
        <row r="63">
          <cell r="A63" t="str">
            <v>Chionos, Dino</v>
          </cell>
          <cell r="B63">
            <v>6.3</v>
          </cell>
          <cell r="C63">
            <v>0</v>
          </cell>
          <cell r="D63">
            <v>0</v>
          </cell>
          <cell r="F63">
            <v>0</v>
          </cell>
          <cell r="G63">
            <v>6.3</v>
          </cell>
          <cell r="H63">
            <v>20</v>
          </cell>
          <cell r="I63">
            <v>0</v>
          </cell>
          <cell r="J63">
            <v>0</v>
          </cell>
          <cell r="L63">
            <v>0</v>
          </cell>
          <cell r="M63">
            <v>20</v>
          </cell>
        </row>
        <row r="64">
          <cell r="A64" t="str">
            <v>Christensen, Joziah</v>
          </cell>
          <cell r="B64">
            <v>5.9736842105263159</v>
          </cell>
          <cell r="C64">
            <v>0</v>
          </cell>
          <cell r="D64">
            <v>0</v>
          </cell>
          <cell r="F64">
            <v>0</v>
          </cell>
          <cell r="G64">
            <v>5.9736842105263159</v>
          </cell>
          <cell r="H64">
            <v>38</v>
          </cell>
          <cell r="I64">
            <v>0</v>
          </cell>
          <cell r="J64">
            <v>0</v>
          </cell>
          <cell r="L64">
            <v>0</v>
          </cell>
          <cell r="M64">
            <v>38</v>
          </cell>
        </row>
        <row r="65">
          <cell r="A65" t="str">
            <v>Church, Jeremy</v>
          </cell>
          <cell r="B65">
            <v>7.38</v>
          </cell>
          <cell r="C65">
            <v>0</v>
          </cell>
          <cell r="D65">
            <v>0</v>
          </cell>
          <cell r="F65">
            <v>0</v>
          </cell>
          <cell r="G65">
            <v>7.38</v>
          </cell>
          <cell r="H65">
            <v>100</v>
          </cell>
          <cell r="I65">
            <v>0</v>
          </cell>
          <cell r="J65">
            <v>0</v>
          </cell>
          <cell r="L65">
            <v>0</v>
          </cell>
          <cell r="M65">
            <v>100</v>
          </cell>
        </row>
        <row r="66">
          <cell r="A66" t="str">
            <v>Ciombor, Steve</v>
          </cell>
          <cell r="B66">
            <v>5.85</v>
          </cell>
          <cell r="C66">
            <v>0</v>
          </cell>
          <cell r="D66">
            <v>0</v>
          </cell>
          <cell r="F66">
            <v>0</v>
          </cell>
          <cell r="G66">
            <v>5.85</v>
          </cell>
          <cell r="H66">
            <v>20</v>
          </cell>
          <cell r="I66">
            <v>0</v>
          </cell>
          <cell r="J66">
            <v>0</v>
          </cell>
          <cell r="L66">
            <v>0</v>
          </cell>
          <cell r="M66">
            <v>20</v>
          </cell>
        </row>
        <row r="67">
          <cell r="A67" t="str">
            <v>Clark, Nina</v>
          </cell>
          <cell r="B67">
            <v>6.35</v>
          </cell>
          <cell r="C67">
            <v>0</v>
          </cell>
          <cell r="D67">
            <v>0</v>
          </cell>
          <cell r="F67">
            <v>0</v>
          </cell>
          <cell r="G67">
            <v>6.35</v>
          </cell>
          <cell r="H67">
            <v>100</v>
          </cell>
          <cell r="I67">
            <v>0</v>
          </cell>
          <cell r="J67">
            <v>0</v>
          </cell>
          <cell r="L67">
            <v>0</v>
          </cell>
          <cell r="M67">
            <v>100</v>
          </cell>
        </row>
        <row r="68">
          <cell r="A68" t="str">
            <v>Clarkston, Chanida</v>
          </cell>
          <cell r="B68">
            <v>6.0152397496693162</v>
          </cell>
          <cell r="C68">
            <v>0</v>
          </cell>
          <cell r="D68">
            <v>0</v>
          </cell>
          <cell r="F68">
            <v>0</v>
          </cell>
          <cell r="G68">
            <v>6.0152397496693162</v>
          </cell>
          <cell r="H68">
            <v>130</v>
          </cell>
          <cell r="I68">
            <v>0</v>
          </cell>
          <cell r="J68">
            <v>0</v>
          </cell>
          <cell r="L68">
            <v>0</v>
          </cell>
          <cell r="M68">
            <v>130</v>
          </cell>
        </row>
        <row r="69">
          <cell r="A69" t="str">
            <v>Clarkston, Todd</v>
          </cell>
          <cell r="B69">
            <v>8.3776529874247334</v>
          </cell>
          <cell r="C69">
            <v>0</v>
          </cell>
          <cell r="D69">
            <v>0</v>
          </cell>
          <cell r="F69">
            <v>0</v>
          </cell>
          <cell r="G69">
            <v>8.3776529874247334</v>
          </cell>
          <cell r="H69">
            <v>210</v>
          </cell>
          <cell r="I69">
            <v>0</v>
          </cell>
          <cell r="J69">
            <v>0</v>
          </cell>
          <cell r="L69">
            <v>0</v>
          </cell>
          <cell r="M69">
            <v>210</v>
          </cell>
        </row>
        <row r="70">
          <cell r="A70" t="str">
            <v>Cobbs, Patty</v>
          </cell>
          <cell r="B70">
            <v>6.66</v>
          </cell>
          <cell r="C70">
            <v>0</v>
          </cell>
          <cell r="D70">
            <v>0</v>
          </cell>
          <cell r="F70">
            <v>0</v>
          </cell>
          <cell r="G70">
            <v>6.66</v>
          </cell>
          <cell r="H70">
            <v>100</v>
          </cell>
          <cell r="I70">
            <v>0</v>
          </cell>
          <cell r="J70">
            <v>0</v>
          </cell>
          <cell r="L70">
            <v>0</v>
          </cell>
          <cell r="M70">
            <v>100</v>
          </cell>
        </row>
        <row r="71">
          <cell r="A71" t="str">
            <v>Coley, Morgan</v>
          </cell>
          <cell r="B71">
            <v>5.46</v>
          </cell>
          <cell r="C71">
            <v>0</v>
          </cell>
          <cell r="D71">
            <v>0</v>
          </cell>
          <cell r="F71">
            <v>0</v>
          </cell>
          <cell r="G71">
            <v>5.46</v>
          </cell>
          <cell r="H71">
            <v>100</v>
          </cell>
          <cell r="I71">
            <v>0</v>
          </cell>
          <cell r="J71">
            <v>0</v>
          </cell>
          <cell r="L71">
            <v>0</v>
          </cell>
          <cell r="M71">
            <v>100</v>
          </cell>
        </row>
        <row r="72">
          <cell r="A72" t="str">
            <v>Conta, Trevor</v>
          </cell>
          <cell r="B72">
            <v>7.5</v>
          </cell>
          <cell r="C72">
            <v>0</v>
          </cell>
          <cell r="D72">
            <v>0</v>
          </cell>
          <cell r="F72">
            <v>0</v>
          </cell>
          <cell r="G72">
            <v>7.5</v>
          </cell>
          <cell r="H72">
            <v>100</v>
          </cell>
          <cell r="I72">
            <v>0</v>
          </cell>
          <cell r="J72">
            <v>0</v>
          </cell>
          <cell r="L72">
            <v>0</v>
          </cell>
          <cell r="M72">
            <v>100</v>
          </cell>
        </row>
        <row r="73">
          <cell r="A73" t="str">
            <v>Cope, Andrew</v>
          </cell>
          <cell r="B73">
            <v>6.4666666666666668</v>
          </cell>
          <cell r="C73">
            <v>0</v>
          </cell>
          <cell r="D73">
            <v>0</v>
          </cell>
          <cell r="F73">
            <v>0</v>
          </cell>
          <cell r="G73">
            <v>6.4666666666666668</v>
          </cell>
          <cell r="H73">
            <v>15</v>
          </cell>
          <cell r="I73">
            <v>0</v>
          </cell>
          <cell r="J73">
            <v>0</v>
          </cell>
          <cell r="L73">
            <v>0</v>
          </cell>
          <cell r="M73">
            <v>15</v>
          </cell>
        </row>
        <row r="74">
          <cell r="A74" t="str">
            <v>Corrigan, Thomas</v>
          </cell>
          <cell r="B74">
            <v>8.8333333333333321</v>
          </cell>
          <cell r="C74">
            <v>0</v>
          </cell>
          <cell r="D74">
            <v>0</v>
          </cell>
          <cell r="F74">
            <v>0</v>
          </cell>
          <cell r="G74">
            <v>8.8333333333333321</v>
          </cell>
          <cell r="H74">
            <v>30</v>
          </cell>
          <cell r="I74">
            <v>0</v>
          </cell>
          <cell r="J74">
            <v>0</v>
          </cell>
          <cell r="L74">
            <v>0</v>
          </cell>
          <cell r="M74">
            <v>30</v>
          </cell>
        </row>
        <row r="75">
          <cell r="A75" t="str">
            <v>Corriz, Al</v>
          </cell>
          <cell r="B75">
            <v>7.5367693307116062</v>
          </cell>
          <cell r="C75">
            <v>0</v>
          </cell>
          <cell r="D75">
            <v>0</v>
          </cell>
          <cell r="F75">
            <v>0</v>
          </cell>
          <cell r="G75">
            <v>7.5367693307116062</v>
          </cell>
          <cell r="H75">
            <v>70</v>
          </cell>
          <cell r="I75">
            <v>0</v>
          </cell>
          <cell r="J75">
            <v>0</v>
          </cell>
          <cell r="L75">
            <v>0</v>
          </cell>
          <cell r="M75">
            <v>70</v>
          </cell>
        </row>
        <row r="76">
          <cell r="A76" t="str">
            <v>Courtney, Derick</v>
          </cell>
          <cell r="B76">
            <v>8.73</v>
          </cell>
          <cell r="C76">
            <v>0</v>
          </cell>
          <cell r="D76">
            <v>0</v>
          </cell>
          <cell r="F76">
            <v>0</v>
          </cell>
          <cell r="G76">
            <v>8.73</v>
          </cell>
          <cell r="H76">
            <v>100</v>
          </cell>
          <cell r="I76">
            <v>0</v>
          </cell>
          <cell r="J76">
            <v>0</v>
          </cell>
          <cell r="L76">
            <v>0</v>
          </cell>
          <cell r="M76">
            <v>100</v>
          </cell>
        </row>
        <row r="77">
          <cell r="A77" t="str">
            <v>Crosby, Mike</v>
          </cell>
          <cell r="B77">
            <v>8.4585415195641023</v>
          </cell>
          <cell r="C77">
            <v>0</v>
          </cell>
          <cell r="D77">
            <v>0</v>
          </cell>
          <cell r="F77">
            <v>0</v>
          </cell>
          <cell r="G77">
            <v>8.4585415195641023</v>
          </cell>
          <cell r="H77">
            <v>240</v>
          </cell>
          <cell r="I77">
            <v>0</v>
          </cell>
          <cell r="J77">
            <v>0</v>
          </cell>
          <cell r="L77">
            <v>0</v>
          </cell>
          <cell r="M77">
            <v>240</v>
          </cell>
        </row>
        <row r="78">
          <cell r="A78" t="str">
            <v>Crosier, Sean</v>
          </cell>
          <cell r="B78">
            <v>5.184949756336966</v>
          </cell>
          <cell r="C78">
            <v>0</v>
          </cell>
          <cell r="D78">
            <v>0</v>
          </cell>
          <cell r="F78">
            <v>0</v>
          </cell>
          <cell r="G78">
            <v>5.184949756336966</v>
          </cell>
          <cell r="H78">
            <v>105</v>
          </cell>
          <cell r="I78">
            <v>0</v>
          </cell>
          <cell r="J78">
            <v>0</v>
          </cell>
          <cell r="L78">
            <v>0</v>
          </cell>
          <cell r="M78">
            <v>105</v>
          </cell>
        </row>
        <row r="79">
          <cell r="A79" t="str">
            <v>Crowder, Teresa</v>
          </cell>
          <cell r="B79">
            <v>7.39</v>
          </cell>
          <cell r="C79">
            <v>0</v>
          </cell>
          <cell r="D79">
            <v>0</v>
          </cell>
          <cell r="F79">
            <v>0</v>
          </cell>
          <cell r="G79">
            <v>7.39</v>
          </cell>
          <cell r="H79">
            <v>100</v>
          </cell>
          <cell r="I79">
            <v>0</v>
          </cell>
          <cell r="J79">
            <v>0</v>
          </cell>
          <cell r="L79">
            <v>0</v>
          </cell>
          <cell r="M79">
            <v>100</v>
          </cell>
        </row>
        <row r="80">
          <cell r="A80" t="str">
            <v>Crowther, Josh</v>
          </cell>
          <cell r="B80">
            <v>6.5789442067935555</v>
          </cell>
          <cell r="C80">
            <v>0</v>
          </cell>
          <cell r="D80">
            <v>0</v>
          </cell>
          <cell r="F80">
            <v>0</v>
          </cell>
          <cell r="G80">
            <v>6.5789442067935555</v>
          </cell>
          <cell r="H80">
            <v>80</v>
          </cell>
          <cell r="I80">
            <v>0</v>
          </cell>
          <cell r="J80">
            <v>0</v>
          </cell>
          <cell r="L80">
            <v>0</v>
          </cell>
          <cell r="M80">
            <v>80</v>
          </cell>
        </row>
        <row r="81">
          <cell r="A81" t="str">
            <v>Crumbliss, John</v>
          </cell>
          <cell r="B81">
            <v>7.6097883572807294</v>
          </cell>
          <cell r="C81">
            <v>0.27686631269984208</v>
          </cell>
          <cell r="D81">
            <v>0</v>
          </cell>
          <cell r="F81">
            <v>0</v>
          </cell>
          <cell r="G81">
            <v>7.8866546699805715</v>
          </cell>
          <cell r="H81">
            <v>170</v>
          </cell>
          <cell r="I81">
            <v>12</v>
          </cell>
          <cell r="J81">
            <v>0</v>
          </cell>
          <cell r="L81">
            <v>0</v>
          </cell>
          <cell r="M81">
            <v>182</v>
          </cell>
        </row>
        <row r="82">
          <cell r="A82" t="str">
            <v>Crumbliss, Marvin</v>
          </cell>
          <cell r="B82">
            <v>8.4721072558359687</v>
          </cell>
          <cell r="C82">
            <v>0.15970566950039533</v>
          </cell>
          <cell r="D82">
            <v>0</v>
          </cell>
          <cell r="F82">
            <v>4.0660656426775077E-2</v>
          </cell>
          <cell r="G82">
            <v>8.6724735817631391</v>
          </cell>
          <cell r="H82">
            <v>766</v>
          </cell>
          <cell r="I82">
            <v>12</v>
          </cell>
          <cell r="J82">
            <v>0</v>
          </cell>
          <cell r="L82">
            <v>10</v>
          </cell>
          <cell r="M82">
            <v>788</v>
          </cell>
        </row>
        <row r="83">
          <cell r="A83" t="str">
            <v>Cruz-Longoria, Ozzy</v>
          </cell>
          <cell r="B83">
            <v>7.54</v>
          </cell>
          <cell r="C83">
            <v>0</v>
          </cell>
          <cell r="D83">
            <v>0</v>
          </cell>
          <cell r="F83">
            <v>0</v>
          </cell>
          <cell r="G83">
            <v>7.54</v>
          </cell>
          <cell r="H83">
            <v>100</v>
          </cell>
          <cell r="I83">
            <v>0</v>
          </cell>
          <cell r="J83">
            <v>0</v>
          </cell>
          <cell r="L83">
            <v>0</v>
          </cell>
          <cell r="M83">
            <v>100</v>
          </cell>
        </row>
        <row r="84">
          <cell r="A84" t="str">
            <v>Cyr, Josh</v>
          </cell>
          <cell r="B84">
            <v>6.33</v>
          </cell>
          <cell r="C84">
            <v>0</v>
          </cell>
          <cell r="D84">
            <v>0</v>
          </cell>
          <cell r="F84">
            <v>0</v>
          </cell>
          <cell r="G84">
            <v>6.33</v>
          </cell>
          <cell r="H84">
            <v>100</v>
          </cell>
          <cell r="I84">
            <v>0</v>
          </cell>
          <cell r="J84">
            <v>0</v>
          </cell>
          <cell r="L84">
            <v>0</v>
          </cell>
          <cell r="M84">
            <v>100</v>
          </cell>
        </row>
        <row r="85">
          <cell r="A85" t="str">
            <v>D'Estrada, Josh</v>
          </cell>
          <cell r="B85">
            <v>7</v>
          </cell>
          <cell r="C85">
            <v>0</v>
          </cell>
          <cell r="D85">
            <v>0</v>
          </cell>
          <cell r="F85">
            <v>0</v>
          </cell>
          <cell r="G85">
            <v>7</v>
          </cell>
          <cell r="H85">
            <v>100</v>
          </cell>
          <cell r="I85">
            <v>0</v>
          </cell>
          <cell r="J85">
            <v>0</v>
          </cell>
          <cell r="L85">
            <v>0</v>
          </cell>
          <cell r="M85">
            <v>100</v>
          </cell>
        </row>
        <row r="86">
          <cell r="A86" t="str">
            <v>Dague-Greene, Alan</v>
          </cell>
          <cell r="B86">
            <v>7</v>
          </cell>
          <cell r="C86">
            <v>0</v>
          </cell>
          <cell r="D86">
            <v>0</v>
          </cell>
          <cell r="F86">
            <v>0</v>
          </cell>
          <cell r="G86">
            <v>7</v>
          </cell>
          <cell r="H86">
            <v>100</v>
          </cell>
          <cell r="I86">
            <v>0</v>
          </cell>
          <cell r="J86">
            <v>0</v>
          </cell>
          <cell r="L86">
            <v>0</v>
          </cell>
          <cell r="M86">
            <v>100</v>
          </cell>
        </row>
        <row r="87">
          <cell r="A87" t="str">
            <v>Dalbey, Susan</v>
          </cell>
          <cell r="B87">
            <v>6.1689706028463727</v>
          </cell>
          <cell r="C87">
            <v>0</v>
          </cell>
          <cell r="D87">
            <v>0</v>
          </cell>
          <cell r="F87">
            <v>0</v>
          </cell>
          <cell r="G87">
            <v>6.1689706028463727</v>
          </cell>
          <cell r="H87">
            <v>190</v>
          </cell>
          <cell r="I87">
            <v>0</v>
          </cell>
          <cell r="J87">
            <v>0</v>
          </cell>
          <cell r="L87">
            <v>0</v>
          </cell>
          <cell r="M87">
            <v>190</v>
          </cell>
        </row>
        <row r="88">
          <cell r="A88" t="str">
            <v>Daniels, Jack</v>
          </cell>
          <cell r="B88">
            <v>7.47</v>
          </cell>
          <cell r="C88">
            <v>0</v>
          </cell>
          <cell r="D88">
            <v>0</v>
          </cell>
          <cell r="F88">
            <v>0</v>
          </cell>
          <cell r="G88">
            <v>7.47</v>
          </cell>
          <cell r="H88">
            <v>100</v>
          </cell>
          <cell r="I88">
            <v>0</v>
          </cell>
          <cell r="J88">
            <v>0</v>
          </cell>
          <cell r="L88">
            <v>0</v>
          </cell>
          <cell r="M88">
            <v>100</v>
          </cell>
        </row>
        <row r="89">
          <cell r="A89" t="str">
            <v>Dantico, Bill</v>
          </cell>
          <cell r="B89">
            <v>8.5714285714285712</v>
          </cell>
          <cell r="C89">
            <v>0</v>
          </cell>
          <cell r="D89">
            <v>0</v>
          </cell>
          <cell r="F89">
            <v>0</v>
          </cell>
          <cell r="G89">
            <v>8.5714285714285712</v>
          </cell>
          <cell r="H89">
            <v>35</v>
          </cell>
          <cell r="I89">
            <v>0</v>
          </cell>
          <cell r="J89">
            <v>0</v>
          </cell>
          <cell r="L89">
            <v>0</v>
          </cell>
          <cell r="M89">
            <v>35</v>
          </cell>
        </row>
        <row r="90">
          <cell r="A90" t="str">
            <v>Dehler, Will</v>
          </cell>
          <cell r="B90">
            <v>7.33</v>
          </cell>
          <cell r="C90">
            <v>0</v>
          </cell>
          <cell r="D90">
            <v>0</v>
          </cell>
          <cell r="F90">
            <v>0</v>
          </cell>
          <cell r="G90">
            <v>7.33</v>
          </cell>
          <cell r="H90">
            <v>100</v>
          </cell>
          <cell r="I90">
            <v>0</v>
          </cell>
          <cell r="J90">
            <v>0</v>
          </cell>
          <cell r="L90">
            <v>0</v>
          </cell>
          <cell r="M90">
            <v>100</v>
          </cell>
        </row>
        <row r="91">
          <cell r="A91" t="str">
            <v>Deiker, Steve</v>
          </cell>
          <cell r="B91">
            <v>6.8666666666666663</v>
          </cell>
          <cell r="C91">
            <v>0</v>
          </cell>
          <cell r="D91">
            <v>0</v>
          </cell>
          <cell r="F91">
            <v>0</v>
          </cell>
          <cell r="G91">
            <v>6.8666666666666663</v>
          </cell>
          <cell r="H91">
            <v>30</v>
          </cell>
          <cell r="I91">
            <v>0</v>
          </cell>
          <cell r="J91">
            <v>0</v>
          </cell>
          <cell r="L91">
            <v>0</v>
          </cell>
          <cell r="M91">
            <v>30</v>
          </cell>
        </row>
        <row r="92">
          <cell r="A92" t="str">
            <v>Delp, Sam</v>
          </cell>
          <cell r="B92">
            <v>7.7933116882478819</v>
          </cell>
          <cell r="C92">
            <v>0</v>
          </cell>
          <cell r="D92">
            <v>0</v>
          </cell>
          <cell r="F92">
            <v>0</v>
          </cell>
          <cell r="G92">
            <v>7.7933116882478819</v>
          </cell>
          <cell r="H92">
            <v>345</v>
          </cell>
          <cell r="I92">
            <v>0</v>
          </cell>
          <cell r="J92">
            <v>0</v>
          </cell>
          <cell r="L92">
            <v>0</v>
          </cell>
          <cell r="M92">
            <v>345</v>
          </cell>
        </row>
        <row r="93">
          <cell r="A93" t="str">
            <v>Dietzel, John</v>
          </cell>
          <cell r="B93">
            <v>7.3924120932841042</v>
          </cell>
          <cell r="C93">
            <v>0</v>
          </cell>
          <cell r="D93">
            <v>0</v>
          </cell>
          <cell r="F93">
            <v>0</v>
          </cell>
          <cell r="G93">
            <v>7.3924120932841042</v>
          </cell>
          <cell r="H93">
            <v>55</v>
          </cell>
          <cell r="I93">
            <v>0</v>
          </cell>
          <cell r="J93">
            <v>0</v>
          </cell>
          <cell r="L93">
            <v>0</v>
          </cell>
          <cell r="M93">
            <v>55</v>
          </cell>
        </row>
        <row r="94">
          <cell r="A94" t="str">
            <v>Diles, John</v>
          </cell>
          <cell r="B94">
            <v>7.9826975935999975</v>
          </cell>
          <cell r="C94">
            <v>0</v>
          </cell>
          <cell r="D94">
            <v>0</v>
          </cell>
          <cell r="F94">
            <v>0</v>
          </cell>
          <cell r="G94">
            <v>7.9826975935999975</v>
          </cell>
          <cell r="H94">
            <v>55</v>
          </cell>
          <cell r="I94">
            <v>0</v>
          </cell>
          <cell r="J94">
            <v>0</v>
          </cell>
          <cell r="L94">
            <v>0</v>
          </cell>
          <cell r="M94">
            <v>55</v>
          </cell>
        </row>
        <row r="95">
          <cell r="A95" t="str">
            <v>Dowd, Laura</v>
          </cell>
          <cell r="B95">
            <v>3.5</v>
          </cell>
          <cell r="C95">
            <v>0</v>
          </cell>
          <cell r="D95">
            <v>0</v>
          </cell>
          <cell r="F95">
            <v>0</v>
          </cell>
          <cell r="G95">
            <v>3.5</v>
          </cell>
          <cell r="H95">
            <v>4</v>
          </cell>
          <cell r="I95">
            <v>0</v>
          </cell>
          <cell r="J95">
            <v>0</v>
          </cell>
          <cell r="L95">
            <v>0</v>
          </cell>
          <cell r="M95">
            <v>4</v>
          </cell>
        </row>
        <row r="96">
          <cell r="A96" t="str">
            <v>Dower, Andy</v>
          </cell>
          <cell r="B96">
            <v>6.67</v>
          </cell>
          <cell r="C96">
            <v>0</v>
          </cell>
          <cell r="D96">
            <v>0</v>
          </cell>
          <cell r="F96">
            <v>0</v>
          </cell>
          <cell r="G96">
            <v>6.67</v>
          </cell>
          <cell r="H96">
            <v>100</v>
          </cell>
          <cell r="I96">
            <v>0</v>
          </cell>
          <cell r="J96">
            <v>0</v>
          </cell>
          <cell r="L96">
            <v>0</v>
          </cell>
          <cell r="M96">
            <v>100</v>
          </cell>
        </row>
        <row r="97">
          <cell r="A97" t="str">
            <v>Dupont, Jeremy</v>
          </cell>
          <cell r="B97">
            <v>7.4348063486639262</v>
          </cell>
          <cell r="C97">
            <v>0</v>
          </cell>
          <cell r="D97">
            <v>0</v>
          </cell>
          <cell r="F97">
            <v>6.8480789458261526E-2</v>
          </cell>
          <cell r="G97">
            <v>7.5032871381221877</v>
          </cell>
          <cell r="H97">
            <v>395</v>
          </cell>
          <cell r="I97">
            <v>0</v>
          </cell>
          <cell r="J97">
            <v>0</v>
          </cell>
          <cell r="L97">
            <v>15</v>
          </cell>
          <cell r="M97">
            <v>410</v>
          </cell>
        </row>
        <row r="98">
          <cell r="A98" t="str">
            <v>Elfenbein, Drew</v>
          </cell>
          <cell r="B98">
            <v>7.401608468798349</v>
          </cell>
          <cell r="C98">
            <v>0</v>
          </cell>
          <cell r="D98">
            <v>0</v>
          </cell>
          <cell r="F98">
            <v>0</v>
          </cell>
          <cell r="G98">
            <v>7.401608468798349</v>
          </cell>
          <cell r="H98">
            <v>81</v>
          </cell>
          <cell r="I98">
            <v>0</v>
          </cell>
          <cell r="J98">
            <v>0</v>
          </cell>
          <cell r="L98">
            <v>0</v>
          </cell>
          <cell r="M98">
            <v>81</v>
          </cell>
        </row>
        <row r="99">
          <cell r="A99" t="str">
            <v>Emmons, Josh</v>
          </cell>
          <cell r="B99">
            <v>7.53</v>
          </cell>
          <cell r="C99">
            <v>0</v>
          </cell>
          <cell r="D99">
            <v>0</v>
          </cell>
          <cell r="F99">
            <v>0</v>
          </cell>
          <cell r="G99">
            <v>7.53</v>
          </cell>
          <cell r="H99">
            <v>100</v>
          </cell>
          <cell r="I99">
            <v>0</v>
          </cell>
          <cell r="J99">
            <v>0</v>
          </cell>
          <cell r="L99">
            <v>0</v>
          </cell>
          <cell r="M99">
            <v>100</v>
          </cell>
        </row>
        <row r="100">
          <cell r="A100" t="str">
            <v>Estrada, Denise</v>
          </cell>
          <cell r="B100">
            <v>6.9962555618134141</v>
          </cell>
          <cell r="C100">
            <v>0</v>
          </cell>
          <cell r="D100">
            <v>0</v>
          </cell>
          <cell r="F100">
            <v>0</v>
          </cell>
          <cell r="G100">
            <v>6.9962555618134141</v>
          </cell>
          <cell r="H100">
            <v>350</v>
          </cell>
          <cell r="I100">
            <v>0</v>
          </cell>
          <cell r="J100">
            <v>0</v>
          </cell>
          <cell r="L100">
            <v>0</v>
          </cell>
          <cell r="M100">
            <v>350</v>
          </cell>
        </row>
        <row r="101">
          <cell r="A101" t="str">
            <v>Fambro, Allen</v>
          </cell>
          <cell r="B101">
            <v>7.6908189869645494</v>
          </cell>
          <cell r="C101">
            <v>0</v>
          </cell>
          <cell r="D101">
            <v>0</v>
          </cell>
          <cell r="F101">
            <v>0</v>
          </cell>
          <cell r="G101">
            <v>7.6908189869645494</v>
          </cell>
          <cell r="H101">
            <v>200</v>
          </cell>
          <cell r="I101">
            <v>0</v>
          </cell>
          <cell r="J101">
            <v>0</v>
          </cell>
          <cell r="L101">
            <v>0</v>
          </cell>
          <cell r="M101">
            <v>200</v>
          </cell>
        </row>
        <row r="102">
          <cell r="A102" t="str">
            <v>Farer, Paola</v>
          </cell>
          <cell r="B102">
            <v>5.4075721184136851</v>
          </cell>
          <cell r="C102">
            <v>0</v>
          </cell>
          <cell r="D102">
            <v>0</v>
          </cell>
          <cell r="F102">
            <v>0</v>
          </cell>
          <cell r="G102">
            <v>5.4075721184136851</v>
          </cell>
          <cell r="H102">
            <v>425</v>
          </cell>
          <cell r="I102">
            <v>0</v>
          </cell>
          <cell r="J102">
            <v>0</v>
          </cell>
          <cell r="L102">
            <v>0</v>
          </cell>
          <cell r="M102">
            <v>425</v>
          </cell>
        </row>
        <row r="103">
          <cell r="A103" t="str">
            <v>Farnum, Amy</v>
          </cell>
          <cell r="B103">
            <v>5.96</v>
          </cell>
          <cell r="C103">
            <v>0</v>
          </cell>
          <cell r="D103">
            <v>0</v>
          </cell>
          <cell r="F103">
            <v>0</v>
          </cell>
          <cell r="G103">
            <v>5.96</v>
          </cell>
          <cell r="H103">
            <v>100</v>
          </cell>
          <cell r="I103">
            <v>0</v>
          </cell>
          <cell r="J103">
            <v>0</v>
          </cell>
          <cell r="L103">
            <v>0</v>
          </cell>
          <cell r="M103">
            <v>100</v>
          </cell>
        </row>
        <row r="104">
          <cell r="A104" t="str">
            <v>Fausz, Andy</v>
          </cell>
          <cell r="B104">
            <v>7</v>
          </cell>
          <cell r="C104">
            <v>0</v>
          </cell>
          <cell r="D104">
            <v>0</v>
          </cell>
          <cell r="F104">
            <v>0</v>
          </cell>
          <cell r="G104">
            <v>7</v>
          </cell>
          <cell r="H104">
            <v>100</v>
          </cell>
          <cell r="I104">
            <v>0</v>
          </cell>
          <cell r="J104">
            <v>0</v>
          </cell>
          <cell r="L104">
            <v>0</v>
          </cell>
          <cell r="M104">
            <v>100</v>
          </cell>
        </row>
        <row r="105">
          <cell r="A105" t="str">
            <v>Field, John</v>
          </cell>
          <cell r="B105">
            <v>6.61</v>
          </cell>
          <cell r="C105">
            <v>0</v>
          </cell>
          <cell r="D105">
            <v>0</v>
          </cell>
          <cell r="F105">
            <v>0</v>
          </cell>
          <cell r="G105">
            <v>6.61</v>
          </cell>
          <cell r="H105">
            <v>100</v>
          </cell>
          <cell r="I105">
            <v>0</v>
          </cell>
          <cell r="J105">
            <v>0</v>
          </cell>
          <cell r="L105">
            <v>0</v>
          </cell>
          <cell r="M105">
            <v>100</v>
          </cell>
        </row>
        <row r="106">
          <cell r="A106" t="str">
            <v>Finke, Ryan</v>
          </cell>
          <cell r="B106">
            <v>7.85</v>
          </cell>
          <cell r="C106">
            <v>0</v>
          </cell>
          <cell r="D106">
            <v>0</v>
          </cell>
          <cell r="F106">
            <v>0</v>
          </cell>
          <cell r="G106">
            <v>7.85</v>
          </cell>
          <cell r="H106">
            <v>100</v>
          </cell>
          <cell r="I106">
            <v>0</v>
          </cell>
          <cell r="J106">
            <v>0</v>
          </cell>
          <cell r="L106">
            <v>0</v>
          </cell>
          <cell r="M106">
            <v>100</v>
          </cell>
        </row>
        <row r="107">
          <cell r="A107" t="str">
            <v>Finson, Brad</v>
          </cell>
          <cell r="B107">
            <v>5.5</v>
          </cell>
          <cell r="C107">
            <v>0</v>
          </cell>
          <cell r="D107">
            <v>0</v>
          </cell>
          <cell r="F107">
            <v>0</v>
          </cell>
          <cell r="G107">
            <v>5.5</v>
          </cell>
          <cell r="H107">
            <v>100</v>
          </cell>
          <cell r="I107">
            <v>0</v>
          </cell>
          <cell r="J107">
            <v>0</v>
          </cell>
          <cell r="L107">
            <v>0</v>
          </cell>
          <cell r="M107">
            <v>100</v>
          </cell>
        </row>
        <row r="108">
          <cell r="A108" t="str">
            <v>Fischer, Jon</v>
          </cell>
          <cell r="B108">
            <v>8.0299999999999994</v>
          </cell>
          <cell r="C108">
            <v>0</v>
          </cell>
          <cell r="D108">
            <v>0</v>
          </cell>
          <cell r="F108">
            <v>0</v>
          </cell>
          <cell r="G108">
            <v>8.0299999999999994</v>
          </cell>
          <cell r="H108">
            <v>100</v>
          </cell>
          <cell r="I108">
            <v>0</v>
          </cell>
          <cell r="J108">
            <v>0</v>
          </cell>
          <cell r="L108">
            <v>0</v>
          </cell>
          <cell r="M108">
            <v>100</v>
          </cell>
        </row>
        <row r="109">
          <cell r="A109" t="str">
            <v>Fitzgerald, Niko</v>
          </cell>
          <cell r="B109">
            <v>7.8</v>
          </cell>
          <cell r="C109">
            <v>0</v>
          </cell>
          <cell r="D109">
            <v>0</v>
          </cell>
          <cell r="F109">
            <v>0</v>
          </cell>
          <cell r="G109">
            <v>7.8</v>
          </cell>
          <cell r="H109">
            <v>10</v>
          </cell>
          <cell r="I109">
            <v>0</v>
          </cell>
          <cell r="J109">
            <v>0</v>
          </cell>
          <cell r="L109">
            <v>0</v>
          </cell>
          <cell r="M109">
            <v>10</v>
          </cell>
        </row>
        <row r="110">
          <cell r="A110" t="str">
            <v>Flentie, Stephen</v>
          </cell>
          <cell r="B110">
            <v>7.1331672756677555</v>
          </cell>
          <cell r="C110">
            <v>0</v>
          </cell>
          <cell r="D110">
            <v>0</v>
          </cell>
          <cell r="F110">
            <v>0</v>
          </cell>
          <cell r="G110">
            <v>7.1331672756677555</v>
          </cell>
          <cell r="H110">
            <v>70</v>
          </cell>
          <cell r="I110">
            <v>0</v>
          </cell>
          <cell r="J110">
            <v>0</v>
          </cell>
          <cell r="L110">
            <v>0</v>
          </cell>
          <cell r="M110">
            <v>70</v>
          </cell>
        </row>
        <row r="111">
          <cell r="A111" t="str">
            <v>Fogel, Cale</v>
          </cell>
          <cell r="B111">
            <v>7</v>
          </cell>
          <cell r="C111">
            <v>0</v>
          </cell>
          <cell r="D111">
            <v>0</v>
          </cell>
          <cell r="F111">
            <v>0</v>
          </cell>
          <cell r="G111">
            <v>7</v>
          </cell>
          <cell r="H111">
            <v>100</v>
          </cell>
          <cell r="I111">
            <v>0</v>
          </cell>
          <cell r="J111">
            <v>0</v>
          </cell>
          <cell r="L111">
            <v>0</v>
          </cell>
          <cell r="M111">
            <v>100</v>
          </cell>
        </row>
        <row r="112">
          <cell r="A112" t="str">
            <v>Ford, Mayo</v>
          </cell>
          <cell r="B112">
            <v>7.6979420938505383</v>
          </cell>
          <cell r="C112">
            <v>0</v>
          </cell>
          <cell r="D112">
            <v>0</v>
          </cell>
          <cell r="F112">
            <v>0</v>
          </cell>
          <cell r="G112">
            <v>7.6979420938505383</v>
          </cell>
          <cell r="H112">
            <v>130</v>
          </cell>
          <cell r="I112">
            <v>0</v>
          </cell>
          <cell r="J112">
            <v>0</v>
          </cell>
          <cell r="L112">
            <v>0</v>
          </cell>
          <cell r="M112">
            <v>130</v>
          </cell>
        </row>
        <row r="113">
          <cell r="A113" t="str">
            <v>Ford, Zack</v>
          </cell>
          <cell r="B113">
            <v>7.5059037931229913</v>
          </cell>
          <cell r="C113">
            <v>0</v>
          </cell>
          <cell r="D113">
            <v>0</v>
          </cell>
          <cell r="F113">
            <v>0</v>
          </cell>
          <cell r="G113">
            <v>7.5059037931229913</v>
          </cell>
          <cell r="H113">
            <v>335</v>
          </cell>
          <cell r="I113">
            <v>0</v>
          </cell>
          <cell r="J113">
            <v>0</v>
          </cell>
          <cell r="L113">
            <v>0</v>
          </cell>
          <cell r="M113">
            <v>335</v>
          </cell>
        </row>
        <row r="114">
          <cell r="A114" t="str">
            <v>Gaffney, Cheryl</v>
          </cell>
          <cell r="B114">
            <v>6.32</v>
          </cell>
          <cell r="C114">
            <v>0</v>
          </cell>
          <cell r="D114">
            <v>0</v>
          </cell>
          <cell r="F114">
            <v>0</v>
          </cell>
          <cell r="G114">
            <v>6.32</v>
          </cell>
          <cell r="H114">
            <v>50</v>
          </cell>
          <cell r="I114">
            <v>0</v>
          </cell>
          <cell r="J114">
            <v>0</v>
          </cell>
          <cell r="L114">
            <v>0</v>
          </cell>
          <cell r="M114">
            <v>50</v>
          </cell>
        </row>
        <row r="115">
          <cell r="A115" t="str">
            <v>Gafford, Lindsay</v>
          </cell>
          <cell r="B115">
            <v>5.72</v>
          </cell>
          <cell r="C115">
            <v>0</v>
          </cell>
          <cell r="D115">
            <v>0</v>
          </cell>
          <cell r="F115">
            <v>0</v>
          </cell>
          <cell r="G115">
            <v>5.72</v>
          </cell>
          <cell r="H115">
            <v>100</v>
          </cell>
          <cell r="I115">
            <v>0</v>
          </cell>
          <cell r="J115">
            <v>0</v>
          </cell>
          <cell r="L115">
            <v>0</v>
          </cell>
          <cell r="M115">
            <v>100</v>
          </cell>
        </row>
        <row r="116">
          <cell r="A116" t="str">
            <v>Galachev, Casey</v>
          </cell>
          <cell r="B116">
            <v>4.9000000000000004</v>
          </cell>
          <cell r="C116">
            <v>0</v>
          </cell>
          <cell r="D116">
            <v>0</v>
          </cell>
          <cell r="F116">
            <v>0</v>
          </cell>
          <cell r="G116">
            <v>4.9000000000000004</v>
          </cell>
          <cell r="H116">
            <v>10</v>
          </cell>
          <cell r="I116">
            <v>0</v>
          </cell>
          <cell r="J116">
            <v>0</v>
          </cell>
          <cell r="L116">
            <v>0</v>
          </cell>
          <cell r="M116">
            <v>10</v>
          </cell>
        </row>
        <row r="117">
          <cell r="A117" t="str">
            <v>Gallegos, Tony</v>
          </cell>
          <cell r="B117">
            <v>8.5895385147418555</v>
          </cell>
          <cell r="C117">
            <v>0</v>
          </cell>
          <cell r="D117">
            <v>0</v>
          </cell>
          <cell r="F117">
            <v>0</v>
          </cell>
          <cell r="G117">
            <v>8.5895385147418555</v>
          </cell>
          <cell r="H117">
            <v>415</v>
          </cell>
          <cell r="I117">
            <v>0</v>
          </cell>
          <cell r="J117">
            <v>0</v>
          </cell>
          <cell r="L117">
            <v>0</v>
          </cell>
          <cell r="M117">
            <v>415</v>
          </cell>
        </row>
        <row r="118">
          <cell r="A118" t="str">
            <v>Garcia, Jim</v>
          </cell>
          <cell r="B118">
            <v>6.9991632505019563</v>
          </cell>
          <cell r="C118">
            <v>0</v>
          </cell>
          <cell r="D118">
            <v>0</v>
          </cell>
          <cell r="F118">
            <v>0</v>
          </cell>
          <cell r="G118">
            <v>6.9991632505019563</v>
          </cell>
          <cell r="H118">
            <v>510</v>
          </cell>
          <cell r="I118">
            <v>0</v>
          </cell>
          <cell r="J118">
            <v>0</v>
          </cell>
          <cell r="L118">
            <v>0</v>
          </cell>
          <cell r="M118">
            <v>510</v>
          </cell>
        </row>
        <row r="119">
          <cell r="A119" t="str">
            <v>Garcia, Krystal</v>
          </cell>
          <cell r="B119">
            <v>6.306710375889331</v>
          </cell>
          <cell r="C119">
            <v>0</v>
          </cell>
          <cell r="D119">
            <v>0</v>
          </cell>
          <cell r="F119">
            <v>0</v>
          </cell>
          <cell r="G119">
            <v>6.306710375889331</v>
          </cell>
          <cell r="H119">
            <v>400</v>
          </cell>
          <cell r="I119">
            <v>0</v>
          </cell>
          <cell r="J119">
            <v>0</v>
          </cell>
          <cell r="L119">
            <v>0</v>
          </cell>
          <cell r="M119">
            <v>400</v>
          </cell>
        </row>
        <row r="120">
          <cell r="A120" t="str">
            <v>Geile, Mike</v>
          </cell>
          <cell r="B120">
            <v>8.280098827833962</v>
          </cell>
          <cell r="C120">
            <v>0</v>
          </cell>
          <cell r="D120">
            <v>0</v>
          </cell>
          <cell r="F120">
            <v>0</v>
          </cell>
          <cell r="G120">
            <v>8.280098827833962</v>
          </cell>
          <cell r="H120">
            <v>292</v>
          </cell>
          <cell r="I120">
            <v>0</v>
          </cell>
          <cell r="J120">
            <v>0</v>
          </cell>
          <cell r="L120">
            <v>0</v>
          </cell>
          <cell r="M120">
            <v>292</v>
          </cell>
        </row>
        <row r="121">
          <cell r="A121" t="str">
            <v>Geisheker, Bill</v>
          </cell>
          <cell r="B121">
            <v>7.985759331562452</v>
          </cell>
          <cell r="C121">
            <v>0</v>
          </cell>
          <cell r="D121">
            <v>0</v>
          </cell>
          <cell r="F121">
            <v>0</v>
          </cell>
          <cell r="G121">
            <v>7.985759331562452</v>
          </cell>
          <cell r="H121">
            <v>590</v>
          </cell>
          <cell r="I121">
            <v>0</v>
          </cell>
          <cell r="J121">
            <v>0</v>
          </cell>
          <cell r="L121">
            <v>0</v>
          </cell>
          <cell r="M121">
            <v>590</v>
          </cell>
        </row>
        <row r="122">
          <cell r="A122" t="str">
            <v>Gilbert, Christian</v>
          </cell>
          <cell r="B122">
            <v>6.8378535373303055</v>
          </cell>
          <cell r="C122">
            <v>0</v>
          </cell>
          <cell r="D122">
            <v>0</v>
          </cell>
          <cell r="F122">
            <v>0</v>
          </cell>
          <cell r="G122">
            <v>6.8378535373303055</v>
          </cell>
          <cell r="H122">
            <v>96</v>
          </cell>
          <cell r="I122">
            <v>0</v>
          </cell>
          <cell r="J122">
            <v>0</v>
          </cell>
          <cell r="L122">
            <v>0</v>
          </cell>
          <cell r="M122">
            <v>96</v>
          </cell>
        </row>
        <row r="123">
          <cell r="A123" t="str">
            <v>Gilbert, Matt</v>
          </cell>
          <cell r="B123">
            <v>6.7223884273641632</v>
          </cell>
          <cell r="C123">
            <v>0</v>
          </cell>
          <cell r="D123">
            <v>0</v>
          </cell>
          <cell r="F123">
            <v>0</v>
          </cell>
          <cell r="G123">
            <v>6.7223884273641632</v>
          </cell>
          <cell r="H123">
            <v>205</v>
          </cell>
          <cell r="I123">
            <v>0</v>
          </cell>
          <cell r="J123">
            <v>0</v>
          </cell>
          <cell r="L123">
            <v>0</v>
          </cell>
          <cell r="M123">
            <v>205</v>
          </cell>
        </row>
        <row r="124">
          <cell r="A124" t="str">
            <v>Gilbertson, Soren</v>
          </cell>
          <cell r="B124">
            <v>7.48</v>
          </cell>
          <cell r="C124">
            <v>0</v>
          </cell>
          <cell r="D124">
            <v>0</v>
          </cell>
          <cell r="F124">
            <v>0</v>
          </cell>
          <cell r="G124">
            <v>7.48</v>
          </cell>
          <cell r="H124">
            <v>100</v>
          </cell>
          <cell r="I124">
            <v>0</v>
          </cell>
          <cell r="J124">
            <v>0</v>
          </cell>
          <cell r="L124">
            <v>0</v>
          </cell>
          <cell r="M124">
            <v>100</v>
          </cell>
        </row>
        <row r="125">
          <cell r="A125" t="str">
            <v>Gitzendanner, Andrew</v>
          </cell>
          <cell r="B125">
            <v>8.0974133142012334</v>
          </cell>
          <cell r="C125">
            <v>0</v>
          </cell>
          <cell r="D125">
            <v>0</v>
          </cell>
          <cell r="F125">
            <v>0</v>
          </cell>
          <cell r="G125">
            <v>8.0974133142012334</v>
          </cell>
          <cell r="H125">
            <v>340</v>
          </cell>
          <cell r="I125">
            <v>0</v>
          </cell>
          <cell r="J125">
            <v>0</v>
          </cell>
          <cell r="L125">
            <v>0</v>
          </cell>
          <cell r="M125">
            <v>340</v>
          </cell>
        </row>
        <row r="126">
          <cell r="A126" t="str">
            <v>Glasoe, Nick</v>
          </cell>
          <cell r="B126">
            <v>6.381833535770741</v>
          </cell>
          <cell r="C126">
            <v>0</v>
          </cell>
          <cell r="D126">
            <v>0</v>
          </cell>
          <cell r="F126">
            <v>5.9384784528108803E-2</v>
          </cell>
          <cell r="G126">
            <v>6.4412183202988498</v>
          </cell>
          <cell r="H126">
            <v>655</v>
          </cell>
          <cell r="I126">
            <v>0</v>
          </cell>
          <cell r="J126">
            <v>0</v>
          </cell>
          <cell r="L126">
            <v>5</v>
          </cell>
          <cell r="M126">
            <v>660</v>
          </cell>
        </row>
        <row r="127">
          <cell r="A127" t="str">
            <v>Glass, Jimmy</v>
          </cell>
          <cell r="B127">
            <v>7.12</v>
          </cell>
          <cell r="C127">
            <v>0</v>
          </cell>
          <cell r="D127">
            <v>0</v>
          </cell>
          <cell r="F127">
            <v>0</v>
          </cell>
          <cell r="G127">
            <v>7.12</v>
          </cell>
          <cell r="H127">
            <v>100</v>
          </cell>
          <cell r="I127">
            <v>0</v>
          </cell>
          <cell r="J127">
            <v>0</v>
          </cell>
          <cell r="L127">
            <v>0</v>
          </cell>
          <cell r="M127">
            <v>100</v>
          </cell>
        </row>
        <row r="128">
          <cell r="A128" t="str">
            <v>Goblirsch, Kade</v>
          </cell>
          <cell r="B128">
            <v>8.1999999999999993</v>
          </cell>
          <cell r="C128">
            <v>0</v>
          </cell>
          <cell r="D128">
            <v>0</v>
          </cell>
          <cell r="F128">
            <v>0</v>
          </cell>
          <cell r="G128">
            <v>8.1999999999999993</v>
          </cell>
          <cell r="H128">
            <v>100</v>
          </cell>
          <cell r="I128">
            <v>0</v>
          </cell>
          <cell r="J128">
            <v>0</v>
          </cell>
          <cell r="L128">
            <v>0</v>
          </cell>
          <cell r="M128">
            <v>100</v>
          </cell>
        </row>
        <row r="129">
          <cell r="A129" t="str">
            <v>Gonzales, Moses</v>
          </cell>
          <cell r="B129">
            <v>7.9468696574222237</v>
          </cell>
          <cell r="C129">
            <v>0</v>
          </cell>
          <cell r="D129">
            <v>0</v>
          </cell>
          <cell r="F129">
            <v>0</v>
          </cell>
          <cell r="G129">
            <v>7.9468696574222237</v>
          </cell>
          <cell r="H129">
            <v>85</v>
          </cell>
          <cell r="I129">
            <v>0</v>
          </cell>
          <cell r="J129">
            <v>0</v>
          </cell>
          <cell r="L129">
            <v>0</v>
          </cell>
          <cell r="M129">
            <v>85</v>
          </cell>
        </row>
        <row r="130">
          <cell r="A130" t="str">
            <v>Gonzales, Ray</v>
          </cell>
          <cell r="B130">
            <v>7.6135849102386013</v>
          </cell>
          <cell r="C130">
            <v>0</v>
          </cell>
          <cell r="D130">
            <v>0</v>
          </cell>
          <cell r="F130">
            <v>0</v>
          </cell>
          <cell r="G130">
            <v>7.6135849102386013</v>
          </cell>
          <cell r="H130">
            <v>110</v>
          </cell>
          <cell r="I130">
            <v>0</v>
          </cell>
          <cell r="J130">
            <v>0</v>
          </cell>
          <cell r="L130">
            <v>0</v>
          </cell>
          <cell r="M130">
            <v>110</v>
          </cell>
        </row>
        <row r="131">
          <cell r="A131" t="str">
            <v>Graben, Bobby</v>
          </cell>
          <cell r="B131">
            <v>6.6320973137966304</v>
          </cell>
          <cell r="C131">
            <v>0</v>
          </cell>
          <cell r="D131">
            <v>0</v>
          </cell>
          <cell r="F131">
            <v>0</v>
          </cell>
          <cell r="G131">
            <v>6.6320973137966304</v>
          </cell>
          <cell r="H131">
            <v>75</v>
          </cell>
          <cell r="I131">
            <v>0</v>
          </cell>
          <cell r="J131">
            <v>0</v>
          </cell>
          <cell r="L131">
            <v>0</v>
          </cell>
          <cell r="M131">
            <v>75</v>
          </cell>
        </row>
        <row r="132">
          <cell r="A132" t="str">
            <v>Graves, Matt</v>
          </cell>
          <cell r="B132">
            <v>7.2750117037697644</v>
          </cell>
          <cell r="C132">
            <v>0</v>
          </cell>
          <cell r="D132">
            <v>0</v>
          </cell>
          <cell r="F132">
            <v>0</v>
          </cell>
          <cell r="G132">
            <v>7.2750117037697644</v>
          </cell>
          <cell r="H132">
            <v>180</v>
          </cell>
          <cell r="I132">
            <v>0</v>
          </cell>
          <cell r="J132">
            <v>0</v>
          </cell>
          <cell r="L132">
            <v>0</v>
          </cell>
          <cell r="M132">
            <v>180</v>
          </cell>
        </row>
        <row r="133">
          <cell r="A133" t="str">
            <v>Greenfield, Eric</v>
          </cell>
          <cell r="B133">
            <v>4.838137381257912</v>
          </cell>
          <cell r="C133">
            <v>0</v>
          </cell>
          <cell r="D133">
            <v>0</v>
          </cell>
          <cell r="F133">
            <v>0</v>
          </cell>
          <cell r="G133">
            <v>4.838137381257912</v>
          </cell>
          <cell r="H133">
            <v>70</v>
          </cell>
          <cell r="I133">
            <v>0</v>
          </cell>
          <cell r="J133">
            <v>0</v>
          </cell>
          <cell r="L133">
            <v>0</v>
          </cell>
          <cell r="M133">
            <v>70</v>
          </cell>
        </row>
        <row r="134">
          <cell r="A134" t="str">
            <v>Griego, Joe</v>
          </cell>
          <cell r="B134">
            <v>9</v>
          </cell>
          <cell r="C134">
            <v>0</v>
          </cell>
          <cell r="D134">
            <v>0</v>
          </cell>
          <cell r="F134">
            <v>0</v>
          </cell>
          <cell r="G134">
            <v>9</v>
          </cell>
          <cell r="H134">
            <v>5</v>
          </cell>
          <cell r="I134">
            <v>0</v>
          </cell>
          <cell r="J134">
            <v>0</v>
          </cell>
          <cell r="L134">
            <v>0</v>
          </cell>
          <cell r="M134">
            <v>5</v>
          </cell>
        </row>
        <row r="135">
          <cell r="A135" t="str">
            <v>Grisham, Gary</v>
          </cell>
          <cell r="B135">
            <v>9.84</v>
          </cell>
          <cell r="C135">
            <v>0</v>
          </cell>
          <cell r="D135">
            <v>0</v>
          </cell>
          <cell r="F135">
            <v>0</v>
          </cell>
          <cell r="G135">
            <v>9.84</v>
          </cell>
          <cell r="H135">
            <v>100</v>
          </cell>
          <cell r="I135">
            <v>0</v>
          </cell>
          <cell r="J135">
            <v>0</v>
          </cell>
          <cell r="L135">
            <v>0</v>
          </cell>
          <cell r="M135">
            <v>100</v>
          </cell>
        </row>
        <row r="136">
          <cell r="A136" t="str">
            <v>Gurule, Gary</v>
          </cell>
          <cell r="B136">
            <v>7.7436022098703283</v>
          </cell>
          <cell r="C136">
            <v>0</v>
          </cell>
          <cell r="D136">
            <v>0</v>
          </cell>
          <cell r="F136">
            <v>0</v>
          </cell>
          <cell r="G136">
            <v>7.7436022098703283</v>
          </cell>
          <cell r="H136">
            <v>445</v>
          </cell>
          <cell r="I136">
            <v>0</v>
          </cell>
          <cell r="J136">
            <v>0</v>
          </cell>
          <cell r="L136">
            <v>0</v>
          </cell>
          <cell r="M136">
            <v>445</v>
          </cell>
        </row>
        <row r="137">
          <cell r="A137" t="str">
            <v>Gurule, Lee</v>
          </cell>
          <cell r="B137">
            <v>7.4107302922039322</v>
          </cell>
          <cell r="C137">
            <v>0</v>
          </cell>
          <cell r="D137">
            <v>0</v>
          </cell>
          <cell r="F137">
            <v>0</v>
          </cell>
          <cell r="G137">
            <v>7.4107302922039322</v>
          </cell>
          <cell r="H137">
            <v>436</v>
          </cell>
          <cell r="I137">
            <v>0</v>
          </cell>
          <cell r="J137">
            <v>0</v>
          </cell>
          <cell r="L137">
            <v>0</v>
          </cell>
          <cell r="M137">
            <v>436</v>
          </cell>
        </row>
        <row r="138">
          <cell r="A138" t="str">
            <v>Garbiso, Joaquin</v>
          </cell>
          <cell r="B138">
            <v>7.9912047395984267</v>
          </cell>
          <cell r="C138">
            <v>0</v>
          </cell>
          <cell r="D138">
            <v>0</v>
          </cell>
          <cell r="F138">
            <v>-2.0784264393317819E-2</v>
          </cell>
          <cell r="G138">
            <v>7.9704204752051089</v>
          </cell>
          <cell r="H138">
            <v>165</v>
          </cell>
          <cell r="I138">
            <v>0</v>
          </cell>
          <cell r="J138">
            <v>0</v>
          </cell>
          <cell r="L138">
            <v>15</v>
          </cell>
          <cell r="M138">
            <v>180</v>
          </cell>
        </row>
        <row r="139">
          <cell r="A139" t="str">
            <v>Haider, Thomas</v>
          </cell>
          <cell r="B139">
            <v>9.4700000000000006</v>
          </cell>
          <cell r="C139">
            <v>0</v>
          </cell>
          <cell r="D139">
            <v>0</v>
          </cell>
          <cell r="F139">
            <v>0</v>
          </cell>
          <cell r="G139">
            <v>9.4700000000000006</v>
          </cell>
          <cell r="H139">
            <v>100</v>
          </cell>
          <cell r="I139">
            <v>0</v>
          </cell>
          <cell r="J139">
            <v>0</v>
          </cell>
          <cell r="L139">
            <v>0</v>
          </cell>
          <cell r="M139">
            <v>100</v>
          </cell>
        </row>
        <row r="140">
          <cell r="A140" t="str">
            <v>Hambor, Chris</v>
          </cell>
          <cell r="B140">
            <v>9.33</v>
          </cell>
          <cell r="C140">
            <v>0</v>
          </cell>
          <cell r="D140">
            <v>0</v>
          </cell>
          <cell r="F140">
            <v>0</v>
          </cell>
          <cell r="G140">
            <v>9.33</v>
          </cell>
          <cell r="H140">
            <v>100</v>
          </cell>
          <cell r="I140">
            <v>0</v>
          </cell>
          <cell r="J140">
            <v>0</v>
          </cell>
          <cell r="L140">
            <v>0</v>
          </cell>
          <cell r="M140">
            <v>100</v>
          </cell>
        </row>
        <row r="141">
          <cell r="A141" t="str">
            <v>Hamill, Dan</v>
          </cell>
          <cell r="B141">
            <v>7.0183592671203971</v>
          </cell>
          <cell r="C141">
            <v>0</v>
          </cell>
          <cell r="D141">
            <v>0</v>
          </cell>
          <cell r="F141">
            <v>0</v>
          </cell>
          <cell r="G141">
            <v>7.0183592671203971</v>
          </cell>
          <cell r="H141">
            <v>142</v>
          </cell>
          <cell r="I141">
            <v>0</v>
          </cell>
          <cell r="J141">
            <v>0</v>
          </cell>
          <cell r="L141">
            <v>0</v>
          </cell>
          <cell r="M141">
            <v>142</v>
          </cell>
        </row>
        <row r="142">
          <cell r="A142" t="str">
            <v>Hanson, Gary</v>
          </cell>
          <cell r="B142">
            <v>12.8</v>
          </cell>
          <cell r="C142">
            <v>0</v>
          </cell>
          <cell r="D142">
            <v>0</v>
          </cell>
          <cell r="F142">
            <v>0</v>
          </cell>
          <cell r="G142">
            <v>12.8</v>
          </cell>
          <cell r="H142">
            <v>100</v>
          </cell>
          <cell r="I142">
            <v>0</v>
          </cell>
          <cell r="J142">
            <v>0</v>
          </cell>
          <cell r="L142">
            <v>0</v>
          </cell>
          <cell r="M142">
            <v>100</v>
          </cell>
        </row>
        <row r="143">
          <cell r="A143" t="str">
            <v>Hanson, Nat</v>
          </cell>
          <cell r="B143">
            <v>8.76</v>
          </cell>
          <cell r="C143">
            <v>0</v>
          </cell>
          <cell r="D143">
            <v>0</v>
          </cell>
          <cell r="F143">
            <v>0</v>
          </cell>
          <cell r="G143">
            <v>8.76</v>
          </cell>
          <cell r="H143">
            <v>100</v>
          </cell>
          <cell r="I143">
            <v>0</v>
          </cell>
          <cell r="J143">
            <v>0</v>
          </cell>
          <cell r="L143">
            <v>0</v>
          </cell>
          <cell r="M143">
            <v>100</v>
          </cell>
        </row>
        <row r="144">
          <cell r="A144" t="str">
            <v>Harding, Alex</v>
          </cell>
          <cell r="B144">
            <v>7.424059118791936</v>
          </cell>
          <cell r="C144">
            <v>0</v>
          </cell>
          <cell r="D144">
            <v>0</v>
          </cell>
          <cell r="F144">
            <v>0.15414888396323256</v>
          </cell>
          <cell r="G144">
            <v>7.5782080027551686</v>
          </cell>
          <cell r="H144">
            <v>400</v>
          </cell>
          <cell r="I144">
            <v>0</v>
          </cell>
          <cell r="J144">
            <v>0</v>
          </cell>
          <cell r="L144">
            <v>10</v>
          </cell>
          <cell r="M144">
            <v>410</v>
          </cell>
        </row>
        <row r="145">
          <cell r="A145" t="str">
            <v>Harrison, Tamara</v>
          </cell>
          <cell r="B145">
            <v>6.16</v>
          </cell>
          <cell r="C145">
            <v>0</v>
          </cell>
          <cell r="D145">
            <v>0</v>
          </cell>
          <cell r="F145">
            <v>0</v>
          </cell>
          <cell r="G145">
            <v>6.16</v>
          </cell>
          <cell r="H145">
            <v>100</v>
          </cell>
          <cell r="I145">
            <v>0</v>
          </cell>
          <cell r="J145">
            <v>0</v>
          </cell>
          <cell r="L145">
            <v>0</v>
          </cell>
          <cell r="M145">
            <v>100</v>
          </cell>
        </row>
        <row r="146">
          <cell r="A146" t="str">
            <v>Harvey, Joe</v>
          </cell>
          <cell r="B146">
            <v>7.621477735053908</v>
          </cell>
          <cell r="C146">
            <v>0</v>
          </cell>
          <cell r="D146">
            <v>0</v>
          </cell>
          <cell r="F146">
            <v>0</v>
          </cell>
          <cell r="G146">
            <v>7.621477735053908</v>
          </cell>
          <cell r="H146">
            <v>60</v>
          </cell>
          <cell r="I146">
            <v>0</v>
          </cell>
          <cell r="J146">
            <v>0</v>
          </cell>
          <cell r="L146">
            <v>0</v>
          </cell>
          <cell r="M146">
            <v>60</v>
          </cell>
        </row>
        <row r="147">
          <cell r="A147" t="str">
            <v>Hebel, David</v>
          </cell>
          <cell r="B147">
            <v>8.2620772371474551</v>
          </cell>
          <cell r="C147">
            <v>0</v>
          </cell>
          <cell r="D147">
            <v>0</v>
          </cell>
          <cell r="F147">
            <v>0</v>
          </cell>
          <cell r="G147">
            <v>8.2620772371474551</v>
          </cell>
          <cell r="H147">
            <v>455</v>
          </cell>
          <cell r="I147">
            <v>0</v>
          </cell>
          <cell r="J147">
            <v>0</v>
          </cell>
          <cell r="L147">
            <v>0</v>
          </cell>
          <cell r="M147">
            <v>455</v>
          </cell>
        </row>
        <row r="148">
          <cell r="A148" t="str">
            <v>Hedding, Kylah</v>
          </cell>
          <cell r="B148">
            <v>5.3185117279090948</v>
          </cell>
          <cell r="C148">
            <v>0</v>
          </cell>
          <cell r="D148">
            <v>0</v>
          </cell>
          <cell r="F148">
            <v>0</v>
          </cell>
          <cell r="G148">
            <v>5.3185117279090948</v>
          </cell>
          <cell r="H148">
            <v>215</v>
          </cell>
          <cell r="I148">
            <v>0</v>
          </cell>
          <cell r="J148">
            <v>0</v>
          </cell>
          <cell r="L148">
            <v>0</v>
          </cell>
          <cell r="M148">
            <v>215</v>
          </cell>
        </row>
        <row r="149">
          <cell r="A149" t="str">
            <v>Hegge, Jason</v>
          </cell>
          <cell r="B149">
            <v>7.7100735786593075</v>
          </cell>
          <cell r="C149">
            <v>0</v>
          </cell>
          <cell r="D149">
            <v>0</v>
          </cell>
          <cell r="F149">
            <v>0</v>
          </cell>
          <cell r="G149">
            <v>7.7100735786593075</v>
          </cell>
          <cell r="H149">
            <v>250</v>
          </cell>
          <cell r="I149">
            <v>0</v>
          </cell>
          <cell r="J149">
            <v>0</v>
          </cell>
          <cell r="L149">
            <v>0</v>
          </cell>
          <cell r="M149">
            <v>250</v>
          </cell>
        </row>
        <row r="150">
          <cell r="A150" t="str">
            <v>Heins, Grady</v>
          </cell>
          <cell r="B150">
            <v>7.06</v>
          </cell>
          <cell r="C150">
            <v>0</v>
          </cell>
          <cell r="D150">
            <v>0</v>
          </cell>
          <cell r="F150">
            <v>0</v>
          </cell>
          <cell r="G150">
            <v>7.06</v>
          </cell>
          <cell r="H150">
            <v>100</v>
          </cell>
          <cell r="I150">
            <v>0</v>
          </cell>
          <cell r="J150">
            <v>0</v>
          </cell>
          <cell r="L150">
            <v>0</v>
          </cell>
          <cell r="M150">
            <v>100</v>
          </cell>
        </row>
        <row r="151">
          <cell r="A151" t="str">
            <v>Heinz, Don</v>
          </cell>
          <cell r="B151">
            <v>7.2705654474984875</v>
          </cell>
          <cell r="C151">
            <v>0</v>
          </cell>
          <cell r="D151">
            <v>0</v>
          </cell>
          <cell r="F151">
            <v>0</v>
          </cell>
          <cell r="G151">
            <v>7.2705654474984875</v>
          </cell>
          <cell r="H151">
            <v>770</v>
          </cell>
          <cell r="I151">
            <v>0</v>
          </cell>
          <cell r="J151">
            <v>0</v>
          </cell>
          <cell r="L151">
            <v>0</v>
          </cell>
          <cell r="M151">
            <v>770</v>
          </cell>
        </row>
        <row r="152">
          <cell r="A152" t="str">
            <v>Heller, Andrew</v>
          </cell>
          <cell r="B152">
            <v>7</v>
          </cell>
          <cell r="C152">
            <v>0</v>
          </cell>
          <cell r="D152">
            <v>0</v>
          </cell>
          <cell r="F152">
            <v>0</v>
          </cell>
          <cell r="G152">
            <v>7</v>
          </cell>
          <cell r="H152">
            <v>100</v>
          </cell>
          <cell r="I152">
            <v>0</v>
          </cell>
          <cell r="J152">
            <v>0</v>
          </cell>
          <cell r="L152">
            <v>0</v>
          </cell>
          <cell r="M152">
            <v>100</v>
          </cell>
        </row>
        <row r="153">
          <cell r="A153" t="str">
            <v>Herd, Justin</v>
          </cell>
          <cell r="B153">
            <v>6.333333333333333</v>
          </cell>
          <cell r="C153">
            <v>0</v>
          </cell>
          <cell r="D153">
            <v>0</v>
          </cell>
          <cell r="F153">
            <v>0</v>
          </cell>
          <cell r="G153">
            <v>6.333333333333333</v>
          </cell>
          <cell r="H153">
            <v>15</v>
          </cell>
          <cell r="I153">
            <v>0</v>
          </cell>
          <cell r="J153">
            <v>0</v>
          </cell>
          <cell r="L153">
            <v>0</v>
          </cell>
          <cell r="M153">
            <v>15</v>
          </cell>
        </row>
        <row r="154">
          <cell r="A154" t="str">
            <v>Hernandez, Dave</v>
          </cell>
          <cell r="B154">
            <v>8.5498699502319084</v>
          </cell>
          <cell r="C154">
            <v>0</v>
          </cell>
          <cell r="D154">
            <v>0</v>
          </cell>
          <cell r="F154">
            <v>0</v>
          </cell>
          <cell r="G154">
            <v>8.5498699502319084</v>
          </cell>
          <cell r="H154">
            <v>441</v>
          </cell>
          <cell r="I154">
            <v>0</v>
          </cell>
          <cell r="J154">
            <v>0</v>
          </cell>
          <cell r="L154">
            <v>0</v>
          </cell>
          <cell r="M154">
            <v>441</v>
          </cell>
        </row>
        <row r="155">
          <cell r="A155" t="str">
            <v>Hernandez, Jorge</v>
          </cell>
          <cell r="B155">
            <v>6.3546531838042561</v>
          </cell>
          <cell r="C155">
            <v>0</v>
          </cell>
          <cell r="D155">
            <v>0</v>
          </cell>
          <cell r="F155">
            <v>0</v>
          </cell>
          <cell r="G155">
            <v>6.3546531838042561</v>
          </cell>
          <cell r="H155">
            <v>85</v>
          </cell>
          <cell r="I155">
            <v>0</v>
          </cell>
          <cell r="J155">
            <v>0</v>
          </cell>
          <cell r="L155">
            <v>0</v>
          </cell>
          <cell r="M155">
            <v>85</v>
          </cell>
        </row>
        <row r="156">
          <cell r="A156" t="str">
            <v>Hess, Jeff</v>
          </cell>
          <cell r="B156">
            <v>7.6</v>
          </cell>
          <cell r="C156">
            <v>0</v>
          </cell>
          <cell r="D156">
            <v>0</v>
          </cell>
          <cell r="F156">
            <v>0</v>
          </cell>
          <cell r="G156">
            <v>7.6</v>
          </cell>
          <cell r="H156">
            <v>100</v>
          </cell>
          <cell r="I156">
            <v>0</v>
          </cell>
          <cell r="J156">
            <v>0</v>
          </cell>
          <cell r="L156">
            <v>0</v>
          </cell>
          <cell r="M156">
            <v>100</v>
          </cell>
        </row>
        <row r="157">
          <cell r="A157" t="str">
            <v>Hill, Steve</v>
          </cell>
          <cell r="B157">
            <v>6.86</v>
          </cell>
          <cell r="C157">
            <v>0</v>
          </cell>
          <cell r="D157">
            <v>0</v>
          </cell>
          <cell r="F157">
            <v>0</v>
          </cell>
          <cell r="G157">
            <v>6.86</v>
          </cell>
          <cell r="H157">
            <v>100</v>
          </cell>
          <cell r="I157">
            <v>0</v>
          </cell>
          <cell r="J157">
            <v>0</v>
          </cell>
          <cell r="L157">
            <v>0</v>
          </cell>
          <cell r="M157">
            <v>100</v>
          </cell>
        </row>
        <row r="158">
          <cell r="A158" t="str">
            <v>Hillen, Mike</v>
          </cell>
          <cell r="B158">
            <v>8.75</v>
          </cell>
          <cell r="C158">
            <v>0</v>
          </cell>
          <cell r="D158">
            <v>0</v>
          </cell>
          <cell r="F158">
            <v>0</v>
          </cell>
          <cell r="G158">
            <v>8.75</v>
          </cell>
          <cell r="H158">
            <v>100</v>
          </cell>
          <cell r="I158">
            <v>0</v>
          </cell>
          <cell r="J158">
            <v>0</v>
          </cell>
          <cell r="L158">
            <v>0</v>
          </cell>
          <cell r="M158">
            <v>100</v>
          </cell>
        </row>
        <row r="159">
          <cell r="A159" t="str">
            <v>Holbrook, Tyler</v>
          </cell>
          <cell r="B159">
            <v>6.5555555555555554</v>
          </cell>
          <cell r="C159">
            <v>0</v>
          </cell>
          <cell r="D159">
            <v>0</v>
          </cell>
          <cell r="F159">
            <v>0</v>
          </cell>
          <cell r="G159">
            <v>6.5555555555555554</v>
          </cell>
          <cell r="H159">
            <v>18</v>
          </cell>
          <cell r="I159">
            <v>0</v>
          </cell>
          <cell r="J159">
            <v>0</v>
          </cell>
          <cell r="L159">
            <v>0</v>
          </cell>
          <cell r="M159">
            <v>18</v>
          </cell>
        </row>
        <row r="160">
          <cell r="A160" t="str">
            <v>Hoppers, Jim</v>
          </cell>
          <cell r="B160">
            <v>7.1347632898441438</v>
          </cell>
          <cell r="C160">
            <v>0</v>
          </cell>
          <cell r="D160">
            <v>0</v>
          </cell>
          <cell r="F160">
            <v>0</v>
          </cell>
          <cell r="G160">
            <v>7.1347632898441438</v>
          </cell>
          <cell r="H160">
            <v>435</v>
          </cell>
          <cell r="I160">
            <v>0</v>
          </cell>
          <cell r="J160">
            <v>0</v>
          </cell>
          <cell r="L160">
            <v>0</v>
          </cell>
          <cell r="M160">
            <v>435</v>
          </cell>
        </row>
        <row r="161">
          <cell r="A161" t="str">
            <v>Howe, Nelson</v>
          </cell>
          <cell r="B161">
            <v>7</v>
          </cell>
          <cell r="C161">
            <v>0</v>
          </cell>
          <cell r="D161">
            <v>0</v>
          </cell>
          <cell r="F161">
            <v>0</v>
          </cell>
          <cell r="G161">
            <v>7</v>
          </cell>
          <cell r="H161">
            <v>100</v>
          </cell>
          <cell r="I161">
            <v>0</v>
          </cell>
          <cell r="J161">
            <v>0</v>
          </cell>
          <cell r="L161">
            <v>0</v>
          </cell>
          <cell r="M161">
            <v>100</v>
          </cell>
        </row>
        <row r="162">
          <cell r="A162" t="str">
            <v>Hoyler, Bryan</v>
          </cell>
          <cell r="B162">
            <v>7.76</v>
          </cell>
          <cell r="C162">
            <v>0</v>
          </cell>
          <cell r="D162">
            <v>0</v>
          </cell>
          <cell r="F162">
            <v>0</v>
          </cell>
          <cell r="G162">
            <v>7.76</v>
          </cell>
          <cell r="H162">
            <v>100</v>
          </cell>
          <cell r="I162">
            <v>0</v>
          </cell>
          <cell r="J162">
            <v>0</v>
          </cell>
          <cell r="L162">
            <v>0</v>
          </cell>
          <cell r="M162">
            <v>100</v>
          </cell>
        </row>
        <row r="163">
          <cell r="A163" t="str">
            <v>Humphrey, Kyle</v>
          </cell>
          <cell r="B163">
            <v>7.8102701290792256</v>
          </cell>
          <cell r="C163">
            <v>0</v>
          </cell>
          <cell r="D163">
            <v>0</v>
          </cell>
          <cell r="F163">
            <v>0</v>
          </cell>
          <cell r="G163">
            <v>7.8102701290792256</v>
          </cell>
          <cell r="H163">
            <v>120</v>
          </cell>
          <cell r="I163">
            <v>0</v>
          </cell>
          <cell r="J163">
            <v>0</v>
          </cell>
          <cell r="L163">
            <v>0</v>
          </cell>
          <cell r="M163">
            <v>120</v>
          </cell>
        </row>
        <row r="164">
          <cell r="A164" t="str">
            <v>Hunt, Bret</v>
          </cell>
          <cell r="B164">
            <v>6.2712218492065483</v>
          </cell>
          <cell r="C164">
            <v>0</v>
          </cell>
          <cell r="D164">
            <v>0</v>
          </cell>
          <cell r="F164">
            <v>0</v>
          </cell>
          <cell r="G164">
            <v>6.2712218492065483</v>
          </cell>
          <cell r="H164">
            <v>114</v>
          </cell>
          <cell r="I164">
            <v>0</v>
          </cell>
          <cell r="J164">
            <v>0</v>
          </cell>
          <cell r="L164">
            <v>0</v>
          </cell>
          <cell r="M164">
            <v>114</v>
          </cell>
        </row>
        <row r="165">
          <cell r="A165" t="str">
            <v>Hunt, Will</v>
          </cell>
          <cell r="B165">
            <v>7.1289256313709366</v>
          </cell>
          <cell r="C165">
            <v>0</v>
          </cell>
          <cell r="D165">
            <v>0</v>
          </cell>
          <cell r="F165">
            <v>0</v>
          </cell>
          <cell r="G165">
            <v>7.1289256313709366</v>
          </cell>
          <cell r="H165">
            <v>485</v>
          </cell>
          <cell r="I165">
            <v>0</v>
          </cell>
          <cell r="J165">
            <v>0</v>
          </cell>
          <cell r="L165">
            <v>0</v>
          </cell>
          <cell r="M165">
            <v>485</v>
          </cell>
        </row>
        <row r="166">
          <cell r="A166" t="str">
            <v>Hunter, Jodi</v>
          </cell>
          <cell r="B166">
            <v>7</v>
          </cell>
          <cell r="C166">
            <v>0</v>
          </cell>
          <cell r="D166">
            <v>0</v>
          </cell>
          <cell r="F166">
            <v>0</v>
          </cell>
          <cell r="G166">
            <v>7</v>
          </cell>
          <cell r="H166">
            <v>100</v>
          </cell>
          <cell r="I166">
            <v>0</v>
          </cell>
          <cell r="J166">
            <v>0</v>
          </cell>
          <cell r="L166">
            <v>0</v>
          </cell>
          <cell r="M166">
            <v>100</v>
          </cell>
        </row>
        <row r="167">
          <cell r="A167" t="str">
            <v>Huzl, Dustin</v>
          </cell>
          <cell r="B167">
            <v>5.4666666666666668</v>
          </cell>
          <cell r="C167">
            <v>0</v>
          </cell>
          <cell r="D167">
            <v>0</v>
          </cell>
          <cell r="F167">
            <v>0</v>
          </cell>
          <cell r="G167">
            <v>5.4666666666666668</v>
          </cell>
          <cell r="H167">
            <v>15</v>
          </cell>
          <cell r="I167">
            <v>0</v>
          </cell>
          <cell r="J167">
            <v>0</v>
          </cell>
          <cell r="L167">
            <v>0</v>
          </cell>
          <cell r="M167">
            <v>15</v>
          </cell>
        </row>
        <row r="168">
          <cell r="A168" t="str">
            <v>Ingersoll, Jim</v>
          </cell>
          <cell r="B168">
            <v>7.8412698412698409</v>
          </cell>
          <cell r="C168">
            <v>0</v>
          </cell>
          <cell r="D168">
            <v>0</v>
          </cell>
          <cell r="F168">
            <v>0</v>
          </cell>
          <cell r="G168">
            <v>7.8412698412698409</v>
          </cell>
          <cell r="H168">
            <v>45</v>
          </cell>
          <cell r="I168">
            <v>0</v>
          </cell>
          <cell r="J168">
            <v>0</v>
          </cell>
          <cell r="L168">
            <v>0</v>
          </cell>
          <cell r="M168">
            <v>45</v>
          </cell>
        </row>
        <row r="169">
          <cell r="A169" t="str">
            <v>Ingersoll, Jim</v>
          </cell>
          <cell r="B169">
            <v>7.8412698412698409</v>
          </cell>
          <cell r="C169">
            <v>0</v>
          </cell>
          <cell r="D169">
            <v>0</v>
          </cell>
          <cell r="F169">
            <v>0</v>
          </cell>
          <cell r="G169">
            <v>7.8412698412698409</v>
          </cell>
          <cell r="H169">
            <v>45</v>
          </cell>
          <cell r="I169">
            <v>0</v>
          </cell>
          <cell r="J169">
            <v>0</v>
          </cell>
          <cell r="L169">
            <v>0</v>
          </cell>
          <cell r="M169">
            <v>45</v>
          </cell>
        </row>
        <row r="170">
          <cell r="A170" t="str">
            <v>Ingram, Brad</v>
          </cell>
          <cell r="B170">
            <v>6.25</v>
          </cell>
          <cell r="C170">
            <v>0</v>
          </cell>
          <cell r="D170">
            <v>0</v>
          </cell>
          <cell r="F170">
            <v>0</v>
          </cell>
          <cell r="G170">
            <v>6.25</v>
          </cell>
          <cell r="H170">
            <v>100</v>
          </cell>
          <cell r="I170">
            <v>0</v>
          </cell>
          <cell r="J170">
            <v>0</v>
          </cell>
          <cell r="L170">
            <v>0</v>
          </cell>
          <cell r="M170">
            <v>100</v>
          </cell>
        </row>
        <row r="171">
          <cell r="A171" t="str">
            <v>Ingram, Wes</v>
          </cell>
          <cell r="B171">
            <v>7.83</v>
          </cell>
          <cell r="C171">
            <v>0</v>
          </cell>
          <cell r="D171">
            <v>0</v>
          </cell>
          <cell r="F171">
            <v>0</v>
          </cell>
          <cell r="G171">
            <v>7.83</v>
          </cell>
          <cell r="H171">
            <v>100</v>
          </cell>
          <cell r="I171">
            <v>0</v>
          </cell>
          <cell r="J171">
            <v>0</v>
          </cell>
          <cell r="L171">
            <v>0</v>
          </cell>
          <cell r="M171">
            <v>100</v>
          </cell>
        </row>
        <row r="172">
          <cell r="A172" t="str">
            <v>Jackson, Ian</v>
          </cell>
          <cell r="B172">
            <v>7.57</v>
          </cell>
          <cell r="C172">
            <v>0</v>
          </cell>
          <cell r="D172">
            <v>0</v>
          </cell>
          <cell r="F172">
            <v>0</v>
          </cell>
          <cell r="G172">
            <v>7.57</v>
          </cell>
          <cell r="H172">
            <v>100</v>
          </cell>
          <cell r="I172">
            <v>0</v>
          </cell>
          <cell r="J172">
            <v>0</v>
          </cell>
          <cell r="L172">
            <v>0</v>
          </cell>
          <cell r="M172">
            <v>100</v>
          </cell>
        </row>
        <row r="173">
          <cell r="A173" t="str">
            <v>Jacques, Heather</v>
          </cell>
          <cell r="B173">
            <v>6.2536294297332242</v>
          </cell>
          <cell r="C173">
            <v>0</v>
          </cell>
          <cell r="D173">
            <v>0</v>
          </cell>
          <cell r="F173">
            <v>0</v>
          </cell>
          <cell r="G173">
            <v>6.2536294297332242</v>
          </cell>
          <cell r="H173">
            <v>435</v>
          </cell>
          <cell r="I173">
            <v>0</v>
          </cell>
          <cell r="J173">
            <v>0</v>
          </cell>
          <cell r="L173">
            <v>0</v>
          </cell>
          <cell r="M173">
            <v>435</v>
          </cell>
        </row>
        <row r="174">
          <cell r="A174" t="str">
            <v>Jacques, Tim</v>
          </cell>
          <cell r="B174">
            <v>8.192301356408656</v>
          </cell>
          <cell r="C174">
            <v>0</v>
          </cell>
          <cell r="D174">
            <v>0</v>
          </cell>
          <cell r="F174">
            <v>0</v>
          </cell>
          <cell r="G174">
            <v>8.192301356408656</v>
          </cell>
          <cell r="H174">
            <v>499</v>
          </cell>
          <cell r="I174">
            <v>0</v>
          </cell>
          <cell r="J174">
            <v>0</v>
          </cell>
          <cell r="L174">
            <v>0</v>
          </cell>
          <cell r="M174">
            <v>499</v>
          </cell>
        </row>
        <row r="175">
          <cell r="A175" t="str">
            <v>Jiang, Lingyi</v>
          </cell>
          <cell r="B175">
            <v>7.2</v>
          </cell>
          <cell r="C175">
            <v>0</v>
          </cell>
          <cell r="D175">
            <v>0</v>
          </cell>
          <cell r="F175">
            <v>0</v>
          </cell>
          <cell r="G175">
            <v>7.2</v>
          </cell>
          <cell r="H175">
            <v>10</v>
          </cell>
          <cell r="I175">
            <v>0</v>
          </cell>
          <cell r="J175">
            <v>0</v>
          </cell>
          <cell r="L175">
            <v>0</v>
          </cell>
          <cell r="M175">
            <v>10</v>
          </cell>
        </row>
        <row r="176">
          <cell r="A176" t="str">
            <v>Jimenez, Lila</v>
          </cell>
          <cell r="B176">
            <v>6.54</v>
          </cell>
          <cell r="C176">
            <v>0</v>
          </cell>
          <cell r="D176">
            <v>0</v>
          </cell>
          <cell r="F176">
            <v>0</v>
          </cell>
          <cell r="G176">
            <v>6.54</v>
          </cell>
          <cell r="H176">
            <v>100</v>
          </cell>
          <cell r="I176">
            <v>0</v>
          </cell>
          <cell r="J176">
            <v>0</v>
          </cell>
          <cell r="L176">
            <v>0</v>
          </cell>
          <cell r="M176">
            <v>100</v>
          </cell>
        </row>
        <row r="177">
          <cell r="A177" t="str">
            <v>Jimenez, Randy</v>
          </cell>
          <cell r="B177">
            <v>8.2067429053165188</v>
          </cell>
          <cell r="C177">
            <v>0</v>
          </cell>
          <cell r="D177">
            <v>0</v>
          </cell>
          <cell r="F177">
            <v>0</v>
          </cell>
          <cell r="G177">
            <v>8.2067429053165188</v>
          </cell>
          <cell r="H177">
            <v>425</v>
          </cell>
          <cell r="I177">
            <v>0</v>
          </cell>
          <cell r="J177">
            <v>0</v>
          </cell>
          <cell r="L177">
            <v>0</v>
          </cell>
          <cell r="M177">
            <v>425</v>
          </cell>
        </row>
        <row r="178">
          <cell r="A178" t="str">
            <v>Johnson, Aaron</v>
          </cell>
          <cell r="B178">
            <v>6.5904976301383282</v>
          </cell>
          <cell r="C178">
            <v>0</v>
          </cell>
          <cell r="D178">
            <v>0</v>
          </cell>
          <cell r="F178">
            <v>0</v>
          </cell>
          <cell r="G178">
            <v>6.5904976301383282</v>
          </cell>
          <cell r="H178">
            <v>155</v>
          </cell>
          <cell r="I178">
            <v>0</v>
          </cell>
          <cell r="J178">
            <v>0</v>
          </cell>
          <cell r="L178">
            <v>0</v>
          </cell>
          <cell r="M178">
            <v>155</v>
          </cell>
        </row>
        <row r="179">
          <cell r="A179" t="str">
            <v>Johnson, Bryan</v>
          </cell>
          <cell r="B179">
            <v>8.4682080358126015</v>
          </cell>
          <cell r="C179">
            <v>0</v>
          </cell>
          <cell r="D179">
            <v>0</v>
          </cell>
          <cell r="F179">
            <v>0</v>
          </cell>
          <cell r="G179">
            <v>8.4682080358126015</v>
          </cell>
          <cell r="H179">
            <v>295</v>
          </cell>
          <cell r="I179">
            <v>0</v>
          </cell>
          <cell r="J179">
            <v>0</v>
          </cell>
          <cell r="L179">
            <v>0</v>
          </cell>
          <cell r="M179">
            <v>295</v>
          </cell>
        </row>
        <row r="180">
          <cell r="A180" t="str">
            <v>Johnson, Byron</v>
          </cell>
          <cell r="B180">
            <v>5.54</v>
          </cell>
          <cell r="C180">
            <v>0</v>
          </cell>
          <cell r="D180">
            <v>0</v>
          </cell>
          <cell r="F180">
            <v>0</v>
          </cell>
          <cell r="G180">
            <v>5.54</v>
          </cell>
          <cell r="H180">
            <v>100</v>
          </cell>
          <cell r="I180">
            <v>0</v>
          </cell>
          <cell r="J180">
            <v>0</v>
          </cell>
          <cell r="L180">
            <v>0</v>
          </cell>
          <cell r="M180">
            <v>100</v>
          </cell>
        </row>
        <row r="181">
          <cell r="A181" t="str">
            <v>Johnson, Pervis</v>
          </cell>
          <cell r="B181">
            <v>7.0908566195211735</v>
          </cell>
          <cell r="C181">
            <v>0</v>
          </cell>
          <cell r="D181">
            <v>0</v>
          </cell>
          <cell r="F181">
            <v>0</v>
          </cell>
          <cell r="G181">
            <v>7.0908566195211735</v>
          </cell>
          <cell r="H181">
            <v>285</v>
          </cell>
          <cell r="I181">
            <v>0</v>
          </cell>
          <cell r="J181">
            <v>0</v>
          </cell>
          <cell r="L181">
            <v>0</v>
          </cell>
          <cell r="M181">
            <v>285</v>
          </cell>
        </row>
        <row r="182">
          <cell r="A182" t="str">
            <v>Jones, Flo</v>
          </cell>
          <cell r="B182">
            <v>8.1</v>
          </cell>
          <cell r="C182">
            <v>0</v>
          </cell>
          <cell r="D182">
            <v>0</v>
          </cell>
          <cell r="F182">
            <v>0</v>
          </cell>
          <cell r="G182">
            <v>8.1</v>
          </cell>
          <cell r="H182">
            <v>100</v>
          </cell>
          <cell r="I182">
            <v>0</v>
          </cell>
          <cell r="J182">
            <v>0</v>
          </cell>
          <cell r="L182">
            <v>0</v>
          </cell>
          <cell r="M182">
            <v>100</v>
          </cell>
        </row>
        <row r="183">
          <cell r="A183" t="str">
            <v>Jordan, Jason</v>
          </cell>
          <cell r="B183">
            <v>7.14</v>
          </cell>
          <cell r="C183">
            <v>0</v>
          </cell>
          <cell r="D183">
            <v>0</v>
          </cell>
          <cell r="F183">
            <v>0</v>
          </cell>
          <cell r="G183">
            <v>7.14</v>
          </cell>
          <cell r="H183">
            <v>100</v>
          </cell>
          <cell r="I183">
            <v>0</v>
          </cell>
          <cell r="J183">
            <v>0</v>
          </cell>
          <cell r="L183">
            <v>0</v>
          </cell>
          <cell r="M183">
            <v>100</v>
          </cell>
        </row>
        <row r="184">
          <cell r="A184" t="str">
            <v>Jordan, Ronnie</v>
          </cell>
          <cell r="B184">
            <v>8.5428571428571445</v>
          </cell>
          <cell r="C184">
            <v>0</v>
          </cell>
          <cell r="D184">
            <v>0</v>
          </cell>
          <cell r="F184">
            <v>0</v>
          </cell>
          <cell r="G184">
            <v>8.5428571428571445</v>
          </cell>
          <cell r="H184">
            <v>35</v>
          </cell>
          <cell r="I184">
            <v>0</v>
          </cell>
          <cell r="J184">
            <v>0</v>
          </cell>
          <cell r="L184">
            <v>0</v>
          </cell>
          <cell r="M184">
            <v>35</v>
          </cell>
        </row>
        <row r="185">
          <cell r="A185" t="str">
            <v>Joyce, Scott</v>
          </cell>
          <cell r="B185">
            <v>7.1723195044522585</v>
          </cell>
          <cell r="C185">
            <v>0</v>
          </cell>
          <cell r="D185">
            <v>0</v>
          </cell>
          <cell r="F185">
            <v>0</v>
          </cell>
          <cell r="G185">
            <v>7.1723195044522585</v>
          </cell>
          <cell r="H185">
            <v>195</v>
          </cell>
          <cell r="I185">
            <v>0</v>
          </cell>
          <cell r="J185">
            <v>0</v>
          </cell>
          <cell r="L185">
            <v>0</v>
          </cell>
          <cell r="M185">
            <v>195</v>
          </cell>
        </row>
        <row r="186">
          <cell r="A186" t="str">
            <v>Kahn, Jeff</v>
          </cell>
          <cell r="B186">
            <v>6.6</v>
          </cell>
          <cell r="C186">
            <v>0</v>
          </cell>
          <cell r="D186">
            <v>0</v>
          </cell>
          <cell r="F186">
            <v>0</v>
          </cell>
          <cell r="G186">
            <v>6.6</v>
          </cell>
          <cell r="H186">
            <v>100</v>
          </cell>
          <cell r="I186">
            <v>0</v>
          </cell>
          <cell r="J186">
            <v>0</v>
          </cell>
          <cell r="L186">
            <v>0</v>
          </cell>
          <cell r="M186">
            <v>100</v>
          </cell>
        </row>
        <row r="187">
          <cell r="A187" t="str">
            <v>Kalogeropoulos, Niko</v>
          </cell>
          <cell r="B187">
            <v>8.1587033659366597</v>
          </cell>
          <cell r="C187">
            <v>0</v>
          </cell>
          <cell r="D187">
            <v>0</v>
          </cell>
          <cell r="F187">
            <v>0</v>
          </cell>
          <cell r="G187">
            <v>8.1587033659366597</v>
          </cell>
          <cell r="H187">
            <v>133</v>
          </cell>
          <cell r="I187">
            <v>0</v>
          </cell>
          <cell r="J187">
            <v>0</v>
          </cell>
          <cell r="L187">
            <v>0</v>
          </cell>
          <cell r="M187">
            <v>133</v>
          </cell>
        </row>
        <row r="188">
          <cell r="A188" t="str">
            <v>Kandell, Matt</v>
          </cell>
          <cell r="B188">
            <v>8.7936054449042231</v>
          </cell>
          <cell r="C188">
            <v>0</v>
          </cell>
          <cell r="D188">
            <v>0</v>
          </cell>
          <cell r="F188">
            <v>0</v>
          </cell>
          <cell r="G188">
            <v>8.7936054449042231</v>
          </cell>
          <cell r="H188">
            <v>125</v>
          </cell>
          <cell r="I188">
            <v>0</v>
          </cell>
          <cell r="J188">
            <v>0</v>
          </cell>
          <cell r="L188">
            <v>0</v>
          </cell>
          <cell r="M188">
            <v>125</v>
          </cell>
        </row>
        <row r="189">
          <cell r="A189" t="str">
            <v>Keegan, Brian</v>
          </cell>
          <cell r="B189">
            <v>8.8376883323355653</v>
          </cell>
          <cell r="C189">
            <v>0</v>
          </cell>
          <cell r="D189">
            <v>0</v>
          </cell>
          <cell r="F189">
            <v>0</v>
          </cell>
          <cell r="G189">
            <v>8.8376883323355653</v>
          </cell>
          <cell r="H189">
            <v>80</v>
          </cell>
          <cell r="I189">
            <v>0</v>
          </cell>
          <cell r="J189">
            <v>0</v>
          </cell>
          <cell r="L189">
            <v>0</v>
          </cell>
          <cell r="M189">
            <v>80</v>
          </cell>
        </row>
        <row r="190">
          <cell r="A190" t="str">
            <v>Keener, Lauri</v>
          </cell>
          <cell r="B190">
            <v>6.7411898737277669</v>
          </cell>
          <cell r="C190">
            <v>0</v>
          </cell>
          <cell r="D190">
            <v>0</v>
          </cell>
          <cell r="F190">
            <v>0</v>
          </cell>
          <cell r="G190">
            <v>6.7411898737277669</v>
          </cell>
          <cell r="H190">
            <v>175</v>
          </cell>
          <cell r="I190">
            <v>0</v>
          </cell>
          <cell r="J190">
            <v>0</v>
          </cell>
          <cell r="L190">
            <v>0</v>
          </cell>
          <cell r="M190">
            <v>175</v>
          </cell>
        </row>
        <row r="191">
          <cell r="A191" t="str">
            <v>Kimball, Ford</v>
          </cell>
          <cell r="B191">
            <v>7</v>
          </cell>
          <cell r="C191">
            <v>0</v>
          </cell>
          <cell r="D191">
            <v>0</v>
          </cell>
          <cell r="F191">
            <v>0</v>
          </cell>
          <cell r="G191">
            <v>7</v>
          </cell>
          <cell r="H191">
            <v>100</v>
          </cell>
          <cell r="I191">
            <v>0</v>
          </cell>
          <cell r="J191">
            <v>0</v>
          </cell>
          <cell r="L191">
            <v>0</v>
          </cell>
          <cell r="M191">
            <v>100</v>
          </cell>
        </row>
        <row r="192">
          <cell r="A192" t="str">
            <v>Kinn, Nathan</v>
          </cell>
          <cell r="B192">
            <v>6.1151551553920003</v>
          </cell>
          <cell r="C192">
            <v>0</v>
          </cell>
          <cell r="D192">
            <v>0</v>
          </cell>
          <cell r="F192">
            <v>0</v>
          </cell>
          <cell r="G192">
            <v>6.1151551553920003</v>
          </cell>
          <cell r="H192">
            <v>55</v>
          </cell>
          <cell r="I192">
            <v>0</v>
          </cell>
          <cell r="J192">
            <v>0</v>
          </cell>
          <cell r="L192">
            <v>0</v>
          </cell>
          <cell r="M192">
            <v>55</v>
          </cell>
        </row>
        <row r="193">
          <cell r="A193" t="str">
            <v>Kleinman, Ian</v>
          </cell>
          <cell r="B193">
            <v>7.3</v>
          </cell>
          <cell r="C193">
            <v>0</v>
          </cell>
          <cell r="D193">
            <v>0</v>
          </cell>
          <cell r="F193">
            <v>0</v>
          </cell>
          <cell r="G193">
            <v>7.3</v>
          </cell>
          <cell r="H193">
            <v>100</v>
          </cell>
          <cell r="I193">
            <v>0</v>
          </cell>
          <cell r="J193">
            <v>0</v>
          </cell>
          <cell r="L193">
            <v>0</v>
          </cell>
          <cell r="M193">
            <v>100</v>
          </cell>
        </row>
        <row r="194">
          <cell r="A194" t="str">
            <v>Knight, Doc</v>
          </cell>
          <cell r="B194">
            <v>5.8</v>
          </cell>
          <cell r="C194">
            <v>0</v>
          </cell>
          <cell r="D194">
            <v>0</v>
          </cell>
          <cell r="F194">
            <v>0</v>
          </cell>
          <cell r="G194">
            <v>5.8</v>
          </cell>
          <cell r="H194">
            <v>10</v>
          </cell>
          <cell r="I194">
            <v>0</v>
          </cell>
          <cell r="J194">
            <v>0</v>
          </cell>
          <cell r="L194">
            <v>0</v>
          </cell>
          <cell r="M194">
            <v>10</v>
          </cell>
        </row>
        <row r="195">
          <cell r="A195" t="str">
            <v>Kobald, Chris</v>
          </cell>
          <cell r="B195">
            <v>7.22</v>
          </cell>
          <cell r="C195">
            <v>0</v>
          </cell>
          <cell r="D195">
            <v>0</v>
          </cell>
          <cell r="F195">
            <v>0</v>
          </cell>
          <cell r="G195">
            <v>7.22</v>
          </cell>
          <cell r="H195">
            <v>100</v>
          </cell>
          <cell r="I195">
            <v>0</v>
          </cell>
          <cell r="J195">
            <v>0</v>
          </cell>
          <cell r="L195">
            <v>0</v>
          </cell>
          <cell r="M195">
            <v>100</v>
          </cell>
        </row>
        <row r="196">
          <cell r="A196" t="str">
            <v>Koglman, Alex</v>
          </cell>
          <cell r="B196">
            <v>6.2244646012573579</v>
          </cell>
          <cell r="C196">
            <v>0</v>
          </cell>
          <cell r="D196">
            <v>0</v>
          </cell>
          <cell r="F196">
            <v>0</v>
          </cell>
          <cell r="G196">
            <v>6.2244646012573579</v>
          </cell>
          <cell r="H196">
            <v>244</v>
          </cell>
          <cell r="I196">
            <v>0</v>
          </cell>
          <cell r="J196">
            <v>0</v>
          </cell>
          <cell r="L196">
            <v>0</v>
          </cell>
          <cell r="M196">
            <v>244</v>
          </cell>
        </row>
        <row r="197">
          <cell r="A197" t="str">
            <v>Kokita, Stevie</v>
          </cell>
          <cell r="B197">
            <v>8.1886867230599432</v>
          </cell>
          <cell r="C197">
            <v>0</v>
          </cell>
          <cell r="D197">
            <v>0</v>
          </cell>
          <cell r="F197">
            <v>0</v>
          </cell>
          <cell r="G197">
            <v>8.1886867230599432</v>
          </cell>
          <cell r="H197">
            <v>270</v>
          </cell>
          <cell r="I197">
            <v>0</v>
          </cell>
          <cell r="J197">
            <v>0</v>
          </cell>
          <cell r="L197">
            <v>0</v>
          </cell>
          <cell r="M197">
            <v>270</v>
          </cell>
        </row>
        <row r="198">
          <cell r="A198" t="str">
            <v>Koljonen, Don</v>
          </cell>
          <cell r="B198">
            <v>7.6385016299519988</v>
          </cell>
          <cell r="C198">
            <v>0</v>
          </cell>
          <cell r="D198">
            <v>0</v>
          </cell>
          <cell r="F198">
            <v>0</v>
          </cell>
          <cell r="G198">
            <v>7.6385016299519988</v>
          </cell>
          <cell r="H198">
            <v>105</v>
          </cell>
          <cell r="I198">
            <v>0</v>
          </cell>
          <cell r="J198">
            <v>0</v>
          </cell>
          <cell r="L198">
            <v>0</v>
          </cell>
          <cell r="M198">
            <v>105</v>
          </cell>
        </row>
        <row r="199">
          <cell r="A199" t="str">
            <v>Kostraba, John</v>
          </cell>
          <cell r="B199">
            <v>8.1300000000000008</v>
          </cell>
          <cell r="C199">
            <v>0</v>
          </cell>
          <cell r="D199">
            <v>0</v>
          </cell>
          <cell r="F199">
            <v>0</v>
          </cell>
          <cell r="G199">
            <v>8.1300000000000008</v>
          </cell>
          <cell r="H199">
            <v>100</v>
          </cell>
          <cell r="I199">
            <v>0</v>
          </cell>
          <cell r="J199">
            <v>0</v>
          </cell>
          <cell r="L199">
            <v>0</v>
          </cell>
          <cell r="M199">
            <v>100</v>
          </cell>
        </row>
        <row r="200">
          <cell r="A200" t="str">
            <v>Krueger, Chris</v>
          </cell>
          <cell r="B200">
            <v>8.64</v>
          </cell>
          <cell r="C200">
            <v>0</v>
          </cell>
          <cell r="D200">
            <v>0</v>
          </cell>
          <cell r="F200">
            <v>0</v>
          </cell>
          <cell r="G200">
            <v>8.64</v>
          </cell>
          <cell r="H200">
            <v>100</v>
          </cell>
          <cell r="I200">
            <v>0</v>
          </cell>
          <cell r="J200">
            <v>0</v>
          </cell>
          <cell r="L200">
            <v>0</v>
          </cell>
          <cell r="M200">
            <v>100</v>
          </cell>
        </row>
        <row r="201">
          <cell r="A201" t="str">
            <v>Ku, Michael</v>
          </cell>
          <cell r="B201">
            <v>6.4448334530289504</v>
          </cell>
          <cell r="C201">
            <v>0</v>
          </cell>
          <cell r="D201">
            <v>0</v>
          </cell>
          <cell r="F201">
            <v>0</v>
          </cell>
          <cell r="G201">
            <v>6.4448334530289504</v>
          </cell>
          <cell r="H201">
            <v>72</v>
          </cell>
          <cell r="I201">
            <v>0</v>
          </cell>
          <cell r="J201">
            <v>0</v>
          </cell>
          <cell r="L201">
            <v>0</v>
          </cell>
          <cell r="M201">
            <v>72</v>
          </cell>
        </row>
        <row r="202">
          <cell r="A202" t="str">
            <v>LaClair, Sean</v>
          </cell>
          <cell r="B202">
            <v>6.9550018154077167</v>
          </cell>
          <cell r="C202">
            <v>0</v>
          </cell>
          <cell r="D202">
            <v>0</v>
          </cell>
          <cell r="F202">
            <v>0</v>
          </cell>
          <cell r="G202">
            <v>6.9550018154077167</v>
          </cell>
          <cell r="H202">
            <v>115</v>
          </cell>
          <cell r="I202">
            <v>0</v>
          </cell>
          <cell r="J202">
            <v>0</v>
          </cell>
          <cell r="L202">
            <v>0</v>
          </cell>
          <cell r="M202">
            <v>115</v>
          </cell>
        </row>
        <row r="203">
          <cell r="A203" t="str">
            <v>Lake, Andy</v>
          </cell>
          <cell r="B203">
            <v>6.629604030617303</v>
          </cell>
          <cell r="C203">
            <v>0</v>
          </cell>
          <cell r="D203">
            <v>0</v>
          </cell>
          <cell r="F203">
            <v>0</v>
          </cell>
          <cell r="G203">
            <v>6.629604030617303</v>
          </cell>
          <cell r="H203">
            <v>130</v>
          </cell>
          <cell r="I203">
            <v>0</v>
          </cell>
          <cell r="J203">
            <v>0</v>
          </cell>
          <cell r="L203">
            <v>0</v>
          </cell>
          <cell r="M203">
            <v>130</v>
          </cell>
        </row>
        <row r="204">
          <cell r="A204" t="str">
            <v>Law, Tim</v>
          </cell>
          <cell r="B204">
            <v>7</v>
          </cell>
          <cell r="C204">
            <v>0</v>
          </cell>
          <cell r="D204">
            <v>0</v>
          </cell>
          <cell r="F204">
            <v>0</v>
          </cell>
          <cell r="G204">
            <v>7</v>
          </cell>
          <cell r="H204">
            <v>100</v>
          </cell>
          <cell r="I204">
            <v>0</v>
          </cell>
          <cell r="J204">
            <v>0</v>
          </cell>
          <cell r="L204">
            <v>0</v>
          </cell>
          <cell r="M204">
            <v>100</v>
          </cell>
        </row>
        <row r="205">
          <cell r="A205" t="str">
            <v>Lawetz, Tyrone</v>
          </cell>
          <cell r="B205">
            <v>8.4</v>
          </cell>
          <cell r="C205">
            <v>0</v>
          </cell>
          <cell r="D205">
            <v>0</v>
          </cell>
          <cell r="F205">
            <v>0</v>
          </cell>
          <cell r="G205">
            <v>8.4</v>
          </cell>
          <cell r="H205">
            <v>100</v>
          </cell>
          <cell r="I205">
            <v>0</v>
          </cell>
          <cell r="J205">
            <v>0</v>
          </cell>
          <cell r="L205">
            <v>0</v>
          </cell>
          <cell r="M205">
            <v>100</v>
          </cell>
        </row>
        <row r="206">
          <cell r="A206" t="str">
            <v>Leavitt, Scotty</v>
          </cell>
          <cell r="B206">
            <v>7.6</v>
          </cell>
          <cell r="C206">
            <v>0</v>
          </cell>
          <cell r="D206">
            <v>0</v>
          </cell>
          <cell r="F206">
            <v>0</v>
          </cell>
          <cell r="G206">
            <v>7.6</v>
          </cell>
          <cell r="H206">
            <v>5</v>
          </cell>
          <cell r="I206">
            <v>0</v>
          </cell>
          <cell r="J206">
            <v>0</v>
          </cell>
          <cell r="L206">
            <v>0</v>
          </cell>
          <cell r="M206">
            <v>5</v>
          </cell>
        </row>
        <row r="207">
          <cell r="A207" t="str">
            <v>Leber, Andrea</v>
          </cell>
          <cell r="B207">
            <v>5.8</v>
          </cell>
          <cell r="C207">
            <v>0</v>
          </cell>
          <cell r="D207">
            <v>0</v>
          </cell>
          <cell r="F207">
            <v>0</v>
          </cell>
          <cell r="G207">
            <v>5.8</v>
          </cell>
          <cell r="H207">
            <v>100</v>
          </cell>
          <cell r="I207">
            <v>0</v>
          </cell>
          <cell r="J207">
            <v>0</v>
          </cell>
          <cell r="L207">
            <v>0</v>
          </cell>
          <cell r="M207">
            <v>100</v>
          </cell>
        </row>
        <row r="208">
          <cell r="A208" t="str">
            <v>LeClair, Charlie</v>
          </cell>
          <cell r="B208">
            <v>6.8499286313754872</v>
          </cell>
          <cell r="C208">
            <v>0</v>
          </cell>
          <cell r="D208">
            <v>0</v>
          </cell>
          <cell r="F208">
            <v>0</v>
          </cell>
          <cell r="G208">
            <v>6.8499286313754872</v>
          </cell>
          <cell r="H208">
            <v>244</v>
          </cell>
          <cell r="I208">
            <v>0</v>
          </cell>
          <cell r="J208">
            <v>0</v>
          </cell>
          <cell r="L208">
            <v>0</v>
          </cell>
          <cell r="M208">
            <v>244</v>
          </cell>
        </row>
        <row r="209">
          <cell r="A209" t="str">
            <v>Lee, Sasha</v>
          </cell>
          <cell r="B209">
            <v>4.4000000000000004</v>
          </cell>
          <cell r="C209">
            <v>0</v>
          </cell>
          <cell r="D209">
            <v>0</v>
          </cell>
          <cell r="F209">
            <v>0</v>
          </cell>
          <cell r="G209">
            <v>4.4000000000000004</v>
          </cell>
          <cell r="H209">
            <v>5</v>
          </cell>
          <cell r="I209">
            <v>0</v>
          </cell>
          <cell r="J209">
            <v>0</v>
          </cell>
          <cell r="L209">
            <v>0</v>
          </cell>
          <cell r="M209">
            <v>5</v>
          </cell>
        </row>
        <row r="210">
          <cell r="A210" t="str">
            <v>Leino, Blake</v>
          </cell>
          <cell r="B210">
            <v>7</v>
          </cell>
          <cell r="C210">
            <v>0</v>
          </cell>
          <cell r="D210">
            <v>0</v>
          </cell>
          <cell r="F210">
            <v>0</v>
          </cell>
          <cell r="G210">
            <v>7</v>
          </cell>
          <cell r="H210">
            <v>100</v>
          </cell>
          <cell r="I210">
            <v>0</v>
          </cell>
          <cell r="J210">
            <v>0</v>
          </cell>
          <cell r="L210">
            <v>0</v>
          </cell>
          <cell r="M210">
            <v>100</v>
          </cell>
        </row>
        <row r="211">
          <cell r="A211" t="str">
            <v>Lewis, Andrew</v>
          </cell>
          <cell r="B211">
            <v>7.88</v>
          </cell>
          <cell r="C211">
            <v>0</v>
          </cell>
          <cell r="D211">
            <v>0</v>
          </cell>
          <cell r="F211">
            <v>0</v>
          </cell>
          <cell r="G211">
            <v>7.88</v>
          </cell>
          <cell r="H211">
            <v>100</v>
          </cell>
          <cell r="I211">
            <v>0</v>
          </cell>
          <cell r="J211">
            <v>0</v>
          </cell>
          <cell r="L211">
            <v>0</v>
          </cell>
          <cell r="M211">
            <v>100</v>
          </cell>
        </row>
        <row r="212">
          <cell r="A212" t="str">
            <v>Lewis, Elijah</v>
          </cell>
          <cell r="B212">
            <v>8.2614765591567476</v>
          </cell>
          <cell r="C212">
            <v>0</v>
          </cell>
          <cell r="D212">
            <v>0</v>
          </cell>
          <cell r="F212">
            <v>0</v>
          </cell>
          <cell r="G212">
            <v>8.2614765591567476</v>
          </cell>
          <cell r="H212">
            <v>424</v>
          </cell>
          <cell r="I212">
            <v>0</v>
          </cell>
          <cell r="J212">
            <v>0</v>
          </cell>
          <cell r="L212">
            <v>0</v>
          </cell>
          <cell r="M212">
            <v>424</v>
          </cell>
        </row>
        <row r="213">
          <cell r="A213" t="str">
            <v>Liman, Sam</v>
          </cell>
          <cell r="B213">
            <v>5.4961869392640006</v>
          </cell>
          <cell r="C213">
            <v>0</v>
          </cell>
          <cell r="D213">
            <v>0</v>
          </cell>
          <cell r="F213">
            <v>0</v>
          </cell>
          <cell r="G213">
            <v>5.4961869392640006</v>
          </cell>
          <cell r="H213">
            <v>105</v>
          </cell>
          <cell r="I213">
            <v>0</v>
          </cell>
          <cell r="J213">
            <v>0</v>
          </cell>
          <cell r="L213">
            <v>0</v>
          </cell>
          <cell r="M213">
            <v>105</v>
          </cell>
        </row>
        <row r="214">
          <cell r="A214" t="str">
            <v>Linstrom, Jake</v>
          </cell>
          <cell r="B214">
            <v>6.88</v>
          </cell>
          <cell r="C214">
            <v>0</v>
          </cell>
          <cell r="D214">
            <v>0</v>
          </cell>
          <cell r="F214">
            <v>0</v>
          </cell>
          <cell r="G214">
            <v>6.88</v>
          </cell>
          <cell r="H214">
            <v>100</v>
          </cell>
          <cell r="I214">
            <v>0</v>
          </cell>
          <cell r="J214">
            <v>0</v>
          </cell>
          <cell r="L214">
            <v>0</v>
          </cell>
          <cell r="M214">
            <v>100</v>
          </cell>
        </row>
        <row r="215">
          <cell r="A215" t="str">
            <v>Lipe, Jack</v>
          </cell>
          <cell r="B215">
            <v>6.2</v>
          </cell>
          <cell r="C215">
            <v>0</v>
          </cell>
          <cell r="D215">
            <v>0</v>
          </cell>
          <cell r="F215">
            <v>0</v>
          </cell>
          <cell r="G215">
            <v>6.2</v>
          </cell>
          <cell r="H215">
            <v>20</v>
          </cell>
          <cell r="I215">
            <v>0</v>
          </cell>
          <cell r="J215">
            <v>0</v>
          </cell>
          <cell r="L215">
            <v>0</v>
          </cell>
          <cell r="M215">
            <v>20</v>
          </cell>
        </row>
        <row r="216">
          <cell r="A216" t="str">
            <v>Lorfing, Joshua</v>
          </cell>
          <cell r="B216">
            <v>6.45</v>
          </cell>
          <cell r="C216">
            <v>0</v>
          </cell>
          <cell r="D216">
            <v>0</v>
          </cell>
          <cell r="F216">
            <v>0</v>
          </cell>
          <cell r="G216">
            <v>6.45</v>
          </cell>
          <cell r="H216">
            <v>20</v>
          </cell>
          <cell r="I216">
            <v>0</v>
          </cell>
          <cell r="J216">
            <v>0</v>
          </cell>
          <cell r="L216">
            <v>0</v>
          </cell>
          <cell r="M216">
            <v>20</v>
          </cell>
        </row>
        <row r="217">
          <cell r="A217" t="str">
            <v>Lumpkin, Matt</v>
          </cell>
          <cell r="B217">
            <v>7.829516969901432</v>
          </cell>
          <cell r="C217">
            <v>0</v>
          </cell>
          <cell r="D217">
            <v>0</v>
          </cell>
          <cell r="F217">
            <v>0</v>
          </cell>
          <cell r="G217">
            <v>7.829516969901432</v>
          </cell>
          <cell r="H217">
            <v>390</v>
          </cell>
          <cell r="I217">
            <v>0</v>
          </cell>
          <cell r="J217">
            <v>0</v>
          </cell>
          <cell r="L217">
            <v>0</v>
          </cell>
          <cell r="M217">
            <v>390</v>
          </cell>
        </row>
        <row r="218">
          <cell r="A218" t="str">
            <v>Mack, Norm</v>
          </cell>
          <cell r="B218">
            <v>6.3</v>
          </cell>
          <cell r="C218">
            <v>0</v>
          </cell>
          <cell r="D218">
            <v>0</v>
          </cell>
          <cell r="F218">
            <v>0</v>
          </cell>
          <cell r="G218">
            <v>6.3</v>
          </cell>
          <cell r="H218">
            <v>100</v>
          </cell>
          <cell r="I218">
            <v>0</v>
          </cell>
          <cell r="J218">
            <v>0</v>
          </cell>
          <cell r="L218">
            <v>0</v>
          </cell>
          <cell r="M218">
            <v>100</v>
          </cell>
        </row>
        <row r="219">
          <cell r="A219" t="str">
            <v>Malenoski, Mike</v>
          </cell>
          <cell r="B219">
            <v>7</v>
          </cell>
          <cell r="C219">
            <v>0</v>
          </cell>
          <cell r="D219">
            <v>0</v>
          </cell>
          <cell r="F219">
            <v>0</v>
          </cell>
          <cell r="G219">
            <v>7</v>
          </cell>
          <cell r="H219">
            <v>100</v>
          </cell>
          <cell r="I219">
            <v>0</v>
          </cell>
          <cell r="J219">
            <v>0</v>
          </cell>
          <cell r="L219">
            <v>0</v>
          </cell>
          <cell r="M219">
            <v>100</v>
          </cell>
        </row>
        <row r="220">
          <cell r="A220" t="str">
            <v>Manning, Blake</v>
          </cell>
          <cell r="B220">
            <v>7.2242074006059394</v>
          </cell>
          <cell r="C220">
            <v>0</v>
          </cell>
          <cell r="D220">
            <v>0</v>
          </cell>
          <cell r="F220">
            <v>0</v>
          </cell>
          <cell r="G220">
            <v>7.2242074006059394</v>
          </cell>
          <cell r="H220">
            <v>110</v>
          </cell>
          <cell r="I220">
            <v>0</v>
          </cell>
          <cell r="J220">
            <v>0</v>
          </cell>
          <cell r="L220">
            <v>0</v>
          </cell>
          <cell r="M220">
            <v>110</v>
          </cell>
        </row>
        <row r="221">
          <cell r="A221" t="str">
            <v>Mares, John</v>
          </cell>
          <cell r="B221">
            <v>8.1999999999999993</v>
          </cell>
          <cell r="C221">
            <v>0</v>
          </cell>
          <cell r="D221">
            <v>0</v>
          </cell>
          <cell r="F221">
            <v>0</v>
          </cell>
          <cell r="G221">
            <v>8.1999999999999993</v>
          </cell>
          <cell r="H221">
            <v>5</v>
          </cell>
          <cell r="I221">
            <v>0</v>
          </cell>
          <cell r="J221">
            <v>0</v>
          </cell>
          <cell r="L221">
            <v>0</v>
          </cell>
          <cell r="M221">
            <v>5</v>
          </cell>
        </row>
        <row r="222">
          <cell r="A222" t="str">
            <v>Martinez, Antonio</v>
          </cell>
          <cell r="B222">
            <v>8.7200000000000006</v>
          </cell>
          <cell r="C222">
            <v>0</v>
          </cell>
          <cell r="D222">
            <v>0</v>
          </cell>
          <cell r="F222">
            <v>0</v>
          </cell>
          <cell r="G222">
            <v>8.7200000000000006</v>
          </cell>
          <cell r="H222">
            <v>100</v>
          </cell>
          <cell r="I222">
            <v>0</v>
          </cell>
          <cell r="J222">
            <v>0</v>
          </cell>
          <cell r="L222">
            <v>0</v>
          </cell>
          <cell r="M222">
            <v>100</v>
          </cell>
        </row>
        <row r="223">
          <cell r="A223" t="str">
            <v>Martinez, Ron</v>
          </cell>
          <cell r="B223">
            <v>8.8000000000000007</v>
          </cell>
          <cell r="C223">
            <v>0</v>
          </cell>
          <cell r="D223">
            <v>0</v>
          </cell>
          <cell r="F223">
            <v>0</v>
          </cell>
          <cell r="G223">
            <v>8.8000000000000007</v>
          </cell>
          <cell r="H223">
            <v>10</v>
          </cell>
          <cell r="I223">
            <v>0</v>
          </cell>
          <cell r="J223">
            <v>0</v>
          </cell>
          <cell r="L223">
            <v>0</v>
          </cell>
          <cell r="M223">
            <v>10</v>
          </cell>
        </row>
        <row r="224">
          <cell r="A224" t="str">
            <v>Masching, Rebecca</v>
          </cell>
          <cell r="B224">
            <v>6.4</v>
          </cell>
          <cell r="C224">
            <v>0</v>
          </cell>
          <cell r="D224">
            <v>0</v>
          </cell>
          <cell r="F224">
            <v>0</v>
          </cell>
          <cell r="G224">
            <v>6.4</v>
          </cell>
          <cell r="H224">
            <v>15</v>
          </cell>
          <cell r="I224">
            <v>0</v>
          </cell>
          <cell r="J224">
            <v>0</v>
          </cell>
          <cell r="L224">
            <v>0</v>
          </cell>
          <cell r="M224">
            <v>15</v>
          </cell>
        </row>
        <row r="225">
          <cell r="A225" t="str">
            <v>Salgado, Mauro</v>
          </cell>
          <cell r="B225">
            <v>7.129405320724179</v>
          </cell>
          <cell r="C225">
            <v>0</v>
          </cell>
          <cell r="D225">
            <v>0</v>
          </cell>
          <cell r="F225">
            <v>0.3466073133611971</v>
          </cell>
          <cell r="G225">
            <v>7.4760126340853761</v>
          </cell>
          <cell r="H225">
            <v>249</v>
          </cell>
          <cell r="I225">
            <v>0</v>
          </cell>
          <cell r="J225">
            <v>0</v>
          </cell>
          <cell r="L225">
            <v>15</v>
          </cell>
          <cell r="M225">
            <v>264</v>
          </cell>
        </row>
        <row r="226">
          <cell r="A226" t="str">
            <v>McAllister, Shane</v>
          </cell>
          <cell r="B226">
            <v>7.6067033344175012</v>
          </cell>
          <cell r="C226">
            <v>0</v>
          </cell>
          <cell r="D226">
            <v>0</v>
          </cell>
          <cell r="F226">
            <v>0</v>
          </cell>
          <cell r="G226">
            <v>7.6067033344175012</v>
          </cell>
          <cell r="H226">
            <v>110</v>
          </cell>
          <cell r="I226">
            <v>0</v>
          </cell>
          <cell r="J226">
            <v>0</v>
          </cell>
          <cell r="L226">
            <v>0</v>
          </cell>
          <cell r="M226">
            <v>110</v>
          </cell>
        </row>
        <row r="227">
          <cell r="A227" t="str">
            <v>McBride, Doug</v>
          </cell>
          <cell r="B227">
            <v>6.8519112793412917</v>
          </cell>
          <cell r="C227">
            <v>0</v>
          </cell>
          <cell r="D227">
            <v>0</v>
          </cell>
          <cell r="F227">
            <v>0</v>
          </cell>
          <cell r="G227">
            <v>6.8519112793412917</v>
          </cell>
          <cell r="H227">
            <v>370</v>
          </cell>
          <cell r="I227">
            <v>0</v>
          </cell>
          <cell r="J227">
            <v>0</v>
          </cell>
          <cell r="L227">
            <v>0</v>
          </cell>
          <cell r="M227">
            <v>370</v>
          </cell>
        </row>
        <row r="228">
          <cell r="A228" t="str">
            <v>McCaslin, Mark</v>
          </cell>
          <cell r="B228">
            <v>8.6999999999999993</v>
          </cell>
          <cell r="C228">
            <v>0</v>
          </cell>
          <cell r="D228">
            <v>0</v>
          </cell>
          <cell r="F228">
            <v>0</v>
          </cell>
          <cell r="G228">
            <v>8.6999999999999993</v>
          </cell>
          <cell r="H228">
            <v>100</v>
          </cell>
          <cell r="I228">
            <v>0</v>
          </cell>
          <cell r="J228">
            <v>0</v>
          </cell>
          <cell r="L228">
            <v>0</v>
          </cell>
          <cell r="M228">
            <v>100</v>
          </cell>
        </row>
        <row r="229">
          <cell r="A229" t="str">
            <v>McClanahan, Reid</v>
          </cell>
          <cell r="B229">
            <v>8.4014074718653333</v>
          </cell>
          <cell r="C229">
            <v>0</v>
          </cell>
          <cell r="D229">
            <v>0</v>
          </cell>
          <cell r="F229">
            <v>0</v>
          </cell>
          <cell r="G229">
            <v>8.4014074718653333</v>
          </cell>
          <cell r="H229">
            <v>350</v>
          </cell>
          <cell r="I229">
            <v>0</v>
          </cell>
          <cell r="J229">
            <v>0</v>
          </cell>
          <cell r="L229">
            <v>0</v>
          </cell>
          <cell r="M229">
            <v>350</v>
          </cell>
        </row>
        <row r="230">
          <cell r="A230" t="str">
            <v>McDermott, Brian</v>
          </cell>
          <cell r="B230">
            <v>7</v>
          </cell>
          <cell r="C230">
            <v>0</v>
          </cell>
          <cell r="D230">
            <v>0</v>
          </cell>
          <cell r="F230">
            <v>0</v>
          </cell>
          <cell r="G230">
            <v>7</v>
          </cell>
          <cell r="H230">
            <v>100</v>
          </cell>
          <cell r="I230">
            <v>0</v>
          </cell>
          <cell r="J230">
            <v>0</v>
          </cell>
          <cell r="L230">
            <v>0</v>
          </cell>
          <cell r="M230">
            <v>100</v>
          </cell>
        </row>
        <row r="231">
          <cell r="A231" t="str">
            <v>McEuen, Mitch</v>
          </cell>
          <cell r="B231">
            <v>5.9</v>
          </cell>
          <cell r="C231">
            <v>0</v>
          </cell>
          <cell r="D231">
            <v>0</v>
          </cell>
          <cell r="F231">
            <v>0</v>
          </cell>
          <cell r="G231">
            <v>5.9</v>
          </cell>
          <cell r="H231">
            <v>10</v>
          </cell>
          <cell r="I231">
            <v>0</v>
          </cell>
          <cell r="J231">
            <v>0</v>
          </cell>
          <cell r="L231">
            <v>0</v>
          </cell>
          <cell r="M231">
            <v>10</v>
          </cell>
        </row>
        <row r="232">
          <cell r="A232" t="str">
            <v>McGill, Diane</v>
          </cell>
          <cell r="B232">
            <v>4.4800000000000004</v>
          </cell>
          <cell r="C232">
            <v>0</v>
          </cell>
          <cell r="D232">
            <v>0</v>
          </cell>
          <cell r="F232">
            <v>0</v>
          </cell>
          <cell r="G232">
            <v>4.4800000000000004</v>
          </cell>
          <cell r="H232">
            <v>100</v>
          </cell>
          <cell r="I232">
            <v>0</v>
          </cell>
          <cell r="J232">
            <v>0</v>
          </cell>
          <cell r="L232">
            <v>0</v>
          </cell>
          <cell r="M232">
            <v>100</v>
          </cell>
        </row>
        <row r="233">
          <cell r="A233" t="str">
            <v>McKee, Brandon</v>
          </cell>
          <cell r="B233">
            <v>7</v>
          </cell>
          <cell r="C233">
            <v>0</v>
          </cell>
          <cell r="D233">
            <v>0</v>
          </cell>
          <cell r="F233">
            <v>0</v>
          </cell>
          <cell r="G233">
            <v>7</v>
          </cell>
          <cell r="H233">
            <v>100</v>
          </cell>
          <cell r="I233">
            <v>0</v>
          </cell>
          <cell r="J233">
            <v>0</v>
          </cell>
          <cell r="L233">
            <v>0</v>
          </cell>
          <cell r="M233">
            <v>100</v>
          </cell>
        </row>
        <row r="234">
          <cell r="A234" t="str">
            <v>McKee, Jeremy</v>
          </cell>
          <cell r="B234">
            <v>5.94</v>
          </cell>
          <cell r="C234">
            <v>0</v>
          </cell>
          <cell r="D234">
            <v>0</v>
          </cell>
          <cell r="F234">
            <v>0</v>
          </cell>
          <cell r="G234">
            <v>5.94</v>
          </cell>
          <cell r="H234">
            <v>100</v>
          </cell>
          <cell r="I234">
            <v>0</v>
          </cell>
          <cell r="J234">
            <v>0</v>
          </cell>
          <cell r="L234">
            <v>0</v>
          </cell>
          <cell r="M234">
            <v>100</v>
          </cell>
        </row>
        <row r="235">
          <cell r="A235" t="str">
            <v>McNally, Patrick</v>
          </cell>
          <cell r="B235">
            <v>8.8589658210717506</v>
          </cell>
          <cell r="C235">
            <v>0</v>
          </cell>
          <cell r="D235">
            <v>0</v>
          </cell>
          <cell r="F235">
            <v>0</v>
          </cell>
          <cell r="G235">
            <v>8.8589658210717506</v>
          </cell>
          <cell r="H235">
            <v>686</v>
          </cell>
          <cell r="I235">
            <v>0</v>
          </cell>
          <cell r="J235">
            <v>0</v>
          </cell>
          <cell r="L235">
            <v>0</v>
          </cell>
          <cell r="M235">
            <v>686</v>
          </cell>
        </row>
        <row r="236">
          <cell r="A236" t="str">
            <v>McVay, Ian</v>
          </cell>
          <cell r="B236">
            <v>6.6923076923076925</v>
          </cell>
          <cell r="C236">
            <v>0</v>
          </cell>
          <cell r="D236">
            <v>0</v>
          </cell>
          <cell r="F236">
            <v>0</v>
          </cell>
          <cell r="G236">
            <v>6.6923076923076925</v>
          </cell>
          <cell r="H236">
            <v>5</v>
          </cell>
          <cell r="I236">
            <v>0</v>
          </cell>
          <cell r="J236">
            <v>0</v>
          </cell>
          <cell r="L236">
            <v>0</v>
          </cell>
          <cell r="M236">
            <v>5</v>
          </cell>
        </row>
        <row r="237">
          <cell r="A237" t="str">
            <v>Medina, Richard</v>
          </cell>
          <cell r="B237">
            <v>5.9911347246924223</v>
          </cell>
          <cell r="C237">
            <v>0</v>
          </cell>
          <cell r="D237">
            <v>0</v>
          </cell>
          <cell r="F237">
            <v>0</v>
          </cell>
          <cell r="G237">
            <v>5.9911347246924223</v>
          </cell>
          <cell r="H237">
            <v>85</v>
          </cell>
          <cell r="I237">
            <v>0</v>
          </cell>
          <cell r="J237">
            <v>0</v>
          </cell>
          <cell r="L237">
            <v>0</v>
          </cell>
          <cell r="M237">
            <v>85</v>
          </cell>
        </row>
        <row r="238">
          <cell r="A238" t="str">
            <v>Mejia, Javier</v>
          </cell>
          <cell r="B238">
            <v>8.4</v>
          </cell>
          <cell r="C238">
            <v>0</v>
          </cell>
          <cell r="D238">
            <v>0</v>
          </cell>
          <cell r="F238">
            <v>0</v>
          </cell>
          <cell r="G238">
            <v>8.4</v>
          </cell>
          <cell r="H238">
            <v>100</v>
          </cell>
          <cell r="I238">
            <v>0</v>
          </cell>
          <cell r="J238">
            <v>0</v>
          </cell>
          <cell r="L238">
            <v>0</v>
          </cell>
          <cell r="M238">
            <v>100</v>
          </cell>
        </row>
        <row r="239">
          <cell r="A239" t="str">
            <v>Miller, Jana</v>
          </cell>
          <cell r="B239">
            <v>6.33</v>
          </cell>
          <cell r="C239">
            <v>0</v>
          </cell>
          <cell r="D239">
            <v>0</v>
          </cell>
          <cell r="F239">
            <v>0</v>
          </cell>
          <cell r="G239">
            <v>6.33</v>
          </cell>
          <cell r="H239">
            <v>100</v>
          </cell>
          <cell r="I239">
            <v>0</v>
          </cell>
          <cell r="J239">
            <v>0</v>
          </cell>
          <cell r="L239">
            <v>0</v>
          </cell>
          <cell r="M239">
            <v>100</v>
          </cell>
        </row>
        <row r="240">
          <cell r="A240" t="str">
            <v>Miller, John</v>
          </cell>
          <cell r="B240">
            <v>7.2759301749883356</v>
          </cell>
          <cell r="C240">
            <v>0</v>
          </cell>
          <cell r="D240">
            <v>0</v>
          </cell>
          <cell r="F240">
            <v>-5.4136398266345864E-2</v>
          </cell>
          <cell r="G240">
            <v>7.2217937767219897</v>
          </cell>
          <cell r="H240">
            <v>344</v>
          </cell>
          <cell r="I240">
            <v>0</v>
          </cell>
          <cell r="J240">
            <v>0</v>
          </cell>
          <cell r="L240">
            <v>10</v>
          </cell>
          <cell r="M240">
            <v>354</v>
          </cell>
        </row>
        <row r="241">
          <cell r="A241" t="str">
            <v>Miller, Peter</v>
          </cell>
          <cell r="B241">
            <v>6.0921509789490846</v>
          </cell>
          <cell r="C241">
            <v>0</v>
          </cell>
          <cell r="D241">
            <v>0</v>
          </cell>
          <cell r="F241">
            <v>0</v>
          </cell>
          <cell r="G241">
            <v>6.0921509789490846</v>
          </cell>
          <cell r="H241">
            <v>110</v>
          </cell>
          <cell r="I241">
            <v>0</v>
          </cell>
          <cell r="J241">
            <v>0</v>
          </cell>
          <cell r="L241">
            <v>0</v>
          </cell>
          <cell r="M241">
            <v>110</v>
          </cell>
        </row>
        <row r="242">
          <cell r="A242" t="str">
            <v>Milner, Olivia</v>
          </cell>
          <cell r="B242">
            <v>7</v>
          </cell>
          <cell r="C242">
            <v>0</v>
          </cell>
          <cell r="D242">
            <v>0</v>
          </cell>
          <cell r="F242">
            <v>0</v>
          </cell>
          <cell r="G242">
            <v>7</v>
          </cell>
          <cell r="H242">
            <v>100</v>
          </cell>
          <cell r="I242">
            <v>0</v>
          </cell>
          <cell r="J242">
            <v>0</v>
          </cell>
          <cell r="L242">
            <v>0</v>
          </cell>
          <cell r="M242">
            <v>100</v>
          </cell>
        </row>
        <row r="243">
          <cell r="A243" t="str">
            <v>Miltenberger, Vince</v>
          </cell>
          <cell r="B243">
            <v>5.5555555555555554</v>
          </cell>
          <cell r="C243">
            <v>0</v>
          </cell>
          <cell r="D243">
            <v>0</v>
          </cell>
          <cell r="F243">
            <v>0</v>
          </cell>
          <cell r="G243">
            <v>5.5555555555555554</v>
          </cell>
          <cell r="H243">
            <v>45</v>
          </cell>
          <cell r="I243">
            <v>0</v>
          </cell>
          <cell r="J243">
            <v>0</v>
          </cell>
          <cell r="L243">
            <v>0</v>
          </cell>
          <cell r="M243">
            <v>45</v>
          </cell>
        </row>
        <row r="244">
          <cell r="A244" t="str">
            <v>Mitchell, Jacob</v>
          </cell>
          <cell r="B244">
            <v>7.6667774543343157</v>
          </cell>
          <cell r="C244">
            <v>0</v>
          </cell>
          <cell r="D244">
            <v>0</v>
          </cell>
          <cell r="F244">
            <v>0</v>
          </cell>
          <cell r="G244">
            <v>7.6667774543343157</v>
          </cell>
          <cell r="H244">
            <v>65</v>
          </cell>
          <cell r="I244">
            <v>0</v>
          </cell>
          <cell r="J244">
            <v>0</v>
          </cell>
          <cell r="L244">
            <v>0</v>
          </cell>
          <cell r="M244">
            <v>65</v>
          </cell>
        </row>
        <row r="245">
          <cell r="A245" t="str">
            <v>Mitchell, Michael</v>
          </cell>
          <cell r="B245">
            <v>7.4</v>
          </cell>
          <cell r="C245">
            <v>0</v>
          </cell>
          <cell r="D245">
            <v>0</v>
          </cell>
          <cell r="F245">
            <v>0</v>
          </cell>
          <cell r="G245">
            <v>7.4</v>
          </cell>
          <cell r="H245">
            <v>100</v>
          </cell>
          <cell r="I245">
            <v>0</v>
          </cell>
          <cell r="J245">
            <v>0</v>
          </cell>
          <cell r="L245">
            <v>0</v>
          </cell>
          <cell r="M245">
            <v>100</v>
          </cell>
        </row>
        <row r="246">
          <cell r="A246" t="str">
            <v>Mo, Sebastian</v>
          </cell>
          <cell r="B246">
            <v>8.4145866452594618</v>
          </cell>
          <cell r="C246">
            <v>0</v>
          </cell>
          <cell r="D246">
            <v>0</v>
          </cell>
          <cell r="F246">
            <v>0</v>
          </cell>
          <cell r="G246">
            <v>8.4145866452594618</v>
          </cell>
          <cell r="H246">
            <v>136</v>
          </cell>
          <cell r="I246">
            <v>0</v>
          </cell>
          <cell r="J246">
            <v>0</v>
          </cell>
          <cell r="L246">
            <v>0</v>
          </cell>
          <cell r="M246">
            <v>136</v>
          </cell>
        </row>
        <row r="247">
          <cell r="A247" t="str">
            <v>Molina, Tony</v>
          </cell>
          <cell r="B247">
            <v>7.53</v>
          </cell>
          <cell r="C247">
            <v>0</v>
          </cell>
          <cell r="D247">
            <v>0</v>
          </cell>
          <cell r="F247">
            <v>0</v>
          </cell>
          <cell r="G247">
            <v>7.53</v>
          </cell>
          <cell r="H247">
            <v>100</v>
          </cell>
          <cell r="I247">
            <v>0</v>
          </cell>
          <cell r="J247">
            <v>0</v>
          </cell>
          <cell r="L247">
            <v>0</v>
          </cell>
          <cell r="M247">
            <v>100</v>
          </cell>
        </row>
        <row r="248">
          <cell r="A248" t="str">
            <v>Moline, Christopher</v>
          </cell>
          <cell r="B248">
            <v>8.4230769230769234</v>
          </cell>
          <cell r="C248">
            <v>0</v>
          </cell>
          <cell r="D248">
            <v>0</v>
          </cell>
          <cell r="F248">
            <v>0</v>
          </cell>
          <cell r="G248">
            <v>8.4230769230769234</v>
          </cell>
          <cell r="H248">
            <v>26</v>
          </cell>
          <cell r="I248">
            <v>0</v>
          </cell>
          <cell r="J248">
            <v>0</v>
          </cell>
          <cell r="L248">
            <v>0</v>
          </cell>
          <cell r="M248">
            <v>26</v>
          </cell>
        </row>
        <row r="249">
          <cell r="A249" t="str">
            <v>Moline, Rebekah</v>
          </cell>
          <cell r="B249">
            <v>6.1538461538461542</v>
          </cell>
          <cell r="C249">
            <v>0</v>
          </cell>
          <cell r="D249">
            <v>0</v>
          </cell>
          <cell r="F249">
            <v>0</v>
          </cell>
          <cell r="G249">
            <v>6.1538461538461542</v>
          </cell>
          <cell r="H249">
            <v>26</v>
          </cell>
          <cell r="I249">
            <v>0</v>
          </cell>
          <cell r="J249">
            <v>0</v>
          </cell>
          <cell r="L249">
            <v>0</v>
          </cell>
          <cell r="M249">
            <v>26</v>
          </cell>
        </row>
        <row r="250">
          <cell r="A250" t="str">
            <v>Monaco, Colin</v>
          </cell>
          <cell r="B250">
            <v>8.4144306038273236</v>
          </cell>
          <cell r="C250">
            <v>0</v>
          </cell>
          <cell r="D250">
            <v>0</v>
          </cell>
          <cell r="F250">
            <v>0</v>
          </cell>
          <cell r="G250">
            <v>8.4144306038273236</v>
          </cell>
          <cell r="H250">
            <v>125</v>
          </cell>
          <cell r="I250">
            <v>0</v>
          </cell>
          <cell r="J250">
            <v>0</v>
          </cell>
          <cell r="L250">
            <v>0</v>
          </cell>
          <cell r="M250">
            <v>125</v>
          </cell>
        </row>
        <row r="251">
          <cell r="A251" t="str">
            <v>Moore, Evin</v>
          </cell>
          <cell r="B251">
            <v>4.5999999999999996</v>
          </cell>
          <cell r="C251">
            <v>0</v>
          </cell>
          <cell r="D251">
            <v>0</v>
          </cell>
          <cell r="F251">
            <v>0</v>
          </cell>
          <cell r="G251">
            <v>4.5999999999999996</v>
          </cell>
          <cell r="H251">
            <v>100</v>
          </cell>
          <cell r="I251">
            <v>0</v>
          </cell>
          <cell r="J251">
            <v>0</v>
          </cell>
          <cell r="L251">
            <v>0</v>
          </cell>
          <cell r="M251">
            <v>100</v>
          </cell>
        </row>
        <row r="252">
          <cell r="A252" t="str">
            <v>Moreno, Louis</v>
          </cell>
          <cell r="B252">
            <v>5.4</v>
          </cell>
          <cell r="C252">
            <v>0</v>
          </cell>
          <cell r="D252">
            <v>0</v>
          </cell>
          <cell r="F252">
            <v>0</v>
          </cell>
          <cell r="G252">
            <v>5.4</v>
          </cell>
          <cell r="H252">
            <v>5</v>
          </cell>
          <cell r="I252">
            <v>0</v>
          </cell>
          <cell r="J252">
            <v>0</v>
          </cell>
          <cell r="L252">
            <v>0</v>
          </cell>
          <cell r="M252">
            <v>5</v>
          </cell>
        </row>
        <row r="253">
          <cell r="A253" t="str">
            <v>Morgenthaler, Peder</v>
          </cell>
          <cell r="B253">
            <v>7.2</v>
          </cell>
          <cell r="C253">
            <v>0</v>
          </cell>
          <cell r="D253">
            <v>0</v>
          </cell>
          <cell r="F253">
            <v>0</v>
          </cell>
          <cell r="G253">
            <v>7.2</v>
          </cell>
          <cell r="H253">
            <v>100</v>
          </cell>
          <cell r="I253">
            <v>0</v>
          </cell>
          <cell r="J253">
            <v>0</v>
          </cell>
          <cell r="L253">
            <v>0</v>
          </cell>
          <cell r="M253">
            <v>100</v>
          </cell>
        </row>
        <row r="254">
          <cell r="A254" t="str">
            <v>Moshel, Laura</v>
          </cell>
          <cell r="B254">
            <v>6.8711898600328309</v>
          </cell>
          <cell r="C254">
            <v>0</v>
          </cell>
          <cell r="D254">
            <v>0</v>
          </cell>
          <cell r="F254">
            <v>0</v>
          </cell>
          <cell r="G254">
            <v>6.8711898600328309</v>
          </cell>
          <cell r="H254">
            <v>100</v>
          </cell>
          <cell r="I254">
            <v>0</v>
          </cell>
          <cell r="J254">
            <v>0</v>
          </cell>
          <cell r="L254">
            <v>0</v>
          </cell>
          <cell r="M254">
            <v>100</v>
          </cell>
        </row>
        <row r="255">
          <cell r="A255" t="str">
            <v>Mosley, Dan</v>
          </cell>
          <cell r="B255">
            <v>8.7375136767461665</v>
          </cell>
          <cell r="C255">
            <v>0</v>
          </cell>
          <cell r="D255">
            <v>0</v>
          </cell>
          <cell r="F255">
            <v>0</v>
          </cell>
          <cell r="G255">
            <v>8.7375136767461665</v>
          </cell>
          <cell r="H255">
            <v>420</v>
          </cell>
          <cell r="I255">
            <v>0</v>
          </cell>
          <cell r="J255">
            <v>0</v>
          </cell>
          <cell r="L255">
            <v>0</v>
          </cell>
          <cell r="M255">
            <v>420</v>
          </cell>
        </row>
        <row r="256">
          <cell r="A256" t="str">
            <v>Moss, Shawn</v>
          </cell>
          <cell r="B256">
            <v>5.1362034043996569</v>
          </cell>
          <cell r="C256">
            <v>0</v>
          </cell>
          <cell r="D256">
            <v>0</v>
          </cell>
          <cell r="F256">
            <v>0</v>
          </cell>
          <cell r="G256">
            <v>5.1362034043996569</v>
          </cell>
          <cell r="H256">
            <v>110</v>
          </cell>
          <cell r="I256">
            <v>0</v>
          </cell>
          <cell r="J256">
            <v>0</v>
          </cell>
          <cell r="L256">
            <v>0</v>
          </cell>
          <cell r="M256">
            <v>110</v>
          </cell>
        </row>
        <row r="257">
          <cell r="A257" t="str">
            <v>Motarjemi, Dave</v>
          </cell>
          <cell r="B257">
            <v>6.9919734582484923</v>
          </cell>
          <cell r="C257">
            <v>0</v>
          </cell>
          <cell r="D257">
            <v>0</v>
          </cell>
          <cell r="F257">
            <v>0</v>
          </cell>
          <cell r="G257">
            <v>6.9919734582484923</v>
          </cell>
          <cell r="H257">
            <v>190</v>
          </cell>
          <cell r="I257">
            <v>0</v>
          </cell>
          <cell r="J257">
            <v>0</v>
          </cell>
          <cell r="L257">
            <v>0</v>
          </cell>
          <cell r="M257">
            <v>190</v>
          </cell>
        </row>
        <row r="258">
          <cell r="A258" t="str">
            <v>Mountain, Kristine</v>
          </cell>
          <cell r="B258">
            <v>7</v>
          </cell>
          <cell r="C258">
            <v>0</v>
          </cell>
          <cell r="D258">
            <v>0</v>
          </cell>
          <cell r="F258">
            <v>0</v>
          </cell>
          <cell r="G258">
            <v>7</v>
          </cell>
          <cell r="H258">
            <v>100</v>
          </cell>
          <cell r="I258">
            <v>0</v>
          </cell>
          <cell r="J258">
            <v>0</v>
          </cell>
          <cell r="L258">
            <v>0</v>
          </cell>
          <cell r="M258">
            <v>100</v>
          </cell>
        </row>
        <row r="259">
          <cell r="A259" t="str">
            <v>Moyer, Chris</v>
          </cell>
          <cell r="B259">
            <v>7.68</v>
          </cell>
          <cell r="C259">
            <v>0</v>
          </cell>
          <cell r="D259">
            <v>0</v>
          </cell>
          <cell r="F259">
            <v>0</v>
          </cell>
          <cell r="G259">
            <v>7.68</v>
          </cell>
          <cell r="H259">
            <v>100</v>
          </cell>
          <cell r="I259">
            <v>0</v>
          </cell>
          <cell r="J259">
            <v>0</v>
          </cell>
          <cell r="L259">
            <v>0</v>
          </cell>
          <cell r="M259">
            <v>100</v>
          </cell>
        </row>
        <row r="260">
          <cell r="A260" t="str">
            <v>Muniz, Leslie</v>
          </cell>
          <cell r="B260">
            <v>6.77</v>
          </cell>
          <cell r="C260">
            <v>0</v>
          </cell>
          <cell r="D260">
            <v>0</v>
          </cell>
          <cell r="F260">
            <v>0</v>
          </cell>
          <cell r="G260">
            <v>6.77</v>
          </cell>
          <cell r="H260">
            <v>100</v>
          </cell>
          <cell r="I260">
            <v>0</v>
          </cell>
          <cell r="J260">
            <v>0</v>
          </cell>
          <cell r="L260">
            <v>0</v>
          </cell>
          <cell r="M260">
            <v>100</v>
          </cell>
        </row>
        <row r="261">
          <cell r="A261" t="str">
            <v>Murphy, Ryan</v>
          </cell>
          <cell r="B261">
            <v>7</v>
          </cell>
          <cell r="C261">
            <v>0</v>
          </cell>
          <cell r="D261">
            <v>0</v>
          </cell>
          <cell r="F261">
            <v>0</v>
          </cell>
          <cell r="G261">
            <v>7</v>
          </cell>
          <cell r="H261">
            <v>100</v>
          </cell>
          <cell r="I261">
            <v>0</v>
          </cell>
          <cell r="J261">
            <v>0</v>
          </cell>
          <cell r="L261">
            <v>0</v>
          </cell>
          <cell r="M261">
            <v>100</v>
          </cell>
        </row>
        <row r="262">
          <cell r="A262" t="str">
            <v>Nagy, Steve</v>
          </cell>
          <cell r="B262">
            <v>7</v>
          </cell>
          <cell r="C262">
            <v>0</v>
          </cell>
          <cell r="D262">
            <v>0</v>
          </cell>
          <cell r="F262">
            <v>0</v>
          </cell>
          <cell r="G262">
            <v>7</v>
          </cell>
          <cell r="H262">
            <v>100</v>
          </cell>
          <cell r="I262">
            <v>0</v>
          </cell>
          <cell r="J262">
            <v>0</v>
          </cell>
          <cell r="L262">
            <v>0</v>
          </cell>
          <cell r="M262">
            <v>100</v>
          </cell>
        </row>
        <row r="263">
          <cell r="A263" t="str">
            <v>Nanstiel, Heather</v>
          </cell>
          <cell r="B263">
            <v>7.9444771067135003</v>
          </cell>
          <cell r="C263">
            <v>0</v>
          </cell>
          <cell r="D263">
            <v>0</v>
          </cell>
          <cell r="F263">
            <v>0</v>
          </cell>
          <cell r="G263">
            <v>7.9444771067135003</v>
          </cell>
          <cell r="H263">
            <v>520</v>
          </cell>
          <cell r="I263">
            <v>0</v>
          </cell>
          <cell r="J263">
            <v>0</v>
          </cell>
          <cell r="L263">
            <v>0</v>
          </cell>
          <cell r="M263">
            <v>520</v>
          </cell>
        </row>
        <row r="264">
          <cell r="A264" t="str">
            <v>Nathe, Jenny</v>
          </cell>
          <cell r="B264">
            <v>5.42</v>
          </cell>
          <cell r="C264">
            <v>0</v>
          </cell>
          <cell r="D264">
            <v>0</v>
          </cell>
          <cell r="F264">
            <v>0</v>
          </cell>
          <cell r="G264">
            <v>5.42</v>
          </cell>
          <cell r="H264">
            <v>100</v>
          </cell>
          <cell r="I264">
            <v>0</v>
          </cell>
          <cell r="J264">
            <v>0</v>
          </cell>
          <cell r="L264">
            <v>0</v>
          </cell>
          <cell r="M264">
            <v>100</v>
          </cell>
        </row>
        <row r="265">
          <cell r="A265" t="str">
            <v>Nealeigh, Randy</v>
          </cell>
          <cell r="B265">
            <v>8.7100000000000009</v>
          </cell>
          <cell r="C265">
            <v>0</v>
          </cell>
          <cell r="D265">
            <v>0</v>
          </cell>
          <cell r="F265">
            <v>0</v>
          </cell>
          <cell r="G265">
            <v>8.7100000000000009</v>
          </cell>
          <cell r="H265">
            <v>100</v>
          </cell>
          <cell r="I265">
            <v>0</v>
          </cell>
          <cell r="J265">
            <v>0</v>
          </cell>
          <cell r="L265">
            <v>0</v>
          </cell>
          <cell r="M265">
            <v>100</v>
          </cell>
        </row>
        <row r="266">
          <cell r="A266" t="str">
            <v>Nease, Seth</v>
          </cell>
          <cell r="B266">
            <v>6.7681057951761883</v>
          </cell>
          <cell r="C266">
            <v>0</v>
          </cell>
          <cell r="D266">
            <v>0</v>
          </cell>
          <cell r="F266">
            <v>0</v>
          </cell>
          <cell r="G266">
            <v>6.7681057951761883</v>
          </cell>
          <cell r="H266">
            <v>160</v>
          </cell>
          <cell r="I266">
            <v>0</v>
          </cell>
          <cell r="J266">
            <v>0</v>
          </cell>
          <cell r="L266">
            <v>0</v>
          </cell>
          <cell r="M266">
            <v>160</v>
          </cell>
        </row>
        <row r="267">
          <cell r="A267" t="str">
            <v>Nedele, Chas</v>
          </cell>
          <cell r="B267">
            <v>5.9867487902709664</v>
          </cell>
          <cell r="C267">
            <v>0</v>
          </cell>
          <cell r="D267">
            <v>0</v>
          </cell>
          <cell r="F267">
            <v>0</v>
          </cell>
          <cell r="G267">
            <v>5.9867487902709664</v>
          </cell>
          <cell r="H267">
            <v>120</v>
          </cell>
          <cell r="I267">
            <v>0</v>
          </cell>
          <cell r="J267">
            <v>0</v>
          </cell>
          <cell r="L267">
            <v>0</v>
          </cell>
          <cell r="M267">
            <v>120</v>
          </cell>
        </row>
        <row r="268">
          <cell r="A268" t="str">
            <v>Nelson, Briana</v>
          </cell>
          <cell r="B268">
            <v>6.82</v>
          </cell>
          <cell r="C268">
            <v>0</v>
          </cell>
          <cell r="D268">
            <v>0</v>
          </cell>
          <cell r="F268">
            <v>0</v>
          </cell>
          <cell r="G268">
            <v>6.82</v>
          </cell>
          <cell r="H268">
            <v>100</v>
          </cell>
          <cell r="I268">
            <v>0</v>
          </cell>
          <cell r="J268">
            <v>0</v>
          </cell>
          <cell r="L268">
            <v>0</v>
          </cell>
          <cell r="M268">
            <v>100</v>
          </cell>
        </row>
        <row r="269">
          <cell r="A269" t="str">
            <v>Newman, Frankie</v>
          </cell>
          <cell r="B269">
            <v>7.5581073741860534</v>
          </cell>
          <cell r="C269">
            <v>0</v>
          </cell>
          <cell r="D269">
            <v>0</v>
          </cell>
          <cell r="F269">
            <v>0</v>
          </cell>
          <cell r="G269">
            <v>7.5581073741860534</v>
          </cell>
          <cell r="H269">
            <v>220</v>
          </cell>
          <cell r="I269">
            <v>0</v>
          </cell>
          <cell r="J269">
            <v>0</v>
          </cell>
          <cell r="L269">
            <v>0</v>
          </cell>
          <cell r="M269">
            <v>220</v>
          </cell>
        </row>
        <row r="270">
          <cell r="A270" t="str">
            <v>Nichols, Molly</v>
          </cell>
          <cell r="B270">
            <v>5.85</v>
          </cell>
          <cell r="C270">
            <v>0</v>
          </cell>
          <cell r="D270">
            <v>0</v>
          </cell>
          <cell r="F270">
            <v>0</v>
          </cell>
          <cell r="G270">
            <v>5.85</v>
          </cell>
          <cell r="H270">
            <v>100</v>
          </cell>
          <cell r="I270">
            <v>0</v>
          </cell>
          <cell r="J270">
            <v>0</v>
          </cell>
          <cell r="L270">
            <v>0</v>
          </cell>
          <cell r="M270">
            <v>100</v>
          </cell>
        </row>
        <row r="271">
          <cell r="A271" t="str">
            <v>Niemann, Chad</v>
          </cell>
          <cell r="B271">
            <v>7.8479459474508522</v>
          </cell>
          <cell r="C271">
            <v>0</v>
          </cell>
          <cell r="D271">
            <v>0</v>
          </cell>
          <cell r="F271">
            <v>0</v>
          </cell>
          <cell r="G271">
            <v>7.8479459474508522</v>
          </cell>
          <cell r="H271">
            <v>260</v>
          </cell>
          <cell r="I271">
            <v>0</v>
          </cell>
          <cell r="J271">
            <v>0</v>
          </cell>
          <cell r="L271">
            <v>0</v>
          </cell>
          <cell r="M271">
            <v>260</v>
          </cell>
        </row>
        <row r="272">
          <cell r="A272" t="str">
            <v>Niman, Bill</v>
          </cell>
          <cell r="B272">
            <v>6.2424863348432167</v>
          </cell>
          <cell r="C272">
            <v>0</v>
          </cell>
          <cell r="D272">
            <v>0</v>
          </cell>
          <cell r="F272">
            <v>0</v>
          </cell>
          <cell r="G272">
            <v>6.2424863348432167</v>
          </cell>
          <cell r="H272">
            <v>215</v>
          </cell>
          <cell r="I272">
            <v>0</v>
          </cell>
          <cell r="J272">
            <v>0</v>
          </cell>
          <cell r="L272">
            <v>0</v>
          </cell>
          <cell r="M272">
            <v>215</v>
          </cell>
        </row>
        <row r="273">
          <cell r="A273" t="str">
            <v>North, Mara</v>
          </cell>
          <cell r="B273">
            <v>7</v>
          </cell>
          <cell r="C273">
            <v>0</v>
          </cell>
          <cell r="D273">
            <v>0</v>
          </cell>
          <cell r="F273">
            <v>0</v>
          </cell>
          <cell r="G273">
            <v>7</v>
          </cell>
          <cell r="H273">
            <v>100</v>
          </cell>
          <cell r="I273">
            <v>0</v>
          </cell>
          <cell r="J273">
            <v>0</v>
          </cell>
          <cell r="L273">
            <v>0</v>
          </cell>
          <cell r="M273">
            <v>100</v>
          </cell>
        </row>
        <row r="274">
          <cell r="A274" t="str">
            <v>O'Connell, JC</v>
          </cell>
          <cell r="B274">
            <v>6.45</v>
          </cell>
          <cell r="C274">
            <v>0</v>
          </cell>
          <cell r="D274">
            <v>0</v>
          </cell>
          <cell r="F274">
            <v>0</v>
          </cell>
          <cell r="G274">
            <v>6.45</v>
          </cell>
          <cell r="H274">
            <v>40</v>
          </cell>
          <cell r="I274">
            <v>0</v>
          </cell>
          <cell r="J274">
            <v>0</v>
          </cell>
          <cell r="L274">
            <v>0</v>
          </cell>
          <cell r="M274">
            <v>40</v>
          </cell>
        </row>
        <row r="275">
          <cell r="A275" t="str">
            <v>O'Hare, David</v>
          </cell>
          <cell r="B275">
            <v>8.640254352036127</v>
          </cell>
          <cell r="C275">
            <v>0</v>
          </cell>
          <cell r="D275">
            <v>0</v>
          </cell>
          <cell r="F275">
            <v>0</v>
          </cell>
          <cell r="G275">
            <v>8.640254352036127</v>
          </cell>
          <cell r="H275">
            <v>240</v>
          </cell>
          <cell r="I275">
            <v>0</v>
          </cell>
          <cell r="J275">
            <v>0</v>
          </cell>
          <cell r="L275">
            <v>0</v>
          </cell>
          <cell r="M275">
            <v>240</v>
          </cell>
        </row>
        <row r="276">
          <cell r="A276" t="str">
            <v>O'Reilly, Steve</v>
          </cell>
          <cell r="B276">
            <v>7.7576089110705873</v>
          </cell>
          <cell r="C276">
            <v>0</v>
          </cell>
          <cell r="D276">
            <v>0</v>
          </cell>
          <cell r="F276">
            <v>0</v>
          </cell>
          <cell r="G276">
            <v>7.7576089110705873</v>
          </cell>
          <cell r="H276">
            <v>220</v>
          </cell>
          <cell r="I276">
            <v>0</v>
          </cell>
          <cell r="J276">
            <v>0</v>
          </cell>
          <cell r="L276">
            <v>0</v>
          </cell>
          <cell r="M276">
            <v>220</v>
          </cell>
        </row>
        <row r="277">
          <cell r="A277" t="str">
            <v>Ogawa, Amy</v>
          </cell>
          <cell r="B277">
            <v>7.8954454693094451</v>
          </cell>
          <cell r="C277">
            <v>0</v>
          </cell>
          <cell r="D277">
            <v>0</v>
          </cell>
          <cell r="F277">
            <v>0</v>
          </cell>
          <cell r="G277">
            <v>7.8954454693094451</v>
          </cell>
          <cell r="H277">
            <v>300</v>
          </cell>
          <cell r="I277">
            <v>0</v>
          </cell>
          <cell r="J277">
            <v>0</v>
          </cell>
          <cell r="L277">
            <v>0</v>
          </cell>
          <cell r="M277">
            <v>300</v>
          </cell>
        </row>
        <row r="278">
          <cell r="A278" t="str">
            <v>Ogawa, Brad</v>
          </cell>
          <cell r="B278">
            <v>5.859800475393282</v>
          </cell>
          <cell r="C278">
            <v>0</v>
          </cell>
          <cell r="D278">
            <v>0</v>
          </cell>
          <cell r="F278">
            <v>0</v>
          </cell>
          <cell r="G278">
            <v>5.859800475393282</v>
          </cell>
          <cell r="H278">
            <v>390</v>
          </cell>
          <cell r="I278">
            <v>0</v>
          </cell>
          <cell r="J278">
            <v>0</v>
          </cell>
          <cell r="L278">
            <v>0</v>
          </cell>
          <cell r="M278">
            <v>390</v>
          </cell>
        </row>
        <row r="279">
          <cell r="A279" t="str">
            <v>Oliver, Bryan</v>
          </cell>
          <cell r="B279">
            <v>6.12</v>
          </cell>
          <cell r="C279">
            <v>0</v>
          </cell>
          <cell r="D279">
            <v>0</v>
          </cell>
          <cell r="F279">
            <v>0</v>
          </cell>
          <cell r="G279">
            <v>6.12</v>
          </cell>
          <cell r="H279">
            <v>25</v>
          </cell>
          <cell r="I279">
            <v>0</v>
          </cell>
          <cell r="J279">
            <v>0</v>
          </cell>
          <cell r="L279">
            <v>0</v>
          </cell>
          <cell r="M279">
            <v>25</v>
          </cell>
        </row>
        <row r="280">
          <cell r="A280" t="str">
            <v>Olsen, Matt</v>
          </cell>
          <cell r="B280">
            <v>6.7874553454440054</v>
          </cell>
          <cell r="C280">
            <v>0</v>
          </cell>
          <cell r="D280">
            <v>0</v>
          </cell>
          <cell r="F280">
            <v>0.33223146524694958</v>
          </cell>
          <cell r="G280">
            <v>7.119686810690955</v>
          </cell>
          <cell r="H280">
            <v>160</v>
          </cell>
          <cell r="I280">
            <v>0</v>
          </cell>
          <cell r="J280">
            <v>0</v>
          </cell>
          <cell r="L280">
            <v>10</v>
          </cell>
          <cell r="M280">
            <v>170</v>
          </cell>
        </row>
        <row r="281">
          <cell r="A281" t="str">
            <v>Olson, Derek</v>
          </cell>
          <cell r="B281">
            <v>5.8</v>
          </cell>
          <cell r="C281">
            <v>0</v>
          </cell>
          <cell r="D281">
            <v>0</v>
          </cell>
          <cell r="F281">
            <v>0</v>
          </cell>
          <cell r="G281">
            <v>5.8</v>
          </cell>
          <cell r="H281">
            <v>100</v>
          </cell>
          <cell r="I281">
            <v>0</v>
          </cell>
          <cell r="J281">
            <v>0</v>
          </cell>
          <cell r="L281">
            <v>0</v>
          </cell>
          <cell r="M281">
            <v>100</v>
          </cell>
        </row>
        <row r="282">
          <cell r="A282" t="str">
            <v>Osborn, Tim</v>
          </cell>
          <cell r="B282">
            <v>7</v>
          </cell>
          <cell r="C282">
            <v>0</v>
          </cell>
          <cell r="D282">
            <v>0</v>
          </cell>
          <cell r="F282">
            <v>0</v>
          </cell>
          <cell r="G282">
            <v>7</v>
          </cell>
          <cell r="H282">
            <v>100</v>
          </cell>
          <cell r="I282">
            <v>0</v>
          </cell>
          <cell r="J282">
            <v>0</v>
          </cell>
          <cell r="L282">
            <v>0</v>
          </cell>
          <cell r="M282">
            <v>100</v>
          </cell>
        </row>
        <row r="283">
          <cell r="A283" t="str">
            <v>Ostby, Joe</v>
          </cell>
          <cell r="B283">
            <v>6.5730987160337495</v>
          </cell>
          <cell r="C283">
            <v>0</v>
          </cell>
          <cell r="D283">
            <v>0</v>
          </cell>
          <cell r="F283">
            <v>0</v>
          </cell>
          <cell r="G283">
            <v>6.5730987160337495</v>
          </cell>
          <cell r="H283">
            <v>335</v>
          </cell>
          <cell r="I283">
            <v>0</v>
          </cell>
          <cell r="J283">
            <v>0</v>
          </cell>
          <cell r="L283">
            <v>0</v>
          </cell>
          <cell r="M283">
            <v>335</v>
          </cell>
        </row>
        <row r="284">
          <cell r="A284" t="str">
            <v>Owen, Peyton</v>
          </cell>
          <cell r="B284">
            <v>6.2142857142857144</v>
          </cell>
          <cell r="C284">
            <v>0</v>
          </cell>
          <cell r="D284">
            <v>0</v>
          </cell>
          <cell r="F284">
            <v>0</v>
          </cell>
          <cell r="G284">
            <v>6.2142857142857144</v>
          </cell>
          <cell r="H284">
            <v>14</v>
          </cell>
          <cell r="I284">
            <v>0</v>
          </cell>
          <cell r="J284">
            <v>0</v>
          </cell>
          <cell r="L284">
            <v>0</v>
          </cell>
          <cell r="M284">
            <v>14</v>
          </cell>
        </row>
        <row r="285">
          <cell r="A285" t="str">
            <v>Owens, Joe</v>
          </cell>
          <cell r="B285">
            <v>5.86</v>
          </cell>
          <cell r="C285">
            <v>0</v>
          </cell>
          <cell r="D285">
            <v>0</v>
          </cell>
          <cell r="F285">
            <v>0</v>
          </cell>
          <cell r="G285">
            <v>5.86</v>
          </cell>
          <cell r="H285">
            <v>100</v>
          </cell>
          <cell r="I285">
            <v>0</v>
          </cell>
          <cell r="J285">
            <v>0</v>
          </cell>
          <cell r="L285">
            <v>0</v>
          </cell>
          <cell r="M285">
            <v>100</v>
          </cell>
        </row>
        <row r="286">
          <cell r="A286" t="str">
            <v>Parker, Susan</v>
          </cell>
          <cell r="B286">
            <v>7</v>
          </cell>
          <cell r="C286">
            <v>0</v>
          </cell>
          <cell r="D286">
            <v>0</v>
          </cell>
          <cell r="F286">
            <v>0</v>
          </cell>
          <cell r="G286">
            <v>7</v>
          </cell>
          <cell r="H286">
            <v>100</v>
          </cell>
          <cell r="I286">
            <v>0</v>
          </cell>
          <cell r="J286">
            <v>0</v>
          </cell>
          <cell r="L286">
            <v>0</v>
          </cell>
          <cell r="M286">
            <v>100</v>
          </cell>
        </row>
        <row r="287">
          <cell r="A287" t="str">
            <v>Patrick, Brad</v>
          </cell>
          <cell r="B287">
            <v>8.2611017064813268</v>
          </cell>
          <cell r="C287">
            <v>0</v>
          </cell>
          <cell r="D287">
            <v>0</v>
          </cell>
          <cell r="F287">
            <v>0</v>
          </cell>
          <cell r="G287">
            <v>8.2611017064813268</v>
          </cell>
          <cell r="H287">
            <v>378</v>
          </cell>
          <cell r="I287">
            <v>0</v>
          </cell>
          <cell r="J287">
            <v>0</v>
          </cell>
          <cell r="L287">
            <v>0</v>
          </cell>
          <cell r="M287">
            <v>378</v>
          </cell>
        </row>
        <row r="288">
          <cell r="A288" t="str">
            <v>Patton, Preston</v>
          </cell>
          <cell r="B288">
            <v>8.27</v>
          </cell>
          <cell r="C288">
            <v>0</v>
          </cell>
          <cell r="D288">
            <v>0</v>
          </cell>
          <cell r="F288">
            <v>0</v>
          </cell>
          <cell r="G288">
            <v>8.27</v>
          </cell>
          <cell r="H288">
            <v>100</v>
          </cell>
          <cell r="I288">
            <v>0</v>
          </cell>
          <cell r="J288">
            <v>0</v>
          </cell>
          <cell r="L288">
            <v>0</v>
          </cell>
          <cell r="M288">
            <v>100</v>
          </cell>
        </row>
        <row r="289">
          <cell r="A289" t="str">
            <v>Peake, Merrill</v>
          </cell>
          <cell r="B289">
            <v>7.5385373884336158</v>
          </cell>
          <cell r="C289">
            <v>0</v>
          </cell>
          <cell r="D289">
            <v>0</v>
          </cell>
          <cell r="F289">
            <v>0</v>
          </cell>
          <cell r="G289">
            <v>7.5385373884336158</v>
          </cell>
          <cell r="H289">
            <v>255</v>
          </cell>
          <cell r="I289">
            <v>0</v>
          </cell>
          <cell r="J289">
            <v>0</v>
          </cell>
          <cell r="L289">
            <v>0</v>
          </cell>
          <cell r="M289">
            <v>255</v>
          </cell>
        </row>
        <row r="290">
          <cell r="A290" t="str">
            <v>Penney, Al</v>
          </cell>
          <cell r="B290">
            <v>7</v>
          </cell>
          <cell r="C290">
            <v>0</v>
          </cell>
          <cell r="D290">
            <v>0</v>
          </cell>
          <cell r="F290">
            <v>0</v>
          </cell>
          <cell r="G290">
            <v>7</v>
          </cell>
          <cell r="H290">
            <v>100</v>
          </cell>
          <cell r="I290">
            <v>0</v>
          </cell>
          <cell r="J290">
            <v>0</v>
          </cell>
          <cell r="L290">
            <v>0</v>
          </cell>
          <cell r="M290">
            <v>100</v>
          </cell>
        </row>
        <row r="291">
          <cell r="A291" t="str">
            <v>Pentico, David</v>
          </cell>
          <cell r="B291">
            <v>7.5823462629044345</v>
          </cell>
          <cell r="C291">
            <v>0</v>
          </cell>
          <cell r="D291">
            <v>0</v>
          </cell>
          <cell r="F291">
            <v>0</v>
          </cell>
          <cell r="G291">
            <v>7.5823462629044345</v>
          </cell>
          <cell r="H291">
            <v>130</v>
          </cell>
          <cell r="I291">
            <v>0</v>
          </cell>
          <cell r="J291">
            <v>0</v>
          </cell>
          <cell r="L291">
            <v>0</v>
          </cell>
          <cell r="M291">
            <v>130</v>
          </cell>
        </row>
        <row r="292">
          <cell r="A292" t="str">
            <v>Perez, Ben</v>
          </cell>
          <cell r="B292">
            <v>8.98</v>
          </cell>
          <cell r="C292">
            <v>0</v>
          </cell>
          <cell r="D292">
            <v>0</v>
          </cell>
          <cell r="F292">
            <v>0</v>
          </cell>
          <cell r="G292">
            <v>8.98</v>
          </cell>
          <cell r="H292">
            <v>100</v>
          </cell>
          <cell r="I292">
            <v>0</v>
          </cell>
          <cell r="J292">
            <v>0</v>
          </cell>
          <cell r="L292">
            <v>0</v>
          </cell>
          <cell r="M292">
            <v>100</v>
          </cell>
        </row>
        <row r="293">
          <cell r="A293" t="str">
            <v>Perkins, Eric</v>
          </cell>
          <cell r="B293">
            <v>7</v>
          </cell>
          <cell r="C293">
            <v>0</v>
          </cell>
          <cell r="D293">
            <v>0</v>
          </cell>
          <cell r="F293">
            <v>0</v>
          </cell>
          <cell r="G293">
            <v>7</v>
          </cell>
          <cell r="H293">
            <v>100</v>
          </cell>
          <cell r="I293">
            <v>0</v>
          </cell>
          <cell r="J293">
            <v>0</v>
          </cell>
          <cell r="L293">
            <v>0</v>
          </cell>
          <cell r="M293">
            <v>100</v>
          </cell>
        </row>
        <row r="294">
          <cell r="A294" t="str">
            <v>Perkins, Eric E</v>
          </cell>
          <cell r="B294">
            <v>6.9160714731284427</v>
          </cell>
          <cell r="C294">
            <v>0</v>
          </cell>
          <cell r="D294">
            <v>0</v>
          </cell>
          <cell r="F294">
            <v>0</v>
          </cell>
          <cell r="G294">
            <v>6.9160714731284427</v>
          </cell>
          <cell r="H294">
            <v>15</v>
          </cell>
          <cell r="I294">
            <v>0</v>
          </cell>
          <cell r="J294">
            <v>0</v>
          </cell>
          <cell r="L294">
            <v>0</v>
          </cell>
          <cell r="M294">
            <v>15</v>
          </cell>
        </row>
        <row r="295">
          <cell r="A295" t="str">
            <v>Peters, Kyle</v>
          </cell>
          <cell r="B295">
            <v>7.45</v>
          </cell>
          <cell r="C295">
            <v>0</v>
          </cell>
          <cell r="D295">
            <v>0</v>
          </cell>
          <cell r="F295">
            <v>0</v>
          </cell>
          <cell r="G295">
            <v>7.45</v>
          </cell>
          <cell r="H295">
            <v>100</v>
          </cell>
          <cell r="I295">
            <v>0</v>
          </cell>
          <cell r="J295">
            <v>0</v>
          </cell>
          <cell r="L295">
            <v>0</v>
          </cell>
          <cell r="M295">
            <v>100</v>
          </cell>
        </row>
        <row r="296">
          <cell r="A296" t="str">
            <v>Pfau, Brian</v>
          </cell>
          <cell r="B296">
            <v>7.5</v>
          </cell>
          <cell r="C296">
            <v>0</v>
          </cell>
          <cell r="D296">
            <v>0</v>
          </cell>
          <cell r="F296">
            <v>0</v>
          </cell>
          <cell r="G296">
            <v>7.5</v>
          </cell>
          <cell r="H296">
            <v>100</v>
          </cell>
          <cell r="I296">
            <v>0</v>
          </cell>
          <cell r="J296">
            <v>0</v>
          </cell>
          <cell r="L296">
            <v>0</v>
          </cell>
          <cell r="M296">
            <v>100</v>
          </cell>
        </row>
        <row r="297">
          <cell r="A297" t="str">
            <v>Pickney, Clint</v>
          </cell>
          <cell r="B297">
            <v>7.8141416161153607</v>
          </cell>
          <cell r="C297">
            <v>0</v>
          </cell>
          <cell r="D297">
            <v>0</v>
          </cell>
          <cell r="F297">
            <v>0</v>
          </cell>
          <cell r="G297">
            <v>7.8141416161153607</v>
          </cell>
          <cell r="H297">
            <v>380</v>
          </cell>
          <cell r="I297">
            <v>0</v>
          </cell>
          <cell r="J297">
            <v>0</v>
          </cell>
          <cell r="L297">
            <v>0</v>
          </cell>
          <cell r="M297">
            <v>380</v>
          </cell>
        </row>
        <row r="298">
          <cell r="A298" t="str">
            <v>Pigford, Greg</v>
          </cell>
          <cell r="B298">
            <v>7.5562542899255449</v>
          </cell>
          <cell r="C298">
            <v>0.39900359788915019</v>
          </cell>
          <cell r="D298">
            <v>0</v>
          </cell>
          <cell r="F298">
            <v>0.14367099995223054</v>
          </cell>
          <cell r="G298">
            <v>8.0989288877669257</v>
          </cell>
          <cell r="H298">
            <v>684</v>
          </cell>
          <cell r="I298">
            <v>12</v>
          </cell>
          <cell r="J298">
            <v>0</v>
          </cell>
          <cell r="L298">
            <v>10</v>
          </cell>
          <cell r="M298">
            <v>706</v>
          </cell>
        </row>
        <row r="299">
          <cell r="A299" t="str">
            <v>Plegge, Cassandra</v>
          </cell>
          <cell r="B299">
            <v>3.67</v>
          </cell>
          <cell r="C299">
            <v>0</v>
          </cell>
          <cell r="D299">
            <v>0</v>
          </cell>
          <cell r="F299">
            <v>0</v>
          </cell>
          <cell r="G299">
            <v>3.67</v>
          </cell>
          <cell r="H299">
            <v>100</v>
          </cell>
          <cell r="I299">
            <v>0</v>
          </cell>
          <cell r="J299">
            <v>0</v>
          </cell>
          <cell r="L299">
            <v>0</v>
          </cell>
          <cell r="M299">
            <v>100</v>
          </cell>
        </row>
        <row r="300">
          <cell r="A300" t="str">
            <v>Politte, Sean</v>
          </cell>
          <cell r="B300">
            <v>6</v>
          </cell>
          <cell r="C300">
            <v>0</v>
          </cell>
          <cell r="D300">
            <v>0</v>
          </cell>
          <cell r="F300">
            <v>0</v>
          </cell>
          <cell r="G300">
            <v>6</v>
          </cell>
          <cell r="H300">
            <v>5</v>
          </cell>
          <cell r="I300">
            <v>0</v>
          </cell>
          <cell r="J300">
            <v>0</v>
          </cell>
          <cell r="L300">
            <v>0</v>
          </cell>
          <cell r="M300">
            <v>5</v>
          </cell>
        </row>
        <row r="301">
          <cell r="A301" t="str">
            <v>Pope, Kevin</v>
          </cell>
          <cell r="B301">
            <v>5.67</v>
          </cell>
          <cell r="C301">
            <v>0</v>
          </cell>
          <cell r="D301">
            <v>0</v>
          </cell>
          <cell r="F301">
            <v>0</v>
          </cell>
          <cell r="G301">
            <v>5.67</v>
          </cell>
          <cell r="H301">
            <v>100</v>
          </cell>
          <cell r="I301">
            <v>0</v>
          </cell>
          <cell r="J301">
            <v>0</v>
          </cell>
          <cell r="L301">
            <v>0</v>
          </cell>
          <cell r="M301">
            <v>100</v>
          </cell>
        </row>
        <row r="302">
          <cell r="A302" t="str">
            <v>Porter, Ty</v>
          </cell>
          <cell r="B302">
            <v>5.93</v>
          </cell>
          <cell r="C302">
            <v>0</v>
          </cell>
          <cell r="D302">
            <v>0</v>
          </cell>
          <cell r="F302">
            <v>0</v>
          </cell>
          <cell r="G302">
            <v>5.93</v>
          </cell>
          <cell r="H302">
            <v>100</v>
          </cell>
          <cell r="I302">
            <v>0</v>
          </cell>
          <cell r="J302">
            <v>0</v>
          </cell>
          <cell r="L302">
            <v>0</v>
          </cell>
          <cell r="M302">
            <v>100</v>
          </cell>
        </row>
        <row r="303">
          <cell r="A303" t="str">
            <v>Pratt, Patrick</v>
          </cell>
          <cell r="B303">
            <v>4.8717078498892956</v>
          </cell>
          <cell r="C303">
            <v>0</v>
          </cell>
          <cell r="D303">
            <v>0</v>
          </cell>
          <cell r="F303">
            <v>0</v>
          </cell>
          <cell r="G303">
            <v>4.8717078498892956</v>
          </cell>
          <cell r="H303">
            <v>70</v>
          </cell>
          <cell r="I303">
            <v>0</v>
          </cell>
          <cell r="J303">
            <v>0</v>
          </cell>
          <cell r="L303">
            <v>0</v>
          </cell>
          <cell r="M303">
            <v>70</v>
          </cell>
        </row>
        <row r="304">
          <cell r="A304" t="str">
            <v>Pritchard, Mark</v>
          </cell>
          <cell r="B304">
            <v>6.823314055477546</v>
          </cell>
          <cell r="C304">
            <v>0</v>
          </cell>
          <cell r="D304">
            <v>0</v>
          </cell>
          <cell r="F304">
            <v>0</v>
          </cell>
          <cell r="G304">
            <v>6.823314055477546</v>
          </cell>
          <cell r="H304">
            <v>390</v>
          </cell>
          <cell r="I304">
            <v>0</v>
          </cell>
          <cell r="J304">
            <v>0</v>
          </cell>
          <cell r="L304">
            <v>0</v>
          </cell>
          <cell r="M304">
            <v>390</v>
          </cell>
        </row>
        <row r="305">
          <cell r="A305" t="str">
            <v>Pryor, Evan</v>
          </cell>
          <cell r="B305">
            <v>6.129032258064516</v>
          </cell>
          <cell r="C305">
            <v>0</v>
          </cell>
          <cell r="D305">
            <v>0</v>
          </cell>
          <cell r="F305">
            <v>0</v>
          </cell>
          <cell r="G305">
            <v>6.129032258064516</v>
          </cell>
          <cell r="H305">
            <v>31</v>
          </cell>
          <cell r="I305">
            <v>0</v>
          </cell>
          <cell r="J305">
            <v>0</v>
          </cell>
          <cell r="L305">
            <v>0</v>
          </cell>
          <cell r="M305">
            <v>31</v>
          </cell>
        </row>
        <row r="306">
          <cell r="A306" t="str">
            <v>Pumarejo, Miguel</v>
          </cell>
          <cell r="B306">
            <v>4</v>
          </cell>
          <cell r="C306">
            <v>0</v>
          </cell>
          <cell r="D306">
            <v>0</v>
          </cell>
          <cell r="F306">
            <v>0</v>
          </cell>
          <cell r="G306">
            <v>4</v>
          </cell>
          <cell r="H306">
            <v>100</v>
          </cell>
          <cell r="I306">
            <v>0</v>
          </cell>
          <cell r="J306">
            <v>0</v>
          </cell>
          <cell r="L306">
            <v>0</v>
          </cell>
          <cell r="M306">
            <v>100</v>
          </cell>
        </row>
        <row r="307">
          <cell r="A307" t="str">
            <v>Raine, Stephanie</v>
          </cell>
          <cell r="B307">
            <v>4.33</v>
          </cell>
          <cell r="C307">
            <v>0</v>
          </cell>
          <cell r="D307">
            <v>0</v>
          </cell>
          <cell r="F307">
            <v>0</v>
          </cell>
          <cell r="G307">
            <v>4.33</v>
          </cell>
          <cell r="H307">
            <v>100</v>
          </cell>
          <cell r="I307">
            <v>0</v>
          </cell>
          <cell r="J307">
            <v>0</v>
          </cell>
          <cell r="L307">
            <v>0</v>
          </cell>
          <cell r="M307">
            <v>100</v>
          </cell>
        </row>
        <row r="308">
          <cell r="A308" t="str">
            <v>Randall, Ryan</v>
          </cell>
          <cell r="B308">
            <v>6.74</v>
          </cell>
          <cell r="C308">
            <v>0</v>
          </cell>
          <cell r="D308">
            <v>0</v>
          </cell>
          <cell r="F308">
            <v>0</v>
          </cell>
          <cell r="G308">
            <v>6.74</v>
          </cell>
          <cell r="H308">
            <v>100</v>
          </cell>
          <cell r="I308">
            <v>0</v>
          </cell>
          <cell r="J308">
            <v>0</v>
          </cell>
          <cell r="L308">
            <v>0</v>
          </cell>
          <cell r="M308">
            <v>100</v>
          </cell>
        </row>
        <row r="309">
          <cell r="A309" t="str">
            <v>Ray, Chris</v>
          </cell>
          <cell r="B309">
            <v>8.0980941602192562</v>
          </cell>
          <cell r="C309">
            <v>0</v>
          </cell>
          <cell r="D309">
            <v>0</v>
          </cell>
          <cell r="F309">
            <v>0</v>
          </cell>
          <cell r="G309">
            <v>8.0980941602192562</v>
          </cell>
          <cell r="H309">
            <v>385</v>
          </cell>
          <cell r="I309">
            <v>0</v>
          </cell>
          <cell r="J309">
            <v>0</v>
          </cell>
          <cell r="L309">
            <v>0</v>
          </cell>
          <cell r="M309">
            <v>385</v>
          </cell>
        </row>
        <row r="310">
          <cell r="A310" t="str">
            <v>Reas, Randy</v>
          </cell>
          <cell r="B310">
            <v>6.4895645286387458</v>
          </cell>
          <cell r="C310">
            <v>0</v>
          </cell>
          <cell r="D310">
            <v>0</v>
          </cell>
          <cell r="F310">
            <v>4.9825916573404072E-2</v>
          </cell>
          <cell r="G310">
            <v>6.5393904452121498</v>
          </cell>
          <cell r="H310">
            <v>101</v>
          </cell>
          <cell r="I310">
            <v>0</v>
          </cell>
          <cell r="J310">
            <v>0</v>
          </cell>
          <cell r="L310">
            <v>5</v>
          </cell>
          <cell r="M310">
            <v>106</v>
          </cell>
        </row>
        <row r="311">
          <cell r="A311" t="str">
            <v>Remollo, Joy</v>
          </cell>
          <cell r="B311">
            <v>7</v>
          </cell>
          <cell r="C311">
            <v>0</v>
          </cell>
          <cell r="D311">
            <v>0</v>
          </cell>
          <cell r="F311">
            <v>0</v>
          </cell>
          <cell r="G311">
            <v>7</v>
          </cell>
          <cell r="H311">
            <v>100</v>
          </cell>
          <cell r="I311">
            <v>0</v>
          </cell>
          <cell r="J311">
            <v>0</v>
          </cell>
          <cell r="L311">
            <v>0</v>
          </cell>
          <cell r="M311">
            <v>100</v>
          </cell>
        </row>
        <row r="312">
          <cell r="A312" t="str">
            <v>Revell, Justin</v>
          </cell>
          <cell r="B312">
            <v>7.1631762162568018</v>
          </cell>
          <cell r="C312">
            <v>8.3161162072739714E-2</v>
          </cell>
          <cell r="D312">
            <v>0</v>
          </cell>
          <cell r="F312">
            <v>0</v>
          </cell>
          <cell r="G312">
            <v>7.2463373783295415</v>
          </cell>
          <cell r="H312">
            <v>193</v>
          </cell>
          <cell r="I312">
            <v>10</v>
          </cell>
          <cell r="J312">
            <v>0</v>
          </cell>
          <cell r="L312">
            <v>0</v>
          </cell>
          <cell r="M312">
            <v>203</v>
          </cell>
        </row>
        <row r="313">
          <cell r="A313" t="str">
            <v>Reynolds, Bob</v>
          </cell>
          <cell r="B313">
            <v>8.4374864637494493</v>
          </cell>
          <cell r="C313">
            <v>-0.27546437175359095</v>
          </cell>
          <cell r="D313">
            <v>0</v>
          </cell>
          <cell r="F313">
            <v>0</v>
          </cell>
          <cell r="G313">
            <v>8.1620220919958584</v>
          </cell>
          <cell r="H313">
            <v>369</v>
          </cell>
          <cell r="I313">
            <v>12</v>
          </cell>
          <cell r="J313">
            <v>0</v>
          </cell>
          <cell r="L313">
            <v>0</v>
          </cell>
          <cell r="M313">
            <v>381</v>
          </cell>
        </row>
        <row r="314">
          <cell r="A314" t="str">
            <v>Reynolds, Mesha</v>
          </cell>
          <cell r="B314">
            <v>4.7999999999999989</v>
          </cell>
          <cell r="C314">
            <v>0</v>
          </cell>
          <cell r="D314">
            <v>0</v>
          </cell>
          <cell r="F314">
            <v>0</v>
          </cell>
          <cell r="G314">
            <v>4.7999999999999989</v>
          </cell>
          <cell r="H314">
            <v>15</v>
          </cell>
          <cell r="I314">
            <v>0</v>
          </cell>
          <cell r="J314">
            <v>0</v>
          </cell>
          <cell r="L314">
            <v>0</v>
          </cell>
          <cell r="M314">
            <v>15</v>
          </cell>
        </row>
        <row r="315">
          <cell r="A315" t="str">
            <v>Richards, Bryon</v>
          </cell>
          <cell r="B315">
            <v>9.486457249484948</v>
          </cell>
          <cell r="C315">
            <v>0</v>
          </cell>
          <cell r="D315">
            <v>0</v>
          </cell>
          <cell r="F315">
            <v>0</v>
          </cell>
          <cell r="G315">
            <v>9.486457249484948</v>
          </cell>
          <cell r="H315">
            <v>415</v>
          </cell>
          <cell r="I315">
            <v>0</v>
          </cell>
          <cell r="J315">
            <v>0</v>
          </cell>
          <cell r="L315">
            <v>0</v>
          </cell>
          <cell r="M315">
            <v>415</v>
          </cell>
        </row>
        <row r="316">
          <cell r="A316" t="str">
            <v>Rivers, Dan</v>
          </cell>
          <cell r="B316">
            <v>6.32</v>
          </cell>
          <cell r="C316">
            <v>0</v>
          </cell>
          <cell r="D316">
            <v>0</v>
          </cell>
          <cell r="F316">
            <v>0</v>
          </cell>
          <cell r="G316">
            <v>6.32</v>
          </cell>
          <cell r="H316">
            <v>100</v>
          </cell>
          <cell r="I316">
            <v>0</v>
          </cell>
          <cell r="J316">
            <v>0</v>
          </cell>
          <cell r="L316">
            <v>0</v>
          </cell>
          <cell r="M316">
            <v>100</v>
          </cell>
        </row>
        <row r="317">
          <cell r="A317" t="str">
            <v>Roark, Eric</v>
          </cell>
          <cell r="B317">
            <v>6.82</v>
          </cell>
          <cell r="C317">
            <v>0</v>
          </cell>
          <cell r="D317">
            <v>0</v>
          </cell>
          <cell r="F317">
            <v>0</v>
          </cell>
          <cell r="G317">
            <v>6.82</v>
          </cell>
          <cell r="H317">
            <v>100</v>
          </cell>
          <cell r="I317">
            <v>0</v>
          </cell>
          <cell r="J317">
            <v>0</v>
          </cell>
          <cell r="L317">
            <v>0</v>
          </cell>
          <cell r="M317">
            <v>100</v>
          </cell>
        </row>
        <row r="318">
          <cell r="A318" t="str">
            <v>Robinson, Dan</v>
          </cell>
          <cell r="B318">
            <v>6.3</v>
          </cell>
          <cell r="C318">
            <v>0</v>
          </cell>
          <cell r="D318">
            <v>0</v>
          </cell>
          <cell r="F318">
            <v>0</v>
          </cell>
          <cell r="G318">
            <v>6.3</v>
          </cell>
          <cell r="H318">
            <v>100</v>
          </cell>
          <cell r="I318">
            <v>0</v>
          </cell>
          <cell r="J318">
            <v>0</v>
          </cell>
          <cell r="L318">
            <v>0</v>
          </cell>
          <cell r="M318">
            <v>100</v>
          </cell>
        </row>
        <row r="319">
          <cell r="A319" t="str">
            <v>Robinson, Dan (Don't Use)</v>
          </cell>
          <cell r="B319">
            <v>6.2</v>
          </cell>
          <cell r="C319">
            <v>0</v>
          </cell>
          <cell r="D319">
            <v>0</v>
          </cell>
          <cell r="F319">
            <v>0</v>
          </cell>
          <cell r="G319">
            <v>6.2</v>
          </cell>
          <cell r="H319">
            <v>100</v>
          </cell>
          <cell r="I319">
            <v>0</v>
          </cell>
          <cell r="J319">
            <v>0</v>
          </cell>
          <cell r="L319">
            <v>0</v>
          </cell>
          <cell r="M319">
            <v>100</v>
          </cell>
        </row>
        <row r="320">
          <cell r="A320" t="str">
            <v>Robison, Ben</v>
          </cell>
          <cell r="B320">
            <v>6.87</v>
          </cell>
          <cell r="C320">
            <v>0</v>
          </cell>
          <cell r="D320">
            <v>0</v>
          </cell>
          <cell r="F320">
            <v>0</v>
          </cell>
          <cell r="G320">
            <v>6.87</v>
          </cell>
          <cell r="H320">
            <v>100</v>
          </cell>
          <cell r="I320">
            <v>0</v>
          </cell>
          <cell r="J320">
            <v>0</v>
          </cell>
          <cell r="L320">
            <v>0</v>
          </cell>
          <cell r="M320">
            <v>100</v>
          </cell>
        </row>
        <row r="321">
          <cell r="A321" t="str">
            <v>Rotherham, Mark</v>
          </cell>
          <cell r="B321">
            <v>6.4753620337029894</v>
          </cell>
          <cell r="C321">
            <v>0</v>
          </cell>
          <cell r="D321">
            <v>0</v>
          </cell>
          <cell r="F321">
            <v>0</v>
          </cell>
          <cell r="G321">
            <v>6.4753620337029894</v>
          </cell>
          <cell r="H321">
            <v>175</v>
          </cell>
          <cell r="I321">
            <v>0</v>
          </cell>
          <cell r="J321">
            <v>0</v>
          </cell>
          <cell r="L321">
            <v>0</v>
          </cell>
          <cell r="M321">
            <v>175</v>
          </cell>
        </row>
        <row r="322">
          <cell r="A322" t="str">
            <v>Rowland, Nate</v>
          </cell>
          <cell r="B322">
            <v>8.6750000000000007</v>
          </cell>
          <cell r="C322">
            <v>0</v>
          </cell>
          <cell r="D322">
            <v>0</v>
          </cell>
          <cell r="F322">
            <v>0</v>
          </cell>
          <cell r="G322">
            <v>8.6750000000000007</v>
          </cell>
          <cell r="H322">
            <v>40</v>
          </cell>
          <cell r="I322">
            <v>0</v>
          </cell>
          <cell r="J322">
            <v>0</v>
          </cell>
          <cell r="L322">
            <v>0</v>
          </cell>
          <cell r="M322">
            <v>40</v>
          </cell>
        </row>
        <row r="323">
          <cell r="A323" t="str">
            <v>Royal, Joshua</v>
          </cell>
          <cell r="B323">
            <v>8.5465374349770773</v>
          </cell>
          <cell r="C323">
            <v>0</v>
          </cell>
          <cell r="D323">
            <v>0</v>
          </cell>
          <cell r="F323">
            <v>0</v>
          </cell>
          <cell r="G323">
            <v>8.5465374349770773</v>
          </cell>
          <cell r="H323">
            <v>120</v>
          </cell>
          <cell r="I323">
            <v>0</v>
          </cell>
          <cell r="J323">
            <v>0</v>
          </cell>
          <cell r="L323">
            <v>0</v>
          </cell>
          <cell r="M323">
            <v>120</v>
          </cell>
        </row>
        <row r="324">
          <cell r="A324" t="str">
            <v>Rubin, Danny</v>
          </cell>
          <cell r="B324">
            <v>7</v>
          </cell>
          <cell r="C324">
            <v>0</v>
          </cell>
          <cell r="D324">
            <v>0</v>
          </cell>
          <cell r="F324">
            <v>0</v>
          </cell>
          <cell r="G324">
            <v>7</v>
          </cell>
          <cell r="H324">
            <v>100</v>
          </cell>
          <cell r="I324">
            <v>0</v>
          </cell>
          <cell r="J324">
            <v>0</v>
          </cell>
          <cell r="L324">
            <v>0</v>
          </cell>
          <cell r="M324">
            <v>100</v>
          </cell>
        </row>
        <row r="325">
          <cell r="A325" t="str">
            <v>Ruiz, Royce</v>
          </cell>
          <cell r="B325">
            <v>8.9</v>
          </cell>
          <cell r="C325">
            <v>0</v>
          </cell>
          <cell r="D325">
            <v>0</v>
          </cell>
          <cell r="F325">
            <v>0</v>
          </cell>
          <cell r="G325">
            <v>8.9</v>
          </cell>
          <cell r="H325">
            <v>100</v>
          </cell>
          <cell r="I325">
            <v>0</v>
          </cell>
          <cell r="J325">
            <v>0</v>
          </cell>
          <cell r="L325">
            <v>0</v>
          </cell>
          <cell r="M325">
            <v>100</v>
          </cell>
        </row>
        <row r="326">
          <cell r="A326" t="str">
            <v>Russell, Mike</v>
          </cell>
          <cell r="B326">
            <v>7.4</v>
          </cell>
          <cell r="C326">
            <v>0</v>
          </cell>
          <cell r="D326">
            <v>0</v>
          </cell>
          <cell r="F326">
            <v>0</v>
          </cell>
          <cell r="G326">
            <v>7.4</v>
          </cell>
          <cell r="H326">
            <v>100</v>
          </cell>
          <cell r="I326">
            <v>0</v>
          </cell>
          <cell r="J326">
            <v>0</v>
          </cell>
          <cell r="L326">
            <v>0</v>
          </cell>
          <cell r="M326">
            <v>100</v>
          </cell>
        </row>
        <row r="327">
          <cell r="A327" t="str">
            <v>Saavedra, Tanya</v>
          </cell>
          <cell r="B327">
            <v>7</v>
          </cell>
          <cell r="C327">
            <v>0</v>
          </cell>
          <cell r="D327">
            <v>0</v>
          </cell>
          <cell r="F327">
            <v>0</v>
          </cell>
          <cell r="G327">
            <v>7</v>
          </cell>
          <cell r="H327">
            <v>100</v>
          </cell>
          <cell r="I327">
            <v>0</v>
          </cell>
          <cell r="J327">
            <v>0</v>
          </cell>
          <cell r="L327">
            <v>0</v>
          </cell>
          <cell r="M327">
            <v>100</v>
          </cell>
        </row>
        <row r="328">
          <cell r="A328" t="str">
            <v>Saltzman, Ariel</v>
          </cell>
          <cell r="B328">
            <v>5.7869021768959987</v>
          </cell>
          <cell r="C328">
            <v>0</v>
          </cell>
          <cell r="D328">
            <v>0</v>
          </cell>
          <cell r="F328">
            <v>0</v>
          </cell>
          <cell r="G328">
            <v>5.7869021768959987</v>
          </cell>
          <cell r="H328">
            <v>105</v>
          </cell>
          <cell r="I328">
            <v>0</v>
          </cell>
          <cell r="J328">
            <v>0</v>
          </cell>
          <cell r="L328">
            <v>0</v>
          </cell>
          <cell r="M328">
            <v>105</v>
          </cell>
        </row>
        <row r="329">
          <cell r="A329" t="str">
            <v>Saltzman, Kathy</v>
          </cell>
          <cell r="B329">
            <v>5.8499429769608273</v>
          </cell>
          <cell r="C329">
            <v>0</v>
          </cell>
          <cell r="D329">
            <v>0</v>
          </cell>
          <cell r="F329">
            <v>0</v>
          </cell>
          <cell r="G329">
            <v>5.8499429769608273</v>
          </cell>
          <cell r="H329">
            <v>630</v>
          </cell>
          <cell r="I329">
            <v>0</v>
          </cell>
          <cell r="J329">
            <v>0</v>
          </cell>
          <cell r="L329">
            <v>0</v>
          </cell>
          <cell r="M329">
            <v>630</v>
          </cell>
        </row>
        <row r="330">
          <cell r="A330" t="str">
            <v>Sanchez, Adam</v>
          </cell>
          <cell r="B330">
            <v>7.7291103761006141</v>
          </cell>
          <cell r="C330">
            <v>0</v>
          </cell>
          <cell r="D330">
            <v>0</v>
          </cell>
          <cell r="F330">
            <v>0.18452269457755843</v>
          </cell>
          <cell r="G330">
            <v>7.9136330706781726</v>
          </cell>
          <cell r="H330">
            <v>415</v>
          </cell>
          <cell r="I330">
            <v>0</v>
          </cell>
          <cell r="J330">
            <v>0</v>
          </cell>
          <cell r="L330">
            <v>10</v>
          </cell>
          <cell r="M330">
            <v>425</v>
          </cell>
        </row>
        <row r="331">
          <cell r="A331" t="str">
            <v>Sanchez, Juan</v>
          </cell>
          <cell r="B331">
            <v>7.949737622346615</v>
          </cell>
          <cell r="C331">
            <v>0</v>
          </cell>
          <cell r="D331">
            <v>0</v>
          </cell>
          <cell r="F331">
            <v>0</v>
          </cell>
          <cell r="G331">
            <v>7.949737622346615</v>
          </cell>
          <cell r="H331">
            <v>385</v>
          </cell>
          <cell r="I331">
            <v>0</v>
          </cell>
          <cell r="J331">
            <v>0</v>
          </cell>
          <cell r="L331">
            <v>0</v>
          </cell>
          <cell r="M331">
            <v>385</v>
          </cell>
        </row>
        <row r="332">
          <cell r="A332" t="str">
            <v>Santos, Pedro</v>
          </cell>
          <cell r="B332">
            <v>8.1056582847600165</v>
          </cell>
          <cell r="C332">
            <v>0</v>
          </cell>
          <cell r="D332">
            <v>0</v>
          </cell>
          <cell r="F332">
            <v>0</v>
          </cell>
          <cell r="G332">
            <v>8.1056582847600165</v>
          </cell>
          <cell r="H332">
            <v>146</v>
          </cell>
          <cell r="I332">
            <v>0</v>
          </cell>
          <cell r="J332">
            <v>0</v>
          </cell>
          <cell r="L332">
            <v>0</v>
          </cell>
          <cell r="M332">
            <v>146</v>
          </cell>
        </row>
        <row r="333">
          <cell r="A333" t="str">
            <v>Sarace, Jimmy</v>
          </cell>
          <cell r="B333">
            <v>7.3</v>
          </cell>
          <cell r="C333">
            <v>0</v>
          </cell>
          <cell r="D333">
            <v>0</v>
          </cell>
          <cell r="F333">
            <v>0</v>
          </cell>
          <cell r="G333">
            <v>7.3</v>
          </cell>
          <cell r="H333">
            <v>100</v>
          </cell>
          <cell r="I333">
            <v>0</v>
          </cell>
          <cell r="J333">
            <v>0</v>
          </cell>
          <cell r="L333">
            <v>0</v>
          </cell>
          <cell r="M333">
            <v>100</v>
          </cell>
        </row>
        <row r="334">
          <cell r="A334" t="str">
            <v>Sarace, Linda</v>
          </cell>
          <cell r="B334">
            <v>7.2</v>
          </cell>
          <cell r="C334">
            <v>0</v>
          </cell>
          <cell r="D334">
            <v>0</v>
          </cell>
          <cell r="F334">
            <v>0</v>
          </cell>
          <cell r="G334">
            <v>7.2</v>
          </cell>
          <cell r="H334">
            <v>100</v>
          </cell>
          <cell r="I334">
            <v>0</v>
          </cell>
          <cell r="J334">
            <v>0</v>
          </cell>
          <cell r="L334">
            <v>0</v>
          </cell>
          <cell r="M334">
            <v>100</v>
          </cell>
        </row>
        <row r="335">
          <cell r="A335" t="str">
            <v>Schmittel, Bryan</v>
          </cell>
          <cell r="B335">
            <v>6.8620751085199734</v>
          </cell>
          <cell r="C335">
            <v>0</v>
          </cell>
          <cell r="D335">
            <v>0</v>
          </cell>
          <cell r="F335">
            <v>0</v>
          </cell>
          <cell r="G335">
            <v>6.8620751085199734</v>
          </cell>
          <cell r="H335">
            <v>120</v>
          </cell>
          <cell r="I335">
            <v>0</v>
          </cell>
          <cell r="J335">
            <v>0</v>
          </cell>
          <cell r="L335">
            <v>0</v>
          </cell>
          <cell r="M335">
            <v>120</v>
          </cell>
        </row>
        <row r="336">
          <cell r="A336" t="str">
            <v>Schoonhoven, Lex</v>
          </cell>
          <cell r="B336">
            <v>6.97</v>
          </cell>
          <cell r="C336">
            <v>0</v>
          </cell>
          <cell r="D336">
            <v>0</v>
          </cell>
          <cell r="F336">
            <v>0</v>
          </cell>
          <cell r="G336">
            <v>6.97</v>
          </cell>
          <cell r="H336">
            <v>100</v>
          </cell>
          <cell r="I336">
            <v>0</v>
          </cell>
          <cell r="J336">
            <v>0</v>
          </cell>
          <cell r="L336">
            <v>0</v>
          </cell>
          <cell r="M336">
            <v>100</v>
          </cell>
        </row>
        <row r="337">
          <cell r="A337" t="str">
            <v>Secor, Jason</v>
          </cell>
          <cell r="B337">
            <v>9.8681853732642466</v>
          </cell>
          <cell r="C337">
            <v>-0.14618298798758822</v>
          </cell>
          <cell r="D337">
            <v>0</v>
          </cell>
          <cell r="F337">
            <v>0</v>
          </cell>
          <cell r="G337">
            <v>9.7220023852766584</v>
          </cell>
          <cell r="H337">
            <v>319</v>
          </cell>
          <cell r="I337">
            <v>4</v>
          </cell>
          <cell r="J337">
            <v>0</v>
          </cell>
          <cell r="L337">
            <v>0</v>
          </cell>
          <cell r="M337">
            <v>323</v>
          </cell>
        </row>
        <row r="338">
          <cell r="A338" t="str">
            <v>Seebach, Elise</v>
          </cell>
          <cell r="B338">
            <v>7</v>
          </cell>
          <cell r="C338">
            <v>0</v>
          </cell>
          <cell r="D338">
            <v>0</v>
          </cell>
          <cell r="F338">
            <v>0</v>
          </cell>
          <cell r="G338">
            <v>7</v>
          </cell>
          <cell r="H338">
            <v>100</v>
          </cell>
          <cell r="I338">
            <v>0</v>
          </cell>
          <cell r="J338">
            <v>0</v>
          </cell>
          <cell r="L338">
            <v>0</v>
          </cell>
          <cell r="M338">
            <v>100</v>
          </cell>
        </row>
        <row r="339">
          <cell r="A339" t="str">
            <v>Selahvarzi, Reza</v>
          </cell>
          <cell r="B339">
            <v>7.29</v>
          </cell>
          <cell r="C339">
            <v>0</v>
          </cell>
          <cell r="D339">
            <v>0</v>
          </cell>
          <cell r="F339">
            <v>0</v>
          </cell>
          <cell r="G339">
            <v>7.29</v>
          </cell>
          <cell r="H339">
            <v>100</v>
          </cell>
          <cell r="I339">
            <v>0</v>
          </cell>
          <cell r="J339">
            <v>0</v>
          </cell>
          <cell r="L339">
            <v>0</v>
          </cell>
          <cell r="M339">
            <v>100</v>
          </cell>
        </row>
        <row r="340">
          <cell r="A340" t="str">
            <v>Shannon, Scott</v>
          </cell>
          <cell r="B340">
            <v>7.33</v>
          </cell>
          <cell r="C340">
            <v>0</v>
          </cell>
          <cell r="D340">
            <v>0</v>
          </cell>
          <cell r="F340">
            <v>0</v>
          </cell>
          <cell r="G340">
            <v>7.33</v>
          </cell>
          <cell r="H340">
            <v>100</v>
          </cell>
          <cell r="I340">
            <v>0</v>
          </cell>
          <cell r="J340">
            <v>0</v>
          </cell>
          <cell r="L340">
            <v>0</v>
          </cell>
          <cell r="M340">
            <v>100</v>
          </cell>
        </row>
        <row r="341">
          <cell r="A341" t="str">
            <v>Shaver, Jeff</v>
          </cell>
          <cell r="B341">
            <v>8.1713420888978465</v>
          </cell>
          <cell r="C341">
            <v>0</v>
          </cell>
          <cell r="D341">
            <v>0</v>
          </cell>
          <cell r="F341">
            <v>0</v>
          </cell>
          <cell r="G341">
            <v>8.1713420888978465</v>
          </cell>
          <cell r="H341">
            <v>165</v>
          </cell>
          <cell r="I341">
            <v>0</v>
          </cell>
          <cell r="J341">
            <v>0</v>
          </cell>
          <cell r="L341">
            <v>0</v>
          </cell>
          <cell r="M341">
            <v>165</v>
          </cell>
        </row>
        <row r="342">
          <cell r="A342" t="str">
            <v>Shearman, Val</v>
          </cell>
          <cell r="B342">
            <v>6.8017409519995082</v>
          </cell>
          <cell r="C342">
            <v>0</v>
          </cell>
          <cell r="D342">
            <v>0</v>
          </cell>
          <cell r="F342">
            <v>0</v>
          </cell>
          <cell r="G342">
            <v>6.8017409519995082</v>
          </cell>
          <cell r="H342">
            <v>135</v>
          </cell>
          <cell r="I342">
            <v>0</v>
          </cell>
          <cell r="J342">
            <v>0</v>
          </cell>
          <cell r="L342">
            <v>0</v>
          </cell>
          <cell r="M342">
            <v>135</v>
          </cell>
        </row>
        <row r="343">
          <cell r="A343" t="str">
            <v>Sherman, Eric</v>
          </cell>
          <cell r="B343">
            <v>7.74</v>
          </cell>
          <cell r="C343">
            <v>0</v>
          </cell>
          <cell r="D343">
            <v>0</v>
          </cell>
          <cell r="F343">
            <v>0</v>
          </cell>
          <cell r="G343">
            <v>7.74</v>
          </cell>
          <cell r="H343">
            <v>100</v>
          </cell>
          <cell r="I343">
            <v>0</v>
          </cell>
          <cell r="J343">
            <v>0</v>
          </cell>
          <cell r="L343">
            <v>0</v>
          </cell>
          <cell r="M343">
            <v>100</v>
          </cell>
        </row>
        <row r="344">
          <cell r="A344" t="str">
            <v>Shindle, Steph</v>
          </cell>
          <cell r="B344">
            <v>7.9158820447606351</v>
          </cell>
          <cell r="C344">
            <v>2.7827201982423944E-2</v>
          </cell>
          <cell r="D344">
            <v>0</v>
          </cell>
          <cell r="F344">
            <v>6.1662226095287487E-2</v>
          </cell>
          <cell r="G344">
            <v>8.0053714728383465</v>
          </cell>
          <cell r="H344">
            <v>355</v>
          </cell>
          <cell r="I344">
            <v>10</v>
          </cell>
          <cell r="J344">
            <v>0</v>
          </cell>
          <cell r="L344">
            <v>10</v>
          </cell>
          <cell r="M344">
            <v>375</v>
          </cell>
        </row>
        <row r="345">
          <cell r="A345" t="str">
            <v>Shively, Jason</v>
          </cell>
          <cell r="B345">
            <v>7.5</v>
          </cell>
          <cell r="C345">
            <v>0</v>
          </cell>
          <cell r="D345">
            <v>0</v>
          </cell>
          <cell r="F345">
            <v>0</v>
          </cell>
          <cell r="G345">
            <v>7.5</v>
          </cell>
          <cell r="H345">
            <v>100</v>
          </cell>
          <cell r="I345">
            <v>0</v>
          </cell>
          <cell r="J345">
            <v>0</v>
          </cell>
          <cell r="L345">
            <v>0</v>
          </cell>
          <cell r="M345">
            <v>100</v>
          </cell>
        </row>
        <row r="346">
          <cell r="A346" t="str">
            <v>Shuter, Kris</v>
          </cell>
          <cell r="B346">
            <v>7.1961682908851881</v>
          </cell>
          <cell r="C346">
            <v>0</v>
          </cell>
          <cell r="D346">
            <v>0</v>
          </cell>
          <cell r="F346">
            <v>0.14154415643002149</v>
          </cell>
          <cell r="G346">
            <v>7.3377124473152096</v>
          </cell>
          <cell r="H346">
            <v>150</v>
          </cell>
          <cell r="I346">
            <v>0</v>
          </cell>
          <cell r="J346">
            <v>0</v>
          </cell>
          <cell r="L346">
            <v>10</v>
          </cell>
          <cell r="M346">
            <v>160</v>
          </cell>
        </row>
        <row r="347">
          <cell r="A347" t="str">
            <v>Simon, Nathan</v>
          </cell>
          <cell r="B347">
            <v>7.9638566995786739</v>
          </cell>
          <cell r="C347">
            <v>0</v>
          </cell>
          <cell r="D347">
            <v>0</v>
          </cell>
          <cell r="F347">
            <v>0</v>
          </cell>
          <cell r="G347">
            <v>7.9638566995786739</v>
          </cell>
          <cell r="H347">
            <v>620</v>
          </cell>
          <cell r="I347">
            <v>0</v>
          </cell>
          <cell r="J347">
            <v>0</v>
          </cell>
          <cell r="L347">
            <v>0</v>
          </cell>
          <cell r="M347">
            <v>620</v>
          </cell>
        </row>
        <row r="348">
          <cell r="A348" t="str">
            <v>Smith, Sihya</v>
          </cell>
          <cell r="B348">
            <v>7</v>
          </cell>
          <cell r="C348">
            <v>0</v>
          </cell>
          <cell r="D348">
            <v>0</v>
          </cell>
          <cell r="F348">
            <v>0</v>
          </cell>
          <cell r="G348">
            <v>7</v>
          </cell>
          <cell r="H348">
            <v>100</v>
          </cell>
          <cell r="I348">
            <v>0</v>
          </cell>
          <cell r="J348">
            <v>0</v>
          </cell>
          <cell r="L348">
            <v>0</v>
          </cell>
          <cell r="M348">
            <v>100</v>
          </cell>
        </row>
        <row r="349">
          <cell r="A349" t="str">
            <v>Socher, Ernie</v>
          </cell>
          <cell r="B349">
            <v>8</v>
          </cell>
          <cell r="C349">
            <v>0</v>
          </cell>
          <cell r="D349">
            <v>0</v>
          </cell>
          <cell r="F349">
            <v>0</v>
          </cell>
          <cell r="G349">
            <v>8</v>
          </cell>
          <cell r="H349">
            <v>100</v>
          </cell>
          <cell r="I349">
            <v>0</v>
          </cell>
          <cell r="J349">
            <v>0</v>
          </cell>
          <cell r="L349">
            <v>0</v>
          </cell>
          <cell r="M349">
            <v>100</v>
          </cell>
        </row>
        <row r="350">
          <cell r="A350" t="str">
            <v>Solem, Tony</v>
          </cell>
          <cell r="B350">
            <v>8.5399999999999991</v>
          </cell>
          <cell r="C350">
            <v>0</v>
          </cell>
          <cell r="D350">
            <v>0</v>
          </cell>
          <cell r="F350">
            <v>0</v>
          </cell>
          <cell r="G350">
            <v>8.5399999999999991</v>
          </cell>
          <cell r="H350">
            <v>100</v>
          </cell>
          <cell r="I350">
            <v>0</v>
          </cell>
          <cell r="J350">
            <v>0</v>
          </cell>
          <cell r="L350">
            <v>0</v>
          </cell>
          <cell r="M350">
            <v>100</v>
          </cell>
        </row>
        <row r="351">
          <cell r="A351" t="str">
            <v>Soustek, Kyle</v>
          </cell>
          <cell r="B351">
            <v>7.9333333333333336</v>
          </cell>
          <cell r="C351">
            <v>0</v>
          </cell>
          <cell r="D351">
            <v>0</v>
          </cell>
          <cell r="F351">
            <v>0</v>
          </cell>
          <cell r="G351">
            <v>7.9333333333333336</v>
          </cell>
          <cell r="H351">
            <v>15</v>
          </cell>
          <cell r="I351">
            <v>0</v>
          </cell>
          <cell r="J351">
            <v>0</v>
          </cell>
          <cell r="L351">
            <v>0</v>
          </cell>
          <cell r="M351">
            <v>15</v>
          </cell>
        </row>
        <row r="352">
          <cell r="A352" t="str">
            <v>Sprecher, James</v>
          </cell>
          <cell r="B352">
            <v>7.2482475198227254</v>
          </cell>
          <cell r="C352">
            <v>0</v>
          </cell>
          <cell r="D352">
            <v>0</v>
          </cell>
          <cell r="F352">
            <v>0</v>
          </cell>
          <cell r="G352">
            <v>7.2482475198227254</v>
          </cell>
          <cell r="H352">
            <v>250</v>
          </cell>
          <cell r="I352">
            <v>0</v>
          </cell>
          <cell r="J352">
            <v>0</v>
          </cell>
          <cell r="L352">
            <v>0</v>
          </cell>
          <cell r="M352">
            <v>250</v>
          </cell>
        </row>
        <row r="353">
          <cell r="A353" t="str">
            <v>Stein, Matt</v>
          </cell>
          <cell r="B353">
            <v>7.3278417840528061</v>
          </cell>
          <cell r="C353">
            <v>0</v>
          </cell>
          <cell r="D353">
            <v>0</v>
          </cell>
          <cell r="F353">
            <v>0</v>
          </cell>
          <cell r="G353">
            <v>7.3278417840528061</v>
          </cell>
          <cell r="H353">
            <v>120</v>
          </cell>
          <cell r="I353">
            <v>0</v>
          </cell>
          <cell r="J353">
            <v>0</v>
          </cell>
          <cell r="L353">
            <v>0</v>
          </cell>
          <cell r="M353">
            <v>120</v>
          </cell>
        </row>
        <row r="354">
          <cell r="A354" t="str">
            <v>Sterling, Dustin</v>
          </cell>
          <cell r="B354">
            <v>7.4459578525577887</v>
          </cell>
          <cell r="C354">
            <v>0</v>
          </cell>
          <cell r="D354">
            <v>0</v>
          </cell>
          <cell r="F354">
            <v>0</v>
          </cell>
          <cell r="G354">
            <v>7.4459578525577887</v>
          </cell>
          <cell r="H354">
            <v>295</v>
          </cell>
          <cell r="I354">
            <v>0</v>
          </cell>
          <cell r="J354">
            <v>0</v>
          </cell>
          <cell r="L354">
            <v>0</v>
          </cell>
          <cell r="M354">
            <v>295</v>
          </cell>
        </row>
        <row r="355">
          <cell r="A355" t="str">
            <v>Stofka, Dan</v>
          </cell>
          <cell r="B355">
            <v>7.2300677222476804</v>
          </cell>
          <cell r="C355">
            <v>0</v>
          </cell>
          <cell r="D355">
            <v>0</v>
          </cell>
          <cell r="F355">
            <v>0</v>
          </cell>
          <cell r="G355">
            <v>7.2300677222476804</v>
          </cell>
          <cell r="H355">
            <v>106</v>
          </cell>
          <cell r="I355">
            <v>0</v>
          </cell>
          <cell r="J355">
            <v>0</v>
          </cell>
          <cell r="L355">
            <v>0</v>
          </cell>
          <cell r="M355">
            <v>106</v>
          </cell>
        </row>
        <row r="356">
          <cell r="A356" t="str">
            <v>Stressenger, Paul</v>
          </cell>
          <cell r="B356">
            <v>8.6594237732437325</v>
          </cell>
          <cell r="C356">
            <v>0</v>
          </cell>
          <cell r="D356">
            <v>0</v>
          </cell>
          <cell r="F356">
            <v>0</v>
          </cell>
          <cell r="G356">
            <v>8.6594237732437325</v>
          </cell>
          <cell r="H356">
            <v>420</v>
          </cell>
          <cell r="I356">
            <v>0</v>
          </cell>
          <cell r="J356">
            <v>0</v>
          </cell>
          <cell r="L356">
            <v>0</v>
          </cell>
          <cell r="M356">
            <v>420</v>
          </cell>
        </row>
        <row r="357">
          <cell r="A357" t="str">
            <v>Stroud, Christina</v>
          </cell>
          <cell r="B357">
            <v>7.5231244414255256</v>
          </cell>
          <cell r="C357">
            <v>0</v>
          </cell>
          <cell r="D357">
            <v>0</v>
          </cell>
          <cell r="F357">
            <v>-8.2443325902247011E-2</v>
          </cell>
          <cell r="G357">
            <v>7.4406811155232786</v>
          </cell>
          <cell r="H357">
            <v>659</v>
          </cell>
          <cell r="I357">
            <v>0</v>
          </cell>
          <cell r="J357">
            <v>0</v>
          </cell>
          <cell r="L357">
            <v>10</v>
          </cell>
          <cell r="M357">
            <v>669</v>
          </cell>
        </row>
        <row r="358">
          <cell r="A358" t="str">
            <v>Suazo, Chris</v>
          </cell>
          <cell r="B358">
            <v>6.8455026455026449</v>
          </cell>
          <cell r="C358">
            <v>0</v>
          </cell>
          <cell r="D358">
            <v>0</v>
          </cell>
          <cell r="F358">
            <v>0</v>
          </cell>
          <cell r="G358">
            <v>6.8455026455026449</v>
          </cell>
          <cell r="H358">
            <v>35</v>
          </cell>
          <cell r="I358">
            <v>0</v>
          </cell>
          <cell r="J358">
            <v>0</v>
          </cell>
          <cell r="L358">
            <v>0</v>
          </cell>
          <cell r="M358">
            <v>35</v>
          </cell>
        </row>
        <row r="359">
          <cell r="A359" t="str">
            <v>Sullivan, Aaron</v>
          </cell>
          <cell r="B359">
            <v>7.7</v>
          </cell>
          <cell r="C359">
            <v>0</v>
          </cell>
          <cell r="D359">
            <v>0</v>
          </cell>
          <cell r="F359">
            <v>0</v>
          </cell>
          <cell r="G359">
            <v>7.7</v>
          </cell>
          <cell r="H359">
            <v>10</v>
          </cell>
          <cell r="I359">
            <v>0</v>
          </cell>
          <cell r="J359">
            <v>0</v>
          </cell>
          <cell r="L359">
            <v>0</v>
          </cell>
          <cell r="M359">
            <v>10</v>
          </cell>
        </row>
        <row r="360">
          <cell r="A360" t="str">
            <v>Sutphin, Heath</v>
          </cell>
          <cell r="B360">
            <v>6.5</v>
          </cell>
          <cell r="C360">
            <v>0</v>
          </cell>
          <cell r="D360">
            <v>0</v>
          </cell>
          <cell r="F360">
            <v>0</v>
          </cell>
          <cell r="G360">
            <v>6.5</v>
          </cell>
          <cell r="H360">
            <v>100</v>
          </cell>
          <cell r="I360">
            <v>0</v>
          </cell>
          <cell r="J360">
            <v>0</v>
          </cell>
          <cell r="L360">
            <v>0</v>
          </cell>
          <cell r="M360">
            <v>100</v>
          </cell>
        </row>
        <row r="361">
          <cell r="A361" t="str">
            <v>Sutton, Adam</v>
          </cell>
          <cell r="B361">
            <v>6.65</v>
          </cell>
          <cell r="C361">
            <v>0</v>
          </cell>
          <cell r="D361">
            <v>0</v>
          </cell>
          <cell r="F361">
            <v>0</v>
          </cell>
          <cell r="G361">
            <v>6.65</v>
          </cell>
          <cell r="H361">
            <v>100</v>
          </cell>
          <cell r="I361">
            <v>0</v>
          </cell>
          <cell r="J361">
            <v>0</v>
          </cell>
          <cell r="L361">
            <v>0</v>
          </cell>
          <cell r="M361">
            <v>100</v>
          </cell>
        </row>
        <row r="362">
          <cell r="A362" t="str">
            <v>Sutton, Roger</v>
          </cell>
          <cell r="B362">
            <v>6.37</v>
          </cell>
          <cell r="C362">
            <v>0</v>
          </cell>
          <cell r="D362">
            <v>0</v>
          </cell>
          <cell r="F362">
            <v>0</v>
          </cell>
          <cell r="G362">
            <v>6.37</v>
          </cell>
          <cell r="H362">
            <v>100</v>
          </cell>
          <cell r="I362">
            <v>0</v>
          </cell>
          <cell r="J362">
            <v>0</v>
          </cell>
          <cell r="L362">
            <v>0</v>
          </cell>
          <cell r="M362">
            <v>100</v>
          </cell>
        </row>
        <row r="363">
          <cell r="A363" t="str">
            <v>Taffe, Greg</v>
          </cell>
          <cell r="B363">
            <v>6</v>
          </cell>
          <cell r="C363">
            <v>0</v>
          </cell>
          <cell r="D363">
            <v>0</v>
          </cell>
          <cell r="F363">
            <v>0</v>
          </cell>
          <cell r="G363">
            <v>6</v>
          </cell>
          <cell r="H363">
            <v>10</v>
          </cell>
          <cell r="I363">
            <v>0</v>
          </cell>
          <cell r="J363">
            <v>0</v>
          </cell>
          <cell r="L363">
            <v>0</v>
          </cell>
          <cell r="M363">
            <v>10</v>
          </cell>
        </row>
        <row r="364">
          <cell r="A364" t="str">
            <v>Tanner, Larry</v>
          </cell>
          <cell r="B364">
            <v>9.0332743755931322</v>
          </cell>
          <cell r="C364">
            <v>0</v>
          </cell>
          <cell r="D364">
            <v>0</v>
          </cell>
          <cell r="F364">
            <v>0</v>
          </cell>
          <cell r="G364">
            <v>9.0332743755931322</v>
          </cell>
          <cell r="H364">
            <v>265</v>
          </cell>
          <cell r="I364">
            <v>0</v>
          </cell>
          <cell r="J364">
            <v>0</v>
          </cell>
          <cell r="L364">
            <v>0</v>
          </cell>
          <cell r="M364">
            <v>265</v>
          </cell>
        </row>
        <row r="365">
          <cell r="A365" t="str">
            <v>Taylor, Jimmy</v>
          </cell>
          <cell r="B365">
            <v>5.8</v>
          </cell>
          <cell r="C365">
            <v>0</v>
          </cell>
          <cell r="D365">
            <v>0</v>
          </cell>
          <cell r="F365">
            <v>0</v>
          </cell>
          <cell r="G365">
            <v>5.8</v>
          </cell>
          <cell r="H365">
            <v>10</v>
          </cell>
          <cell r="I365">
            <v>0</v>
          </cell>
          <cell r="J365">
            <v>0</v>
          </cell>
          <cell r="L365">
            <v>0</v>
          </cell>
          <cell r="M365">
            <v>10</v>
          </cell>
        </row>
        <row r="366">
          <cell r="A366" t="str">
            <v>Tekavec, Mark</v>
          </cell>
          <cell r="B366">
            <v>10.9</v>
          </cell>
          <cell r="C366">
            <v>0</v>
          </cell>
          <cell r="D366">
            <v>0</v>
          </cell>
          <cell r="F366">
            <v>0</v>
          </cell>
          <cell r="G366">
            <v>10.9</v>
          </cell>
          <cell r="H366">
            <v>10</v>
          </cell>
          <cell r="I366">
            <v>0</v>
          </cell>
          <cell r="J366">
            <v>0</v>
          </cell>
          <cell r="L366">
            <v>0</v>
          </cell>
          <cell r="M366">
            <v>10</v>
          </cell>
        </row>
        <row r="367">
          <cell r="A367" t="str">
            <v>Terry, Scott</v>
          </cell>
          <cell r="B367">
            <v>7.3983961099837634</v>
          </cell>
          <cell r="C367">
            <v>0</v>
          </cell>
          <cell r="D367">
            <v>0</v>
          </cell>
          <cell r="F367">
            <v>0</v>
          </cell>
          <cell r="G367">
            <v>7.3983961099837634</v>
          </cell>
          <cell r="H367">
            <v>110</v>
          </cell>
          <cell r="I367">
            <v>0</v>
          </cell>
          <cell r="J367">
            <v>0</v>
          </cell>
          <cell r="L367">
            <v>0</v>
          </cell>
          <cell r="M367">
            <v>110</v>
          </cell>
        </row>
        <row r="368">
          <cell r="A368" t="str">
            <v>Thompson, Darren</v>
          </cell>
          <cell r="B368">
            <v>5.4</v>
          </cell>
          <cell r="C368">
            <v>0</v>
          </cell>
          <cell r="D368">
            <v>0</v>
          </cell>
          <cell r="F368">
            <v>0</v>
          </cell>
          <cell r="G368">
            <v>5.4</v>
          </cell>
          <cell r="H368">
            <v>100</v>
          </cell>
          <cell r="I368">
            <v>0</v>
          </cell>
          <cell r="J368">
            <v>0</v>
          </cell>
          <cell r="L368">
            <v>0</v>
          </cell>
          <cell r="M368">
            <v>100</v>
          </cell>
        </row>
        <row r="369">
          <cell r="A369" t="str">
            <v>Tiwari, Nishant</v>
          </cell>
          <cell r="B369">
            <v>6.3686163874009205</v>
          </cell>
          <cell r="C369">
            <v>-9.7747998918106482E-2</v>
          </cell>
          <cell r="D369">
            <v>0</v>
          </cell>
          <cell r="F369">
            <v>0</v>
          </cell>
          <cell r="G369">
            <v>6.270868388482814</v>
          </cell>
          <cell r="H369">
            <v>165</v>
          </cell>
          <cell r="I369">
            <v>8</v>
          </cell>
          <cell r="J369">
            <v>0</v>
          </cell>
          <cell r="L369">
            <v>0</v>
          </cell>
          <cell r="M369">
            <v>173</v>
          </cell>
        </row>
        <row r="370">
          <cell r="A370" t="str">
            <v>Torres, Ernie</v>
          </cell>
          <cell r="B370">
            <v>6.6</v>
          </cell>
          <cell r="C370">
            <v>0</v>
          </cell>
          <cell r="D370">
            <v>0</v>
          </cell>
          <cell r="F370">
            <v>0</v>
          </cell>
          <cell r="G370">
            <v>6.6</v>
          </cell>
          <cell r="H370">
            <v>5</v>
          </cell>
          <cell r="I370">
            <v>0</v>
          </cell>
          <cell r="J370">
            <v>0</v>
          </cell>
          <cell r="L370">
            <v>0</v>
          </cell>
          <cell r="M370">
            <v>5</v>
          </cell>
        </row>
        <row r="371">
          <cell r="A371" t="str">
            <v>Torres, Mark</v>
          </cell>
          <cell r="B371">
            <v>7.51</v>
          </cell>
          <cell r="C371">
            <v>0</v>
          </cell>
          <cell r="D371">
            <v>0</v>
          </cell>
          <cell r="F371">
            <v>0</v>
          </cell>
          <cell r="G371">
            <v>7.51</v>
          </cell>
          <cell r="H371">
            <v>100</v>
          </cell>
          <cell r="I371">
            <v>0</v>
          </cell>
          <cell r="J371">
            <v>0</v>
          </cell>
          <cell r="L371">
            <v>0</v>
          </cell>
          <cell r="M371">
            <v>100</v>
          </cell>
        </row>
        <row r="372">
          <cell r="A372" t="str">
            <v>Torres, Mike</v>
          </cell>
          <cell r="B372">
            <v>6.1</v>
          </cell>
          <cell r="C372">
            <v>0</v>
          </cell>
          <cell r="D372">
            <v>0</v>
          </cell>
          <cell r="F372">
            <v>0</v>
          </cell>
          <cell r="G372">
            <v>6.1</v>
          </cell>
          <cell r="H372">
            <v>100</v>
          </cell>
          <cell r="I372">
            <v>0</v>
          </cell>
          <cell r="J372">
            <v>0</v>
          </cell>
          <cell r="L372">
            <v>0</v>
          </cell>
          <cell r="M372">
            <v>100</v>
          </cell>
        </row>
        <row r="373">
          <cell r="A373" t="str">
            <v>Tschida, Marty</v>
          </cell>
          <cell r="B373">
            <v>5.6674315530549437</v>
          </cell>
          <cell r="C373">
            <v>0</v>
          </cell>
          <cell r="D373">
            <v>0</v>
          </cell>
          <cell r="F373">
            <v>0</v>
          </cell>
          <cell r="G373">
            <v>5.6674315530549437</v>
          </cell>
          <cell r="H373">
            <v>120</v>
          </cell>
          <cell r="I373">
            <v>0</v>
          </cell>
          <cell r="J373">
            <v>0</v>
          </cell>
          <cell r="L373">
            <v>0</v>
          </cell>
          <cell r="M373">
            <v>120</v>
          </cell>
        </row>
        <row r="374">
          <cell r="A374" t="str">
            <v>Valdarrama, Nate</v>
          </cell>
          <cell r="B374">
            <v>6.63</v>
          </cell>
          <cell r="C374">
            <v>0</v>
          </cell>
          <cell r="D374">
            <v>0</v>
          </cell>
          <cell r="F374">
            <v>0</v>
          </cell>
          <cell r="G374">
            <v>6.63</v>
          </cell>
          <cell r="H374">
            <v>100</v>
          </cell>
          <cell r="I374">
            <v>0</v>
          </cell>
          <cell r="J374">
            <v>0</v>
          </cell>
          <cell r="L374">
            <v>0</v>
          </cell>
          <cell r="M374">
            <v>100</v>
          </cell>
        </row>
        <row r="375">
          <cell r="A375" t="str">
            <v>Valencia, Joseph</v>
          </cell>
          <cell r="B375">
            <v>8.1077088469342939</v>
          </cell>
          <cell r="C375">
            <v>0</v>
          </cell>
          <cell r="D375">
            <v>0</v>
          </cell>
          <cell r="F375">
            <v>0</v>
          </cell>
          <cell r="G375">
            <v>8.1077088469342939</v>
          </cell>
          <cell r="H375">
            <v>401</v>
          </cell>
          <cell r="I375">
            <v>0</v>
          </cell>
          <cell r="J375">
            <v>0</v>
          </cell>
          <cell r="L375">
            <v>0</v>
          </cell>
          <cell r="M375">
            <v>401</v>
          </cell>
        </row>
        <row r="376">
          <cell r="A376" t="str">
            <v>Vigil, Chris</v>
          </cell>
          <cell r="B376">
            <v>8.14</v>
          </cell>
          <cell r="C376">
            <v>0</v>
          </cell>
          <cell r="D376">
            <v>0</v>
          </cell>
          <cell r="F376">
            <v>0</v>
          </cell>
          <cell r="G376">
            <v>8.14</v>
          </cell>
          <cell r="H376">
            <v>100</v>
          </cell>
          <cell r="I376">
            <v>0</v>
          </cell>
          <cell r="J376">
            <v>0</v>
          </cell>
          <cell r="L376">
            <v>0</v>
          </cell>
          <cell r="M376">
            <v>100</v>
          </cell>
        </row>
        <row r="377">
          <cell r="A377" t="str">
            <v>Vigil, Eugene</v>
          </cell>
          <cell r="B377">
            <v>8.1999999999999993</v>
          </cell>
          <cell r="C377">
            <v>0</v>
          </cell>
          <cell r="D377">
            <v>0</v>
          </cell>
          <cell r="F377">
            <v>0</v>
          </cell>
          <cell r="G377">
            <v>8.1999999999999993</v>
          </cell>
          <cell r="H377">
            <v>5</v>
          </cell>
          <cell r="I377">
            <v>0</v>
          </cell>
          <cell r="J377">
            <v>0</v>
          </cell>
          <cell r="L377">
            <v>0</v>
          </cell>
          <cell r="M377">
            <v>5</v>
          </cell>
        </row>
        <row r="378">
          <cell r="A378" t="str">
            <v>Vilela, Miguel</v>
          </cell>
          <cell r="B378">
            <v>7.8</v>
          </cell>
          <cell r="C378">
            <v>0</v>
          </cell>
          <cell r="D378">
            <v>0</v>
          </cell>
          <cell r="F378">
            <v>0</v>
          </cell>
          <cell r="G378">
            <v>7.8</v>
          </cell>
          <cell r="H378">
            <v>25</v>
          </cell>
          <cell r="I378">
            <v>0</v>
          </cell>
          <cell r="J378">
            <v>0</v>
          </cell>
          <cell r="L378">
            <v>0</v>
          </cell>
          <cell r="M378">
            <v>25</v>
          </cell>
        </row>
        <row r="379">
          <cell r="A379" t="str">
            <v>Viramontes, Terry</v>
          </cell>
          <cell r="B379">
            <v>7.1758488032428875</v>
          </cell>
          <cell r="C379">
            <v>0</v>
          </cell>
          <cell r="D379">
            <v>0</v>
          </cell>
          <cell r="F379">
            <v>0</v>
          </cell>
          <cell r="G379">
            <v>7.1758488032428875</v>
          </cell>
          <cell r="H379">
            <v>190</v>
          </cell>
          <cell r="I379">
            <v>0</v>
          </cell>
          <cell r="J379">
            <v>0</v>
          </cell>
          <cell r="L379">
            <v>0</v>
          </cell>
          <cell r="M379">
            <v>190</v>
          </cell>
        </row>
        <row r="380">
          <cell r="A380" t="str">
            <v>Visor, James</v>
          </cell>
          <cell r="B380">
            <v>5.4</v>
          </cell>
          <cell r="C380">
            <v>0</v>
          </cell>
          <cell r="D380">
            <v>0</v>
          </cell>
          <cell r="F380">
            <v>0</v>
          </cell>
          <cell r="G380">
            <v>5.4</v>
          </cell>
          <cell r="H380">
            <v>5</v>
          </cell>
          <cell r="I380">
            <v>0</v>
          </cell>
          <cell r="J380">
            <v>0</v>
          </cell>
          <cell r="L380">
            <v>0</v>
          </cell>
          <cell r="M380">
            <v>5</v>
          </cell>
        </row>
        <row r="381">
          <cell r="A381" t="str">
            <v>Vondrak, Mike</v>
          </cell>
          <cell r="B381">
            <v>7.9535164968246894</v>
          </cell>
          <cell r="C381">
            <v>0</v>
          </cell>
          <cell r="D381">
            <v>0</v>
          </cell>
          <cell r="F381">
            <v>0</v>
          </cell>
          <cell r="G381">
            <v>7.9535164968246894</v>
          </cell>
          <cell r="H381">
            <v>120</v>
          </cell>
          <cell r="I381">
            <v>0</v>
          </cell>
          <cell r="J381">
            <v>0</v>
          </cell>
          <cell r="L381">
            <v>0</v>
          </cell>
          <cell r="M381">
            <v>120</v>
          </cell>
        </row>
        <row r="382">
          <cell r="A382" t="str">
            <v>Vumbaco, Kate</v>
          </cell>
          <cell r="B382">
            <v>6.1411772399770879</v>
          </cell>
          <cell r="C382">
            <v>0</v>
          </cell>
          <cell r="D382">
            <v>0</v>
          </cell>
          <cell r="F382">
            <v>0</v>
          </cell>
          <cell r="G382">
            <v>6.1411772399770879</v>
          </cell>
          <cell r="H382">
            <v>228</v>
          </cell>
          <cell r="I382">
            <v>0</v>
          </cell>
          <cell r="J382">
            <v>0</v>
          </cell>
          <cell r="L382">
            <v>0</v>
          </cell>
          <cell r="M382">
            <v>228</v>
          </cell>
        </row>
        <row r="383">
          <cell r="A383" t="str">
            <v>Waddy, James</v>
          </cell>
          <cell r="B383">
            <v>7.3263945584552053</v>
          </cell>
          <cell r="C383">
            <v>0</v>
          </cell>
          <cell r="D383">
            <v>0</v>
          </cell>
          <cell r="F383">
            <v>-4.6518406992890782E-2</v>
          </cell>
          <cell r="G383">
            <v>7.2798761514623145</v>
          </cell>
          <cell r="H383">
            <v>465</v>
          </cell>
          <cell r="I383">
            <v>0</v>
          </cell>
          <cell r="J383">
            <v>0</v>
          </cell>
          <cell r="L383">
            <v>15</v>
          </cell>
          <cell r="M383">
            <v>480</v>
          </cell>
        </row>
        <row r="384">
          <cell r="A384" t="str">
            <v>Wahlmeier, Luke</v>
          </cell>
          <cell r="B384">
            <v>4.32</v>
          </cell>
          <cell r="C384">
            <v>0</v>
          </cell>
          <cell r="D384">
            <v>0</v>
          </cell>
          <cell r="F384">
            <v>0</v>
          </cell>
          <cell r="G384">
            <v>4.32</v>
          </cell>
          <cell r="H384">
            <v>100</v>
          </cell>
          <cell r="I384">
            <v>0</v>
          </cell>
          <cell r="J384">
            <v>0</v>
          </cell>
          <cell r="L384">
            <v>0</v>
          </cell>
          <cell r="M384">
            <v>100</v>
          </cell>
        </row>
        <row r="385">
          <cell r="A385" t="str">
            <v>Walegur, Marc</v>
          </cell>
          <cell r="B385">
            <v>7.7948726024040331</v>
          </cell>
          <cell r="C385">
            <v>0</v>
          </cell>
          <cell r="D385">
            <v>0</v>
          </cell>
          <cell r="F385">
            <v>0</v>
          </cell>
          <cell r="G385">
            <v>7.7948726024040331</v>
          </cell>
          <cell r="H385">
            <v>290</v>
          </cell>
          <cell r="I385">
            <v>0</v>
          </cell>
          <cell r="J385">
            <v>0</v>
          </cell>
          <cell r="L385">
            <v>0</v>
          </cell>
          <cell r="M385">
            <v>290</v>
          </cell>
        </row>
        <row r="386">
          <cell r="A386" t="str">
            <v>Walker, Bobby</v>
          </cell>
          <cell r="B386">
            <v>7.4855459780711344</v>
          </cell>
          <cell r="C386">
            <v>0</v>
          </cell>
          <cell r="D386">
            <v>0</v>
          </cell>
          <cell r="F386">
            <v>0.10593074210996001</v>
          </cell>
          <cell r="G386">
            <v>7.5914767201810944</v>
          </cell>
          <cell r="H386">
            <v>636</v>
          </cell>
          <cell r="I386">
            <v>0</v>
          </cell>
          <cell r="J386">
            <v>0</v>
          </cell>
          <cell r="L386">
            <v>5</v>
          </cell>
          <cell r="M386">
            <v>641</v>
          </cell>
        </row>
        <row r="387">
          <cell r="A387" t="str">
            <v>Walloch, Adam</v>
          </cell>
          <cell r="B387">
            <v>6.8</v>
          </cell>
          <cell r="C387">
            <v>0</v>
          </cell>
          <cell r="D387">
            <v>0</v>
          </cell>
          <cell r="F387">
            <v>0</v>
          </cell>
          <cell r="G387">
            <v>6.8</v>
          </cell>
          <cell r="H387">
            <v>100</v>
          </cell>
          <cell r="I387">
            <v>0</v>
          </cell>
          <cell r="J387">
            <v>0</v>
          </cell>
          <cell r="L387">
            <v>0</v>
          </cell>
          <cell r="M387">
            <v>100</v>
          </cell>
        </row>
        <row r="388">
          <cell r="A388" t="str">
            <v>Warfield, James</v>
          </cell>
          <cell r="B388">
            <v>7.26</v>
          </cell>
          <cell r="C388">
            <v>0</v>
          </cell>
          <cell r="D388">
            <v>0</v>
          </cell>
          <cell r="F388">
            <v>0</v>
          </cell>
          <cell r="G388">
            <v>7.26</v>
          </cell>
          <cell r="H388">
            <v>100</v>
          </cell>
          <cell r="I388">
            <v>0</v>
          </cell>
          <cell r="J388">
            <v>0</v>
          </cell>
          <cell r="L388">
            <v>0</v>
          </cell>
          <cell r="M388">
            <v>100</v>
          </cell>
        </row>
        <row r="389">
          <cell r="A389" t="str">
            <v>Washburn, Dave</v>
          </cell>
          <cell r="B389">
            <v>8.25</v>
          </cell>
          <cell r="C389">
            <v>0</v>
          </cell>
          <cell r="D389">
            <v>0</v>
          </cell>
          <cell r="F389">
            <v>0</v>
          </cell>
          <cell r="G389">
            <v>8.25</v>
          </cell>
          <cell r="H389">
            <v>100</v>
          </cell>
          <cell r="I389">
            <v>0</v>
          </cell>
          <cell r="J389">
            <v>0</v>
          </cell>
          <cell r="L389">
            <v>0</v>
          </cell>
          <cell r="M389">
            <v>100</v>
          </cell>
        </row>
        <row r="390">
          <cell r="A390" t="str">
            <v>Webb, Jeff</v>
          </cell>
          <cell r="B390">
            <v>8.7331245610151953</v>
          </cell>
          <cell r="C390">
            <v>0</v>
          </cell>
          <cell r="D390">
            <v>0</v>
          </cell>
          <cell r="F390">
            <v>-5.308577691789651E-2</v>
          </cell>
          <cell r="G390">
            <v>8.6800387840972988</v>
          </cell>
          <cell r="H390">
            <v>335</v>
          </cell>
          <cell r="I390">
            <v>0</v>
          </cell>
          <cell r="J390">
            <v>0</v>
          </cell>
          <cell r="L390">
            <v>10</v>
          </cell>
          <cell r="M390">
            <v>345</v>
          </cell>
        </row>
        <row r="391">
          <cell r="A391" t="str">
            <v>Wedel, Ben</v>
          </cell>
          <cell r="B391">
            <v>6.6</v>
          </cell>
          <cell r="C391">
            <v>0</v>
          </cell>
          <cell r="D391">
            <v>0</v>
          </cell>
          <cell r="F391">
            <v>0</v>
          </cell>
          <cell r="G391">
            <v>6.6</v>
          </cell>
          <cell r="H391">
            <v>100</v>
          </cell>
          <cell r="I391">
            <v>0</v>
          </cell>
          <cell r="J391">
            <v>0</v>
          </cell>
          <cell r="L391">
            <v>0</v>
          </cell>
          <cell r="M391">
            <v>100</v>
          </cell>
        </row>
        <row r="392">
          <cell r="A392" t="str">
            <v>Weimer, Chris</v>
          </cell>
          <cell r="B392">
            <v>7.9155997045574766</v>
          </cell>
          <cell r="C392">
            <v>0</v>
          </cell>
          <cell r="D392">
            <v>0</v>
          </cell>
          <cell r="F392">
            <v>0</v>
          </cell>
          <cell r="G392">
            <v>7.9155997045574766</v>
          </cell>
          <cell r="H392">
            <v>235</v>
          </cell>
          <cell r="I392">
            <v>0</v>
          </cell>
          <cell r="J392">
            <v>0</v>
          </cell>
          <cell r="L392">
            <v>0</v>
          </cell>
          <cell r="M392">
            <v>235</v>
          </cell>
        </row>
        <row r="393">
          <cell r="A393" t="str">
            <v>Wever, Aaron</v>
          </cell>
          <cell r="B393">
            <v>7.9241545300568257</v>
          </cell>
          <cell r="C393">
            <v>0</v>
          </cell>
          <cell r="D393">
            <v>0</v>
          </cell>
          <cell r="F393">
            <v>0</v>
          </cell>
          <cell r="G393">
            <v>7.9241545300568257</v>
          </cell>
          <cell r="H393">
            <v>120</v>
          </cell>
          <cell r="I393">
            <v>0</v>
          </cell>
          <cell r="J393">
            <v>0</v>
          </cell>
          <cell r="L393">
            <v>0</v>
          </cell>
          <cell r="M393">
            <v>120</v>
          </cell>
        </row>
        <row r="394">
          <cell r="A394" t="str">
            <v>Wheeler, Doug</v>
          </cell>
          <cell r="B394">
            <v>9.8000000000000007</v>
          </cell>
          <cell r="C394">
            <v>0</v>
          </cell>
          <cell r="D394">
            <v>0</v>
          </cell>
          <cell r="F394">
            <v>0</v>
          </cell>
          <cell r="G394">
            <v>9.8000000000000007</v>
          </cell>
          <cell r="H394">
            <v>100</v>
          </cell>
          <cell r="I394">
            <v>0</v>
          </cell>
          <cell r="J394">
            <v>0</v>
          </cell>
          <cell r="L394">
            <v>0</v>
          </cell>
          <cell r="M394">
            <v>100</v>
          </cell>
        </row>
        <row r="395">
          <cell r="A395" t="str">
            <v>Whitehead, Scott</v>
          </cell>
          <cell r="B395">
            <v>7.0650267701790064</v>
          </cell>
          <cell r="C395">
            <v>0</v>
          </cell>
          <cell r="D395">
            <v>0</v>
          </cell>
          <cell r="F395">
            <v>0</v>
          </cell>
          <cell r="G395">
            <v>7.0650267701790064</v>
          </cell>
          <cell r="H395">
            <v>205</v>
          </cell>
          <cell r="I395">
            <v>0</v>
          </cell>
          <cell r="J395">
            <v>0</v>
          </cell>
          <cell r="L395">
            <v>0</v>
          </cell>
          <cell r="M395">
            <v>205</v>
          </cell>
        </row>
        <row r="396">
          <cell r="A396" t="str">
            <v>Wickus, Justin</v>
          </cell>
          <cell r="B396">
            <v>6.65</v>
          </cell>
          <cell r="C396">
            <v>0</v>
          </cell>
          <cell r="D396">
            <v>0</v>
          </cell>
          <cell r="F396">
            <v>0</v>
          </cell>
          <cell r="G396">
            <v>6.65</v>
          </cell>
          <cell r="H396">
            <v>100</v>
          </cell>
          <cell r="I396">
            <v>0</v>
          </cell>
          <cell r="J396">
            <v>0</v>
          </cell>
          <cell r="L396">
            <v>0</v>
          </cell>
          <cell r="M396">
            <v>100</v>
          </cell>
        </row>
        <row r="397">
          <cell r="A397" t="str">
            <v>Wiley, Kobe</v>
          </cell>
          <cell r="B397">
            <v>7.7717447563255897</v>
          </cell>
          <cell r="C397">
            <v>0</v>
          </cell>
          <cell r="D397">
            <v>0</v>
          </cell>
          <cell r="F397">
            <v>0</v>
          </cell>
          <cell r="G397">
            <v>7.7717447563255897</v>
          </cell>
          <cell r="H397">
            <v>527</v>
          </cell>
          <cell r="I397">
            <v>0</v>
          </cell>
          <cell r="J397">
            <v>0</v>
          </cell>
          <cell r="L397">
            <v>0</v>
          </cell>
          <cell r="M397">
            <v>527</v>
          </cell>
        </row>
        <row r="398">
          <cell r="A398" t="str">
            <v>Willets, Nick</v>
          </cell>
          <cell r="B398">
            <v>7.6888888888888891</v>
          </cell>
          <cell r="C398">
            <v>0</v>
          </cell>
          <cell r="D398">
            <v>0</v>
          </cell>
          <cell r="F398">
            <v>0</v>
          </cell>
          <cell r="G398">
            <v>7.6888888888888891</v>
          </cell>
          <cell r="H398">
            <v>45</v>
          </cell>
          <cell r="I398">
            <v>0</v>
          </cell>
          <cell r="J398">
            <v>0</v>
          </cell>
          <cell r="L398">
            <v>0</v>
          </cell>
          <cell r="M398">
            <v>45</v>
          </cell>
        </row>
        <row r="399">
          <cell r="A399" t="str">
            <v>Winn, David</v>
          </cell>
          <cell r="B399">
            <v>5</v>
          </cell>
          <cell r="C399">
            <v>0</v>
          </cell>
          <cell r="D399">
            <v>0</v>
          </cell>
          <cell r="F399">
            <v>0</v>
          </cell>
          <cell r="G399">
            <v>5</v>
          </cell>
          <cell r="H399">
            <v>100</v>
          </cell>
          <cell r="I399">
            <v>0</v>
          </cell>
          <cell r="J399">
            <v>0</v>
          </cell>
          <cell r="L399">
            <v>0</v>
          </cell>
          <cell r="M399">
            <v>100</v>
          </cell>
        </row>
        <row r="400">
          <cell r="A400" t="str">
            <v>Wolf, Jake</v>
          </cell>
          <cell r="B400">
            <v>6.4186265899357924</v>
          </cell>
          <cell r="C400">
            <v>0</v>
          </cell>
          <cell r="D400">
            <v>0</v>
          </cell>
          <cell r="F400">
            <v>0</v>
          </cell>
          <cell r="G400">
            <v>6.4186265899357924</v>
          </cell>
          <cell r="H400">
            <v>265</v>
          </cell>
          <cell r="I400">
            <v>0</v>
          </cell>
          <cell r="J400">
            <v>0</v>
          </cell>
          <cell r="L400">
            <v>0</v>
          </cell>
          <cell r="M400">
            <v>265</v>
          </cell>
        </row>
        <row r="401">
          <cell r="A401" t="str">
            <v>Woodruff, Jim</v>
          </cell>
          <cell r="B401">
            <v>7.8853697711484081</v>
          </cell>
          <cell r="C401">
            <v>0</v>
          </cell>
          <cell r="D401">
            <v>0</v>
          </cell>
          <cell r="F401">
            <v>-7.857622149305854E-3</v>
          </cell>
          <cell r="G401">
            <v>7.8775121489991022</v>
          </cell>
          <cell r="H401">
            <v>942</v>
          </cell>
          <cell r="I401">
            <v>0</v>
          </cell>
          <cell r="J401">
            <v>0</v>
          </cell>
          <cell r="L401">
            <v>5</v>
          </cell>
          <cell r="M401">
            <v>947</v>
          </cell>
        </row>
        <row r="402">
          <cell r="A402" t="str">
            <v>Young, Doug</v>
          </cell>
          <cell r="B402">
            <v>7.4551003014432577</v>
          </cell>
          <cell r="C402">
            <v>0</v>
          </cell>
          <cell r="D402">
            <v>0</v>
          </cell>
          <cell r="F402">
            <v>0</v>
          </cell>
          <cell r="G402">
            <v>7.4551003014432577</v>
          </cell>
          <cell r="H402">
            <v>475</v>
          </cell>
          <cell r="I402">
            <v>0</v>
          </cell>
          <cell r="J402">
            <v>0</v>
          </cell>
          <cell r="L402">
            <v>0</v>
          </cell>
          <cell r="M402">
            <v>475</v>
          </cell>
        </row>
        <row r="403">
          <cell r="A403" t="str">
            <v>Young, Jonathon</v>
          </cell>
          <cell r="B403">
            <v>6.4563131313131308</v>
          </cell>
          <cell r="C403">
            <v>0</v>
          </cell>
          <cell r="D403">
            <v>0</v>
          </cell>
          <cell r="F403">
            <v>0</v>
          </cell>
          <cell r="G403">
            <v>6.4563131313131308</v>
          </cell>
          <cell r="H403">
            <v>41</v>
          </cell>
          <cell r="I403">
            <v>0</v>
          </cell>
          <cell r="J403">
            <v>0</v>
          </cell>
          <cell r="L403">
            <v>0</v>
          </cell>
          <cell r="M403">
            <v>41</v>
          </cell>
        </row>
        <row r="404">
          <cell r="A404" t="str">
            <v>Young, Russ</v>
          </cell>
          <cell r="B404">
            <v>6.6</v>
          </cell>
          <cell r="C404">
            <v>0</v>
          </cell>
          <cell r="D404">
            <v>0</v>
          </cell>
          <cell r="F404">
            <v>0</v>
          </cell>
          <cell r="G404">
            <v>6.6</v>
          </cell>
          <cell r="H404">
            <v>100</v>
          </cell>
          <cell r="I404">
            <v>0</v>
          </cell>
          <cell r="J404">
            <v>0</v>
          </cell>
          <cell r="L404">
            <v>0</v>
          </cell>
          <cell r="M404">
            <v>100</v>
          </cell>
        </row>
        <row r="405">
          <cell r="A405" t="str">
            <v>Zahner, Rick</v>
          </cell>
          <cell r="B405">
            <v>4.7510816328975451</v>
          </cell>
          <cell r="C405">
            <v>0</v>
          </cell>
          <cell r="D405">
            <v>0</v>
          </cell>
          <cell r="F405">
            <v>0</v>
          </cell>
          <cell r="G405">
            <v>4.7510816328975451</v>
          </cell>
          <cell r="H405">
            <v>140</v>
          </cell>
          <cell r="I405">
            <v>0</v>
          </cell>
          <cell r="J405">
            <v>0</v>
          </cell>
          <cell r="L405">
            <v>0</v>
          </cell>
          <cell r="M405">
            <v>140</v>
          </cell>
        </row>
        <row r="406">
          <cell r="A406" t="str">
            <v>Zier, Bob</v>
          </cell>
          <cell r="B406">
            <v>7</v>
          </cell>
          <cell r="C406">
            <v>0</v>
          </cell>
          <cell r="D406">
            <v>0</v>
          </cell>
          <cell r="F406">
            <v>0</v>
          </cell>
          <cell r="G406">
            <v>7</v>
          </cell>
          <cell r="H406">
            <v>100</v>
          </cell>
          <cell r="I406">
            <v>0</v>
          </cell>
          <cell r="J406">
            <v>0</v>
          </cell>
          <cell r="L406">
            <v>0</v>
          </cell>
          <cell r="M406">
            <v>100</v>
          </cell>
        </row>
        <row r="407">
          <cell r="A407" t="str">
            <v>Zila, Steve</v>
          </cell>
          <cell r="B407">
            <v>6.5</v>
          </cell>
          <cell r="C407">
            <v>0</v>
          </cell>
          <cell r="D407">
            <v>0</v>
          </cell>
          <cell r="F407">
            <v>0</v>
          </cell>
          <cell r="G407">
            <v>6.5</v>
          </cell>
          <cell r="H407">
            <v>100</v>
          </cell>
          <cell r="I407">
            <v>0</v>
          </cell>
          <cell r="J407">
            <v>0</v>
          </cell>
          <cell r="L407">
            <v>0</v>
          </cell>
          <cell r="M407">
            <v>100</v>
          </cell>
        </row>
        <row r="408">
          <cell r="A408" t="str">
            <v>Zokaitis, Laura</v>
          </cell>
          <cell r="B408">
            <v>7.56</v>
          </cell>
          <cell r="C408">
            <v>0</v>
          </cell>
          <cell r="D408">
            <v>0</v>
          </cell>
          <cell r="F408">
            <v>0</v>
          </cell>
          <cell r="G408">
            <v>7.56</v>
          </cell>
          <cell r="H408">
            <v>100</v>
          </cell>
          <cell r="I408">
            <v>0</v>
          </cell>
          <cell r="J408">
            <v>0</v>
          </cell>
          <cell r="L408">
            <v>0</v>
          </cell>
          <cell r="M408">
            <v>100</v>
          </cell>
        </row>
        <row r="409">
          <cell r="A409" t="str">
            <v>Lowery, Angel</v>
          </cell>
          <cell r="B409">
            <v>3.8</v>
          </cell>
          <cell r="C409">
            <v>0</v>
          </cell>
          <cell r="D409">
            <v>0</v>
          </cell>
          <cell r="F409">
            <v>0</v>
          </cell>
          <cell r="G409">
            <v>3.8</v>
          </cell>
          <cell r="H409">
            <v>5</v>
          </cell>
          <cell r="I409">
            <v>0</v>
          </cell>
          <cell r="J409">
            <v>0</v>
          </cell>
          <cell r="L409">
            <v>0</v>
          </cell>
          <cell r="M409">
            <v>5</v>
          </cell>
        </row>
        <row r="410">
          <cell r="A410" t="str">
            <v>Lazaro, Oscar</v>
          </cell>
          <cell r="B410">
            <v>4.72</v>
          </cell>
          <cell r="C410">
            <v>0</v>
          </cell>
          <cell r="D410">
            <v>0</v>
          </cell>
          <cell r="F410">
            <v>0</v>
          </cell>
          <cell r="G410">
            <v>4.72</v>
          </cell>
          <cell r="H410">
            <v>25</v>
          </cell>
          <cell r="I410">
            <v>0</v>
          </cell>
          <cell r="J410">
            <v>0</v>
          </cell>
          <cell r="L410">
            <v>0</v>
          </cell>
          <cell r="M410">
            <v>25</v>
          </cell>
        </row>
        <row r="411">
          <cell r="A411" t="str">
            <v>Zwellinger, Eli</v>
          </cell>
          <cell r="B411">
            <v>7.22</v>
          </cell>
          <cell r="C411">
            <v>0</v>
          </cell>
          <cell r="D411">
            <v>0</v>
          </cell>
          <cell r="F411">
            <v>0</v>
          </cell>
          <cell r="G411">
            <v>7.22</v>
          </cell>
          <cell r="H411">
            <v>50</v>
          </cell>
          <cell r="I411">
            <v>0</v>
          </cell>
          <cell r="J411">
            <v>0</v>
          </cell>
          <cell r="L411">
            <v>0</v>
          </cell>
          <cell r="M411">
            <v>50</v>
          </cell>
        </row>
        <row r="412">
          <cell r="A412" t="str">
            <v>Randolph, Robin</v>
          </cell>
          <cell r="B412">
            <v>7.6306920170005714</v>
          </cell>
          <cell r="C412">
            <v>0.28175456126380638</v>
          </cell>
          <cell r="D412">
            <v>0</v>
          </cell>
          <cell r="F412">
            <v>0</v>
          </cell>
          <cell r="G412">
            <v>7.9124465782643778</v>
          </cell>
          <cell r="H412">
            <v>242</v>
          </cell>
          <cell r="I412">
            <v>10</v>
          </cell>
          <cell r="J412">
            <v>0</v>
          </cell>
          <cell r="L412">
            <v>0</v>
          </cell>
          <cell r="M412">
            <v>252</v>
          </cell>
        </row>
        <row r="413">
          <cell r="A413" t="str">
            <v>Mario</v>
          </cell>
          <cell r="B413">
            <v>7</v>
          </cell>
          <cell r="C413">
            <v>0</v>
          </cell>
          <cell r="D413">
            <v>0</v>
          </cell>
          <cell r="F413">
            <v>0</v>
          </cell>
          <cell r="G413">
            <v>7</v>
          </cell>
          <cell r="H413">
            <v>0</v>
          </cell>
          <cell r="I413">
            <v>0</v>
          </cell>
          <cell r="J413">
            <v>0</v>
          </cell>
          <cell r="L413">
            <v>0</v>
          </cell>
          <cell r="M413">
            <v>0</v>
          </cell>
        </row>
        <row r="414">
          <cell r="A414" t="str">
            <v>Hoffman, Kent</v>
          </cell>
          <cell r="B414">
            <v>8.2790805032441899</v>
          </cell>
          <cell r="C414">
            <v>0</v>
          </cell>
          <cell r="D414">
            <v>0</v>
          </cell>
          <cell r="F414">
            <v>-0.15864280838035505</v>
          </cell>
          <cell r="G414">
            <v>8.1204376948638348</v>
          </cell>
          <cell r="H414">
            <v>395</v>
          </cell>
          <cell r="I414">
            <v>0</v>
          </cell>
          <cell r="J414">
            <v>0</v>
          </cell>
          <cell r="L414">
            <v>5</v>
          </cell>
          <cell r="M414">
            <v>400</v>
          </cell>
        </row>
        <row r="415">
          <cell r="A415" t="str">
            <v>Molina, Javier</v>
          </cell>
          <cell r="B415">
            <v>7.5477985429486871</v>
          </cell>
          <cell r="C415">
            <v>0</v>
          </cell>
          <cell r="D415">
            <v>0</v>
          </cell>
          <cell r="F415">
            <v>0.12232776500199094</v>
          </cell>
          <cell r="G415">
            <v>7.6701263079506781</v>
          </cell>
          <cell r="H415">
            <v>475</v>
          </cell>
          <cell r="I415">
            <v>0</v>
          </cell>
          <cell r="J415">
            <v>0</v>
          </cell>
          <cell r="L415">
            <v>10</v>
          </cell>
          <cell r="M415">
            <v>485</v>
          </cell>
        </row>
        <row r="416">
          <cell r="A416" t="str">
            <v>Clements, Cory</v>
          </cell>
          <cell r="B416">
            <v>4.5</v>
          </cell>
          <cell r="C416">
            <v>0</v>
          </cell>
          <cell r="D416">
            <v>0</v>
          </cell>
          <cell r="F416">
            <v>0</v>
          </cell>
          <cell r="G416">
            <v>4.5</v>
          </cell>
          <cell r="H416">
            <v>2</v>
          </cell>
          <cell r="I416">
            <v>0</v>
          </cell>
          <cell r="J416">
            <v>0</v>
          </cell>
          <cell r="L416">
            <v>0</v>
          </cell>
          <cell r="M416">
            <v>2</v>
          </cell>
        </row>
        <row r="417">
          <cell r="A417" t="str">
            <v>Saunier, Stephanie</v>
          </cell>
          <cell r="B417">
            <v>3.12</v>
          </cell>
          <cell r="C417">
            <v>0</v>
          </cell>
          <cell r="D417">
            <v>0</v>
          </cell>
          <cell r="F417">
            <v>0</v>
          </cell>
          <cell r="G417">
            <v>3.12</v>
          </cell>
          <cell r="H417">
            <v>25</v>
          </cell>
          <cell r="I417">
            <v>0</v>
          </cell>
          <cell r="J417">
            <v>0</v>
          </cell>
          <cell r="L417">
            <v>0</v>
          </cell>
          <cell r="M417">
            <v>25</v>
          </cell>
        </row>
        <row r="418">
          <cell r="A418" t="str">
            <v>Morris, Kimberly</v>
          </cell>
          <cell r="B418">
            <v>4.16</v>
          </cell>
          <cell r="C418">
            <v>0</v>
          </cell>
          <cell r="D418">
            <v>0</v>
          </cell>
          <cell r="F418">
            <v>0</v>
          </cell>
          <cell r="G418">
            <v>4.16</v>
          </cell>
          <cell r="H418">
            <v>25</v>
          </cell>
          <cell r="I418">
            <v>0</v>
          </cell>
          <cell r="J418">
            <v>0</v>
          </cell>
          <cell r="L418">
            <v>0</v>
          </cell>
          <cell r="M418">
            <v>25</v>
          </cell>
        </row>
        <row r="419">
          <cell r="A419" t="str">
            <v>Vanderlip, Mike</v>
          </cell>
          <cell r="B419">
            <v>7.372612861254729</v>
          </cell>
          <cell r="C419">
            <v>0</v>
          </cell>
          <cell r="D419">
            <v>0</v>
          </cell>
          <cell r="F419">
            <v>0</v>
          </cell>
          <cell r="G419">
            <v>7.372612861254729</v>
          </cell>
          <cell r="H419">
            <v>75</v>
          </cell>
          <cell r="I419">
            <v>0</v>
          </cell>
          <cell r="J419">
            <v>0</v>
          </cell>
          <cell r="L419">
            <v>0</v>
          </cell>
          <cell r="M419">
            <v>75</v>
          </cell>
        </row>
        <row r="420">
          <cell r="A420" t="str">
            <v>Glardon, Andrew</v>
          </cell>
          <cell r="B420">
            <v>7.5</v>
          </cell>
          <cell r="C420">
            <v>0</v>
          </cell>
          <cell r="D420">
            <v>0</v>
          </cell>
          <cell r="F420">
            <v>0</v>
          </cell>
          <cell r="G420">
            <v>7.5</v>
          </cell>
          <cell r="H420">
            <v>40</v>
          </cell>
          <cell r="I420">
            <v>0</v>
          </cell>
          <cell r="J420">
            <v>0</v>
          </cell>
          <cell r="L420">
            <v>0</v>
          </cell>
          <cell r="M420">
            <v>40</v>
          </cell>
        </row>
        <row r="421">
          <cell r="A421" t="str">
            <v>Sheldon, Bob</v>
          </cell>
          <cell r="B421">
            <v>4.606106558198567</v>
          </cell>
          <cell r="C421">
            <v>0</v>
          </cell>
          <cell r="D421">
            <v>0</v>
          </cell>
          <cell r="F421">
            <v>9.9617275375922354E-2</v>
          </cell>
          <cell r="G421">
            <v>4.7057238335744893</v>
          </cell>
          <cell r="H421">
            <v>335</v>
          </cell>
          <cell r="I421">
            <v>0</v>
          </cell>
          <cell r="J421">
            <v>0</v>
          </cell>
          <cell r="L421">
            <v>10</v>
          </cell>
          <cell r="M421">
            <v>345</v>
          </cell>
        </row>
        <row r="422">
          <cell r="A422" t="str">
            <v>Vandenberg, Ryan</v>
          </cell>
          <cell r="B422">
            <v>6.2108442748371404</v>
          </cell>
          <cell r="C422">
            <v>0</v>
          </cell>
          <cell r="D422">
            <v>0</v>
          </cell>
          <cell r="F422">
            <v>0</v>
          </cell>
          <cell r="G422">
            <v>6.2108442748371404</v>
          </cell>
          <cell r="H422">
            <v>210</v>
          </cell>
          <cell r="I422">
            <v>0</v>
          </cell>
          <cell r="J422">
            <v>0</v>
          </cell>
          <cell r="L422">
            <v>0</v>
          </cell>
          <cell r="M422">
            <v>210</v>
          </cell>
        </row>
        <row r="423">
          <cell r="A423" t="str">
            <v>Solano, Beau</v>
          </cell>
          <cell r="B423">
            <v>7.2916095667461001</v>
          </cell>
          <cell r="C423">
            <v>0</v>
          </cell>
          <cell r="D423">
            <v>0</v>
          </cell>
          <cell r="F423">
            <v>0</v>
          </cell>
          <cell r="G423">
            <v>7.2916095667461001</v>
          </cell>
          <cell r="H423">
            <v>80</v>
          </cell>
          <cell r="I423">
            <v>0</v>
          </cell>
          <cell r="J423">
            <v>0</v>
          </cell>
          <cell r="L423">
            <v>0</v>
          </cell>
          <cell r="M423">
            <v>80</v>
          </cell>
        </row>
        <row r="424">
          <cell r="A424" t="str">
            <v>Maes, Rob</v>
          </cell>
          <cell r="B424">
            <v>6.5014109488468685</v>
          </cell>
          <cell r="C424">
            <v>0</v>
          </cell>
          <cell r="D424">
            <v>0</v>
          </cell>
          <cell r="F424">
            <v>0</v>
          </cell>
          <cell r="G424">
            <v>6.5014109488468685</v>
          </cell>
          <cell r="H424">
            <v>115</v>
          </cell>
          <cell r="I424">
            <v>0</v>
          </cell>
          <cell r="J424">
            <v>0</v>
          </cell>
          <cell r="L424">
            <v>0</v>
          </cell>
          <cell r="M424">
            <v>115</v>
          </cell>
        </row>
        <row r="425">
          <cell r="A425" t="str">
            <v>DeSantiago, Mike</v>
          </cell>
          <cell r="B425">
            <v>9.4544129285681215</v>
          </cell>
          <cell r="C425">
            <v>0</v>
          </cell>
          <cell r="D425">
            <v>0</v>
          </cell>
          <cell r="F425">
            <v>0</v>
          </cell>
          <cell r="G425">
            <v>9.4544129285681215</v>
          </cell>
          <cell r="H425">
            <v>115</v>
          </cell>
          <cell r="I425">
            <v>0</v>
          </cell>
          <cell r="J425">
            <v>0</v>
          </cell>
          <cell r="L425">
            <v>0</v>
          </cell>
          <cell r="M425">
            <v>115</v>
          </cell>
        </row>
        <row r="426">
          <cell r="A426" t="str">
            <v>Escamilla, Curtis</v>
          </cell>
          <cell r="B426">
            <v>7.6447163762091774</v>
          </cell>
          <cell r="C426">
            <v>0</v>
          </cell>
          <cell r="D426">
            <v>0</v>
          </cell>
          <cell r="F426">
            <v>0</v>
          </cell>
          <cell r="G426">
            <v>7.6447163762091774</v>
          </cell>
          <cell r="H426">
            <v>85</v>
          </cell>
          <cell r="I426">
            <v>0</v>
          </cell>
          <cell r="J426">
            <v>0</v>
          </cell>
          <cell r="L426">
            <v>0</v>
          </cell>
          <cell r="M426">
            <v>85</v>
          </cell>
        </row>
        <row r="427">
          <cell r="A427" t="str">
            <v>Roy</v>
          </cell>
          <cell r="B427">
            <v>7.8</v>
          </cell>
          <cell r="C427">
            <v>0</v>
          </cell>
          <cell r="D427">
            <v>0</v>
          </cell>
          <cell r="F427">
            <v>0</v>
          </cell>
          <cell r="G427">
            <v>7.8</v>
          </cell>
          <cell r="H427">
            <v>5</v>
          </cell>
          <cell r="I427">
            <v>0</v>
          </cell>
          <cell r="J427">
            <v>0</v>
          </cell>
          <cell r="L427">
            <v>0</v>
          </cell>
          <cell r="M427">
            <v>5</v>
          </cell>
        </row>
        <row r="428">
          <cell r="A428" t="str">
            <v>Johnson, Wes</v>
          </cell>
          <cell r="B428">
            <v>8.1042828922390591</v>
          </cell>
          <cell r="C428">
            <v>0</v>
          </cell>
          <cell r="D428">
            <v>0</v>
          </cell>
          <cell r="F428">
            <v>0</v>
          </cell>
          <cell r="G428">
            <v>8.1042828922390591</v>
          </cell>
          <cell r="H428">
            <v>340</v>
          </cell>
          <cell r="I428">
            <v>0</v>
          </cell>
          <cell r="J428">
            <v>0</v>
          </cell>
          <cell r="L428">
            <v>0</v>
          </cell>
          <cell r="M428">
            <v>340</v>
          </cell>
        </row>
        <row r="429">
          <cell r="A429" t="str">
            <v>Mitchell, Diane</v>
          </cell>
          <cell r="B429">
            <v>7.1</v>
          </cell>
          <cell r="C429">
            <v>0</v>
          </cell>
          <cell r="D429">
            <v>0</v>
          </cell>
          <cell r="F429">
            <v>0</v>
          </cell>
          <cell r="G429">
            <v>7.1</v>
          </cell>
          <cell r="H429">
            <v>10</v>
          </cell>
          <cell r="I429">
            <v>0</v>
          </cell>
          <cell r="J429">
            <v>0</v>
          </cell>
          <cell r="L429">
            <v>0</v>
          </cell>
          <cell r="M429">
            <v>10</v>
          </cell>
        </row>
        <row r="430">
          <cell r="A430" t="str">
            <v>Drachenberg, Dan</v>
          </cell>
          <cell r="B430">
            <v>7.2888888888888888</v>
          </cell>
          <cell r="C430">
            <v>0</v>
          </cell>
          <cell r="D430">
            <v>0</v>
          </cell>
          <cell r="F430">
            <v>0</v>
          </cell>
          <cell r="G430">
            <v>7.2888888888888888</v>
          </cell>
          <cell r="H430">
            <v>45</v>
          </cell>
          <cell r="I430">
            <v>0</v>
          </cell>
          <cell r="J430">
            <v>0</v>
          </cell>
          <cell r="L430">
            <v>0</v>
          </cell>
          <cell r="M430">
            <v>45</v>
          </cell>
        </row>
        <row r="431">
          <cell r="A431" t="str">
            <v>Morris, Matt</v>
          </cell>
          <cell r="B431">
            <v>7.2</v>
          </cell>
          <cell r="C431">
            <v>0</v>
          </cell>
          <cell r="D431">
            <v>0</v>
          </cell>
          <cell r="F431">
            <v>0</v>
          </cell>
          <cell r="G431">
            <v>7.2</v>
          </cell>
          <cell r="H431">
            <v>15</v>
          </cell>
          <cell r="I431">
            <v>0</v>
          </cell>
          <cell r="J431">
            <v>0</v>
          </cell>
          <cell r="L431">
            <v>0</v>
          </cell>
          <cell r="M431">
            <v>15</v>
          </cell>
        </row>
        <row r="432">
          <cell r="A432" t="str">
            <v>Cousins, Teddy</v>
          </cell>
          <cell r="B432">
            <v>8.3299182373045877</v>
          </cell>
          <cell r="C432">
            <v>0</v>
          </cell>
          <cell r="D432">
            <v>0</v>
          </cell>
          <cell r="F432">
            <v>0</v>
          </cell>
          <cell r="G432">
            <v>8.3299182373045877</v>
          </cell>
          <cell r="H432">
            <v>110</v>
          </cell>
          <cell r="I432">
            <v>0</v>
          </cell>
          <cell r="J432">
            <v>0</v>
          </cell>
          <cell r="L432">
            <v>0</v>
          </cell>
          <cell r="M432">
            <v>110</v>
          </cell>
        </row>
        <row r="433">
          <cell r="A433" t="str">
            <v>Trey</v>
          </cell>
          <cell r="B433">
            <v>7.1</v>
          </cell>
          <cell r="C433">
            <v>0</v>
          </cell>
          <cell r="D433">
            <v>0</v>
          </cell>
          <cell r="F433">
            <v>0</v>
          </cell>
          <cell r="G433">
            <v>7.1</v>
          </cell>
          <cell r="H433">
            <v>10</v>
          </cell>
          <cell r="I433">
            <v>0</v>
          </cell>
          <cell r="J433">
            <v>0</v>
          </cell>
          <cell r="L433">
            <v>0</v>
          </cell>
          <cell r="M433">
            <v>10</v>
          </cell>
        </row>
        <row r="434">
          <cell r="A434" t="str">
            <v>Starner, Steven</v>
          </cell>
          <cell r="B434">
            <v>6.1334846318819158</v>
          </cell>
          <cell r="C434">
            <v>0</v>
          </cell>
          <cell r="D434">
            <v>0</v>
          </cell>
          <cell r="F434">
            <v>0</v>
          </cell>
          <cell r="G434">
            <v>6.1334846318819158</v>
          </cell>
          <cell r="H434">
            <v>135</v>
          </cell>
          <cell r="I434">
            <v>0</v>
          </cell>
          <cell r="J434">
            <v>0</v>
          </cell>
          <cell r="L434">
            <v>0</v>
          </cell>
          <cell r="M434">
            <v>135</v>
          </cell>
        </row>
        <row r="435">
          <cell r="A435" t="str">
            <v>Wallace, Adam</v>
          </cell>
          <cell r="B435">
            <v>7.32352980966008</v>
          </cell>
          <cell r="C435">
            <v>0</v>
          </cell>
          <cell r="D435">
            <v>0</v>
          </cell>
          <cell r="F435">
            <v>0</v>
          </cell>
          <cell r="G435">
            <v>7.32352980966008</v>
          </cell>
          <cell r="H435">
            <v>140</v>
          </cell>
          <cell r="I435">
            <v>0</v>
          </cell>
          <cell r="J435">
            <v>0</v>
          </cell>
          <cell r="L435">
            <v>0</v>
          </cell>
          <cell r="M435">
            <v>140</v>
          </cell>
        </row>
        <row r="436">
          <cell r="A436" t="str">
            <v>Dunaj, Peter</v>
          </cell>
          <cell r="B436">
            <v>8.7904141966079994</v>
          </cell>
          <cell r="C436">
            <v>0</v>
          </cell>
          <cell r="D436">
            <v>0</v>
          </cell>
          <cell r="F436">
            <v>0</v>
          </cell>
          <cell r="G436">
            <v>8.7904141966079994</v>
          </cell>
          <cell r="H436">
            <v>60</v>
          </cell>
          <cell r="I436">
            <v>0</v>
          </cell>
          <cell r="J436">
            <v>0</v>
          </cell>
          <cell r="L436">
            <v>0</v>
          </cell>
          <cell r="M436">
            <v>60</v>
          </cell>
        </row>
        <row r="437">
          <cell r="A437" t="str">
            <v>Stockton, Charles</v>
          </cell>
          <cell r="B437">
            <v>7.5050144160263663</v>
          </cell>
          <cell r="C437">
            <v>0</v>
          </cell>
          <cell r="D437">
            <v>0</v>
          </cell>
          <cell r="F437">
            <v>0</v>
          </cell>
          <cell r="G437">
            <v>7.5050144160263663</v>
          </cell>
          <cell r="H437">
            <v>195</v>
          </cell>
          <cell r="I437">
            <v>0</v>
          </cell>
          <cell r="J437">
            <v>0</v>
          </cell>
          <cell r="L437">
            <v>0</v>
          </cell>
          <cell r="M437">
            <v>195</v>
          </cell>
        </row>
        <row r="438">
          <cell r="A438" t="str">
            <v>Sanchez, Frank</v>
          </cell>
          <cell r="B438">
            <v>6.75</v>
          </cell>
          <cell r="C438">
            <v>0</v>
          </cell>
          <cell r="D438">
            <v>0</v>
          </cell>
          <cell r="F438">
            <v>0</v>
          </cell>
          <cell r="G438">
            <v>6.75</v>
          </cell>
          <cell r="H438">
            <v>20</v>
          </cell>
          <cell r="I438">
            <v>0</v>
          </cell>
          <cell r="J438">
            <v>0</v>
          </cell>
          <cell r="L438">
            <v>0</v>
          </cell>
          <cell r="M438">
            <v>20</v>
          </cell>
        </row>
        <row r="439">
          <cell r="A439" t="str">
            <v>Washburn, Trevor</v>
          </cell>
          <cell r="B439">
            <v>5.35</v>
          </cell>
          <cell r="C439">
            <v>0</v>
          </cell>
          <cell r="D439">
            <v>0</v>
          </cell>
          <cell r="F439">
            <v>0</v>
          </cell>
          <cell r="G439">
            <v>5.35</v>
          </cell>
          <cell r="H439">
            <v>20</v>
          </cell>
          <cell r="I439">
            <v>0</v>
          </cell>
          <cell r="J439">
            <v>0</v>
          </cell>
          <cell r="L439">
            <v>0</v>
          </cell>
          <cell r="M439">
            <v>20</v>
          </cell>
        </row>
        <row r="440">
          <cell r="A440" t="str">
            <v>Garcia, Angelo</v>
          </cell>
          <cell r="B440">
            <v>4.5333333333333332</v>
          </cell>
          <cell r="C440">
            <v>0</v>
          </cell>
          <cell r="D440">
            <v>0</v>
          </cell>
          <cell r="F440">
            <v>0</v>
          </cell>
          <cell r="G440">
            <v>4.5333333333333332</v>
          </cell>
          <cell r="H440">
            <v>15</v>
          </cell>
          <cell r="I440">
            <v>0</v>
          </cell>
          <cell r="J440">
            <v>0</v>
          </cell>
          <cell r="L440">
            <v>0</v>
          </cell>
          <cell r="M440">
            <v>15</v>
          </cell>
        </row>
        <row r="441">
          <cell r="A441" t="str">
            <v>Bliley, Rachael</v>
          </cell>
          <cell r="B441">
            <v>7.2359184476688059</v>
          </cell>
          <cell r="C441">
            <v>0</v>
          </cell>
          <cell r="D441">
            <v>0</v>
          </cell>
          <cell r="F441">
            <v>0</v>
          </cell>
          <cell r="G441">
            <v>7.2359184476688059</v>
          </cell>
          <cell r="H441">
            <v>170</v>
          </cell>
          <cell r="I441">
            <v>0</v>
          </cell>
          <cell r="J441">
            <v>0</v>
          </cell>
          <cell r="L441">
            <v>0</v>
          </cell>
          <cell r="M441">
            <v>170</v>
          </cell>
        </row>
        <row r="442">
          <cell r="A442" t="str">
            <v>Bailey, Glo</v>
          </cell>
          <cell r="B442">
            <v>4.9442063925460369</v>
          </cell>
          <cell r="C442">
            <v>0</v>
          </cell>
          <cell r="D442">
            <v>0</v>
          </cell>
          <cell r="F442">
            <v>0</v>
          </cell>
          <cell r="G442">
            <v>4.9442063925460369</v>
          </cell>
          <cell r="H442">
            <v>250</v>
          </cell>
          <cell r="I442">
            <v>0</v>
          </cell>
          <cell r="J442">
            <v>0</v>
          </cell>
          <cell r="L442">
            <v>0</v>
          </cell>
          <cell r="M442">
            <v>250</v>
          </cell>
        </row>
        <row r="443">
          <cell r="A443" t="str">
            <v>McMann, Mike</v>
          </cell>
          <cell r="B443">
            <v>8.724541486252015</v>
          </cell>
          <cell r="C443">
            <v>0</v>
          </cell>
          <cell r="D443">
            <v>0</v>
          </cell>
          <cell r="F443">
            <v>0</v>
          </cell>
          <cell r="G443">
            <v>8.724541486252015</v>
          </cell>
          <cell r="H443">
            <v>50</v>
          </cell>
          <cell r="I443">
            <v>0</v>
          </cell>
          <cell r="J443">
            <v>0</v>
          </cell>
          <cell r="L443">
            <v>0</v>
          </cell>
          <cell r="M443">
            <v>50</v>
          </cell>
        </row>
        <row r="444">
          <cell r="A444" t="str">
            <v>Trujillo, Tony</v>
          </cell>
          <cell r="B444">
            <v>7.7568094547831992</v>
          </cell>
          <cell r="C444">
            <v>0</v>
          </cell>
          <cell r="D444">
            <v>0</v>
          </cell>
          <cell r="F444">
            <v>0</v>
          </cell>
          <cell r="G444">
            <v>7.7568094547831992</v>
          </cell>
          <cell r="H444">
            <v>85</v>
          </cell>
          <cell r="I444">
            <v>0</v>
          </cell>
          <cell r="J444">
            <v>0</v>
          </cell>
          <cell r="L444">
            <v>0</v>
          </cell>
          <cell r="M444">
            <v>85</v>
          </cell>
        </row>
        <row r="445">
          <cell r="A445" t="str">
            <v>Henson, Kris</v>
          </cell>
          <cell r="B445">
            <v>7.2324097619282739</v>
          </cell>
          <cell r="C445">
            <v>3.7552185861509102E-2</v>
          </cell>
          <cell r="D445">
            <v>0</v>
          </cell>
          <cell r="F445">
            <v>0</v>
          </cell>
          <cell r="G445">
            <v>7.269961947789783</v>
          </cell>
          <cell r="H445">
            <v>154</v>
          </cell>
          <cell r="I445">
            <v>12</v>
          </cell>
          <cell r="J445">
            <v>0</v>
          </cell>
          <cell r="L445">
            <v>0</v>
          </cell>
          <cell r="M445">
            <v>166</v>
          </cell>
        </row>
        <row r="446">
          <cell r="A446" t="str">
            <v>Galay, Steve</v>
          </cell>
          <cell r="B446">
            <v>6.4842804912760501</v>
          </cell>
          <cell r="C446">
            <v>0</v>
          </cell>
          <cell r="D446">
            <v>0</v>
          </cell>
          <cell r="F446">
            <v>0</v>
          </cell>
          <cell r="G446">
            <v>6.4842804912760501</v>
          </cell>
          <cell r="H446">
            <v>130</v>
          </cell>
          <cell r="I446">
            <v>0</v>
          </cell>
          <cell r="J446">
            <v>0</v>
          </cell>
          <cell r="L446">
            <v>0</v>
          </cell>
          <cell r="M446">
            <v>130</v>
          </cell>
        </row>
        <row r="447">
          <cell r="A447" t="str">
            <v>Grimes, Alan</v>
          </cell>
          <cell r="B447">
            <v>10.429360208094575</v>
          </cell>
          <cell r="C447">
            <v>0</v>
          </cell>
          <cell r="D447">
            <v>0</v>
          </cell>
          <cell r="F447">
            <v>0</v>
          </cell>
          <cell r="G447">
            <v>10.429360208094575</v>
          </cell>
          <cell r="H447">
            <v>180</v>
          </cell>
          <cell r="I447">
            <v>0</v>
          </cell>
          <cell r="J447">
            <v>0</v>
          </cell>
          <cell r="L447">
            <v>0</v>
          </cell>
          <cell r="M447">
            <v>180</v>
          </cell>
        </row>
        <row r="448">
          <cell r="A448" t="str">
            <v>Ellis, Sarah</v>
          </cell>
          <cell r="B448">
            <v>1.1999999999999993</v>
          </cell>
          <cell r="C448">
            <v>0</v>
          </cell>
          <cell r="D448">
            <v>0</v>
          </cell>
          <cell r="F448">
            <v>0</v>
          </cell>
          <cell r="G448">
            <v>1.1999999999999993</v>
          </cell>
          <cell r="H448">
            <v>20</v>
          </cell>
          <cell r="I448">
            <v>0</v>
          </cell>
          <cell r="J448">
            <v>0</v>
          </cell>
          <cell r="L448">
            <v>0</v>
          </cell>
          <cell r="M448">
            <v>20</v>
          </cell>
        </row>
        <row r="449">
          <cell r="A449" t="str">
            <v>Maggie</v>
          </cell>
          <cell r="B449">
            <v>6</v>
          </cell>
          <cell r="C449">
            <v>0</v>
          </cell>
          <cell r="D449">
            <v>0</v>
          </cell>
          <cell r="F449">
            <v>0</v>
          </cell>
          <cell r="G449">
            <v>6</v>
          </cell>
          <cell r="H449">
            <v>2</v>
          </cell>
          <cell r="I449">
            <v>0</v>
          </cell>
          <cell r="J449">
            <v>0</v>
          </cell>
          <cell r="L449">
            <v>0</v>
          </cell>
          <cell r="M449">
            <v>2</v>
          </cell>
        </row>
        <row r="450">
          <cell r="A450" t="str">
            <v>Loeffler, Mike</v>
          </cell>
          <cell r="B450">
            <v>7.7106852800311048</v>
          </cell>
          <cell r="C450">
            <v>0</v>
          </cell>
          <cell r="D450">
            <v>0</v>
          </cell>
          <cell r="F450">
            <v>0</v>
          </cell>
          <cell r="G450">
            <v>7.7106852800311048</v>
          </cell>
          <cell r="H450">
            <v>125</v>
          </cell>
          <cell r="I450">
            <v>0</v>
          </cell>
          <cell r="J450">
            <v>0</v>
          </cell>
          <cell r="L450">
            <v>0</v>
          </cell>
          <cell r="M450">
            <v>125</v>
          </cell>
        </row>
        <row r="451">
          <cell r="A451" t="str">
            <v>VonFeldt, Jason</v>
          </cell>
          <cell r="B451">
            <v>6.5723170119478027</v>
          </cell>
          <cell r="C451">
            <v>0</v>
          </cell>
          <cell r="D451">
            <v>0</v>
          </cell>
          <cell r="F451">
            <v>0</v>
          </cell>
          <cell r="G451">
            <v>6.5723170119478027</v>
          </cell>
          <cell r="H451">
            <v>140</v>
          </cell>
          <cell r="I451">
            <v>0</v>
          </cell>
          <cell r="J451">
            <v>0</v>
          </cell>
          <cell r="L451">
            <v>0</v>
          </cell>
          <cell r="M451">
            <v>140</v>
          </cell>
        </row>
        <row r="452">
          <cell r="A452" t="str">
            <v>Rose, Dave</v>
          </cell>
          <cell r="B452">
            <v>9.3132020253321937</v>
          </cell>
          <cell r="C452">
            <v>0</v>
          </cell>
          <cell r="D452">
            <v>0</v>
          </cell>
          <cell r="F452">
            <v>0</v>
          </cell>
          <cell r="G452">
            <v>9.3132020253321937</v>
          </cell>
          <cell r="H452">
            <v>180</v>
          </cell>
          <cell r="I452">
            <v>0</v>
          </cell>
          <cell r="J452">
            <v>0</v>
          </cell>
          <cell r="L452">
            <v>0</v>
          </cell>
          <cell r="M452">
            <v>180</v>
          </cell>
        </row>
        <row r="453">
          <cell r="A453" t="str">
            <v>Laffery, Chase</v>
          </cell>
          <cell r="B453">
            <v>7.6333333333333337</v>
          </cell>
          <cell r="C453">
            <v>0</v>
          </cell>
          <cell r="D453">
            <v>0</v>
          </cell>
          <cell r="F453">
            <v>0</v>
          </cell>
          <cell r="G453">
            <v>7.6333333333333337</v>
          </cell>
          <cell r="H453">
            <v>30</v>
          </cell>
          <cell r="I453">
            <v>0</v>
          </cell>
          <cell r="J453">
            <v>0</v>
          </cell>
          <cell r="L453">
            <v>0</v>
          </cell>
          <cell r="M453">
            <v>30</v>
          </cell>
        </row>
        <row r="454">
          <cell r="A454" t="str">
            <v>Hemschik, Rob</v>
          </cell>
          <cell r="B454">
            <v>8.1267079245866647</v>
          </cell>
          <cell r="C454">
            <v>0</v>
          </cell>
          <cell r="D454">
            <v>0</v>
          </cell>
          <cell r="F454">
            <v>0</v>
          </cell>
          <cell r="G454">
            <v>8.1267079245866647</v>
          </cell>
          <cell r="H454">
            <v>55</v>
          </cell>
          <cell r="I454">
            <v>0</v>
          </cell>
          <cell r="J454">
            <v>0</v>
          </cell>
          <cell r="L454">
            <v>0</v>
          </cell>
          <cell r="M454">
            <v>55</v>
          </cell>
        </row>
        <row r="455">
          <cell r="A455" t="str">
            <v>Winfrey, Mark</v>
          </cell>
          <cell r="B455">
            <v>6.3205584046809937</v>
          </cell>
          <cell r="C455">
            <v>0</v>
          </cell>
          <cell r="D455">
            <v>0</v>
          </cell>
          <cell r="F455">
            <v>0</v>
          </cell>
          <cell r="G455">
            <v>6.3205584046809937</v>
          </cell>
          <cell r="H455">
            <v>125</v>
          </cell>
          <cell r="I455">
            <v>0</v>
          </cell>
          <cell r="J455">
            <v>0</v>
          </cell>
          <cell r="L455">
            <v>0</v>
          </cell>
          <cell r="M455">
            <v>125</v>
          </cell>
        </row>
        <row r="456">
          <cell r="A456" t="str">
            <v>Benally, Terrence</v>
          </cell>
          <cell r="B456">
            <v>7</v>
          </cell>
          <cell r="C456">
            <v>0</v>
          </cell>
          <cell r="D456">
            <v>0</v>
          </cell>
          <cell r="F456">
            <v>0</v>
          </cell>
          <cell r="G456">
            <v>7</v>
          </cell>
          <cell r="H456">
            <v>10</v>
          </cell>
          <cell r="I456">
            <v>0</v>
          </cell>
          <cell r="J456">
            <v>0</v>
          </cell>
          <cell r="L456">
            <v>0</v>
          </cell>
          <cell r="M456">
            <v>10</v>
          </cell>
        </row>
        <row r="457">
          <cell r="A457" t="str">
            <v>Miller, Alicia</v>
          </cell>
          <cell r="B457">
            <v>4.5342687635370549</v>
          </cell>
          <cell r="C457">
            <v>-0.15476915124034996</v>
          </cell>
          <cell r="D457">
            <v>0</v>
          </cell>
          <cell r="F457">
            <v>0</v>
          </cell>
          <cell r="G457">
            <v>4.3794996122967049</v>
          </cell>
          <cell r="H457">
            <v>39</v>
          </cell>
          <cell r="I457">
            <v>8</v>
          </cell>
          <cell r="J457">
            <v>0</v>
          </cell>
          <cell r="L457">
            <v>0</v>
          </cell>
          <cell r="M457">
            <v>47</v>
          </cell>
        </row>
        <row r="458">
          <cell r="A458" t="str">
            <v>Torkilosen, Charles</v>
          </cell>
          <cell r="B458">
            <v>8.6044904444205166</v>
          </cell>
          <cell r="C458">
            <v>0</v>
          </cell>
          <cell r="D458">
            <v>0</v>
          </cell>
          <cell r="F458">
            <v>0</v>
          </cell>
          <cell r="G458">
            <v>8.6044904444205166</v>
          </cell>
          <cell r="H458">
            <v>165</v>
          </cell>
          <cell r="I458">
            <v>0</v>
          </cell>
          <cell r="J458">
            <v>0</v>
          </cell>
          <cell r="L458">
            <v>0</v>
          </cell>
          <cell r="M458">
            <v>165</v>
          </cell>
        </row>
        <row r="459">
          <cell r="A459" t="str">
            <v>Presley, Mark</v>
          </cell>
          <cell r="B459">
            <v>7.5083333333333337</v>
          </cell>
          <cell r="C459">
            <v>0</v>
          </cell>
          <cell r="D459">
            <v>0</v>
          </cell>
          <cell r="F459">
            <v>0</v>
          </cell>
          <cell r="G459">
            <v>7.5083333333333337</v>
          </cell>
          <cell r="H459">
            <v>30</v>
          </cell>
          <cell r="I459">
            <v>0</v>
          </cell>
          <cell r="J459">
            <v>0</v>
          </cell>
          <cell r="L459">
            <v>0</v>
          </cell>
          <cell r="M459">
            <v>30</v>
          </cell>
        </row>
        <row r="460">
          <cell r="A460" t="str">
            <v>Shephard, Daniel</v>
          </cell>
          <cell r="B460">
            <v>7</v>
          </cell>
          <cell r="C460">
            <v>0</v>
          </cell>
          <cell r="D460">
            <v>0</v>
          </cell>
          <cell r="F460">
            <v>0</v>
          </cell>
          <cell r="G460">
            <v>7</v>
          </cell>
          <cell r="H460">
            <v>0</v>
          </cell>
          <cell r="I460">
            <v>0</v>
          </cell>
          <cell r="J460">
            <v>0</v>
          </cell>
          <cell r="L460">
            <v>0</v>
          </cell>
          <cell r="M460">
            <v>0</v>
          </cell>
        </row>
        <row r="461">
          <cell r="A461" t="str">
            <v>walker, shawn</v>
          </cell>
          <cell r="B461">
            <v>6.2221750958899102</v>
          </cell>
          <cell r="C461">
            <v>0</v>
          </cell>
          <cell r="D461">
            <v>0</v>
          </cell>
          <cell r="F461">
            <v>0</v>
          </cell>
          <cell r="G461">
            <v>6.2221750958899102</v>
          </cell>
          <cell r="H461">
            <v>120</v>
          </cell>
          <cell r="I461">
            <v>0</v>
          </cell>
          <cell r="J461">
            <v>0</v>
          </cell>
          <cell r="L461">
            <v>0</v>
          </cell>
          <cell r="M461">
            <v>120</v>
          </cell>
        </row>
        <row r="462">
          <cell r="A462" t="str">
            <v>levine, alex</v>
          </cell>
          <cell r="B462">
            <v>6.9038870549795091</v>
          </cell>
          <cell r="C462">
            <v>0</v>
          </cell>
          <cell r="D462">
            <v>0</v>
          </cell>
          <cell r="F462">
            <v>0</v>
          </cell>
          <cell r="G462">
            <v>6.9038870549795091</v>
          </cell>
          <cell r="H462">
            <v>105</v>
          </cell>
          <cell r="I462">
            <v>0</v>
          </cell>
          <cell r="J462">
            <v>0</v>
          </cell>
          <cell r="L462">
            <v>0</v>
          </cell>
          <cell r="M462">
            <v>105</v>
          </cell>
        </row>
        <row r="463">
          <cell r="A463" t="str">
            <v>hernandez, ashley</v>
          </cell>
          <cell r="B463">
            <v>5.9</v>
          </cell>
          <cell r="C463">
            <v>0</v>
          </cell>
          <cell r="D463">
            <v>0</v>
          </cell>
          <cell r="F463">
            <v>0</v>
          </cell>
          <cell r="G463">
            <v>5.9</v>
          </cell>
          <cell r="H463">
            <v>40</v>
          </cell>
          <cell r="I463">
            <v>0</v>
          </cell>
          <cell r="J463">
            <v>0</v>
          </cell>
          <cell r="L463">
            <v>0</v>
          </cell>
          <cell r="M463">
            <v>40</v>
          </cell>
        </row>
        <row r="464">
          <cell r="A464" t="str">
            <v>wester, kurt</v>
          </cell>
          <cell r="B464">
            <v>7</v>
          </cell>
          <cell r="C464">
            <v>0</v>
          </cell>
          <cell r="D464">
            <v>0</v>
          </cell>
          <cell r="F464">
            <v>0</v>
          </cell>
          <cell r="G464">
            <v>7</v>
          </cell>
          <cell r="H464">
            <v>0</v>
          </cell>
          <cell r="I464">
            <v>0</v>
          </cell>
          <cell r="J464">
            <v>0</v>
          </cell>
          <cell r="L464">
            <v>0</v>
          </cell>
          <cell r="M464">
            <v>0</v>
          </cell>
        </row>
        <row r="465">
          <cell r="A465" t="str">
            <v>olsen, matt</v>
          </cell>
          <cell r="B465">
            <v>6.7874553454440054</v>
          </cell>
          <cell r="C465">
            <v>0</v>
          </cell>
          <cell r="D465">
            <v>0</v>
          </cell>
          <cell r="F465">
            <v>0.33223146524694958</v>
          </cell>
          <cell r="G465">
            <v>7.119686810690955</v>
          </cell>
          <cell r="H465">
            <v>60</v>
          </cell>
          <cell r="I465">
            <v>0</v>
          </cell>
          <cell r="J465">
            <v>0</v>
          </cell>
          <cell r="L465">
            <v>10</v>
          </cell>
          <cell r="M465">
            <v>70</v>
          </cell>
        </row>
        <row r="466">
          <cell r="A466" t="str">
            <v>hines, don</v>
          </cell>
          <cell r="B466">
            <v>7</v>
          </cell>
          <cell r="C466">
            <v>0</v>
          </cell>
          <cell r="D466">
            <v>0</v>
          </cell>
          <cell r="F466">
            <v>0</v>
          </cell>
          <cell r="G466">
            <v>7</v>
          </cell>
          <cell r="H466">
            <v>0</v>
          </cell>
          <cell r="I466">
            <v>0</v>
          </cell>
          <cell r="J466">
            <v>0</v>
          </cell>
          <cell r="L466">
            <v>0</v>
          </cell>
          <cell r="M466">
            <v>0</v>
          </cell>
        </row>
        <row r="467">
          <cell r="A467" t="str">
            <v>brad</v>
          </cell>
          <cell r="B467">
            <v>7</v>
          </cell>
          <cell r="C467">
            <v>0</v>
          </cell>
          <cell r="D467">
            <v>0</v>
          </cell>
          <cell r="F467">
            <v>0</v>
          </cell>
          <cell r="G467">
            <v>7</v>
          </cell>
          <cell r="H467">
            <v>0</v>
          </cell>
          <cell r="I467">
            <v>0</v>
          </cell>
          <cell r="J467">
            <v>0</v>
          </cell>
          <cell r="L467">
            <v>0</v>
          </cell>
          <cell r="M467">
            <v>0</v>
          </cell>
        </row>
        <row r="468">
          <cell r="A468" t="str">
            <v>Hills, Scott</v>
          </cell>
          <cell r="B468">
            <v>7.5899470899470911</v>
          </cell>
          <cell r="C468">
            <v>-0.33439153439153468</v>
          </cell>
          <cell r="D468">
            <v>0</v>
          </cell>
          <cell r="F468">
            <v>0</v>
          </cell>
          <cell r="G468">
            <v>7.2555555555555564</v>
          </cell>
          <cell r="H468">
            <v>42</v>
          </cell>
          <cell r="I468">
            <v>8</v>
          </cell>
          <cell r="J468">
            <v>0</v>
          </cell>
          <cell r="L468">
            <v>0</v>
          </cell>
          <cell r="M468">
            <v>50</v>
          </cell>
        </row>
        <row r="469">
          <cell r="A469" t="str">
            <v>Gardner, Hue</v>
          </cell>
          <cell r="B469">
            <v>7</v>
          </cell>
          <cell r="C469">
            <v>0</v>
          </cell>
          <cell r="D469">
            <v>0</v>
          </cell>
          <cell r="F469">
            <v>0</v>
          </cell>
          <cell r="G469">
            <v>7</v>
          </cell>
          <cell r="H469">
            <v>5</v>
          </cell>
          <cell r="I469">
            <v>0</v>
          </cell>
          <cell r="J469">
            <v>0</v>
          </cell>
          <cell r="L469">
            <v>0</v>
          </cell>
          <cell r="M469">
            <v>5</v>
          </cell>
        </row>
        <row r="470">
          <cell r="A470" t="str">
            <v>Rodgers, Dennis</v>
          </cell>
          <cell r="B470">
            <v>7.0093160486422779</v>
          </cell>
          <cell r="C470">
            <v>0</v>
          </cell>
          <cell r="D470">
            <v>0</v>
          </cell>
          <cell r="F470">
            <v>0</v>
          </cell>
          <cell r="G470">
            <v>7.0093160486422779</v>
          </cell>
          <cell r="H470">
            <v>75</v>
          </cell>
          <cell r="I470">
            <v>0</v>
          </cell>
          <cell r="J470">
            <v>0</v>
          </cell>
          <cell r="L470">
            <v>0</v>
          </cell>
          <cell r="M470">
            <v>75</v>
          </cell>
        </row>
        <row r="471">
          <cell r="A471" t="str">
            <v>Wisdom, Corbin</v>
          </cell>
          <cell r="B471">
            <v>6.8757026204374236</v>
          </cell>
          <cell r="C471">
            <v>0</v>
          </cell>
          <cell r="D471">
            <v>0</v>
          </cell>
          <cell r="F471">
            <v>-8.4104036117791381E-3</v>
          </cell>
          <cell r="G471">
            <v>6.8672922168256445</v>
          </cell>
          <cell r="H471">
            <v>90</v>
          </cell>
          <cell r="I471">
            <v>0</v>
          </cell>
          <cell r="J471">
            <v>0</v>
          </cell>
          <cell r="L471">
            <v>5</v>
          </cell>
          <cell r="M471">
            <v>95</v>
          </cell>
        </row>
        <row r="472">
          <cell r="A472" t="str">
            <v>Kness, Brian</v>
          </cell>
          <cell r="B472">
            <v>9.8000000000000007</v>
          </cell>
          <cell r="C472">
            <v>0</v>
          </cell>
          <cell r="D472">
            <v>0</v>
          </cell>
          <cell r="F472">
            <v>0</v>
          </cell>
          <cell r="G472">
            <v>9.8000000000000007</v>
          </cell>
          <cell r="H472">
            <v>5</v>
          </cell>
          <cell r="I472">
            <v>0</v>
          </cell>
          <cell r="J472">
            <v>0</v>
          </cell>
          <cell r="L472">
            <v>0</v>
          </cell>
          <cell r="M472">
            <v>5</v>
          </cell>
        </row>
        <row r="473">
          <cell r="A473" t="str">
            <v>Stewart, Terry</v>
          </cell>
          <cell r="B473">
            <v>6.4660130718954258</v>
          </cell>
          <cell r="C473">
            <v>0</v>
          </cell>
          <cell r="D473">
            <v>0</v>
          </cell>
          <cell r="F473">
            <v>-8.6601307189543064E-2</v>
          </cell>
          <cell r="G473">
            <v>6.3794117647058828</v>
          </cell>
          <cell r="H473">
            <v>45</v>
          </cell>
          <cell r="I473">
            <v>0</v>
          </cell>
          <cell r="J473">
            <v>0</v>
          </cell>
          <cell r="L473">
            <v>5</v>
          </cell>
          <cell r="M473">
            <v>50</v>
          </cell>
        </row>
        <row r="474">
          <cell r="A474" t="str">
            <v>miller, john</v>
          </cell>
          <cell r="B474">
            <v>7.7182563429275568</v>
          </cell>
          <cell r="C474">
            <v>0</v>
          </cell>
          <cell r="D474">
            <v>0</v>
          </cell>
          <cell r="F474">
            <v>-5.4136398266345864E-2</v>
          </cell>
          <cell r="G474">
            <v>7.6641199446612109</v>
          </cell>
          <cell r="H474">
            <v>65</v>
          </cell>
          <cell r="I474">
            <v>0</v>
          </cell>
          <cell r="J474">
            <v>0</v>
          </cell>
          <cell r="L474">
            <v>10</v>
          </cell>
          <cell r="M474">
            <v>75</v>
          </cell>
        </row>
        <row r="475">
          <cell r="A475" t="str">
            <v>provost, troy</v>
          </cell>
          <cell r="B475">
            <v>5.459489028880415</v>
          </cell>
          <cell r="C475">
            <v>0</v>
          </cell>
          <cell r="D475">
            <v>0</v>
          </cell>
          <cell r="F475">
            <v>1.2786749826029897E-2</v>
          </cell>
          <cell r="G475">
            <v>5.4722757787064449</v>
          </cell>
          <cell r="H475">
            <v>65</v>
          </cell>
          <cell r="I475">
            <v>0</v>
          </cell>
          <cell r="J475">
            <v>0</v>
          </cell>
          <cell r="L475">
            <v>5</v>
          </cell>
          <cell r="M475">
            <v>70</v>
          </cell>
        </row>
        <row r="476">
          <cell r="A476" t="str">
            <v>maez, Bethany</v>
          </cell>
          <cell r="B476">
            <v>4.8720130554580923</v>
          </cell>
          <cell r="C476">
            <v>0</v>
          </cell>
          <cell r="D476">
            <v>0</v>
          </cell>
          <cell r="F476">
            <v>0</v>
          </cell>
          <cell r="G476">
            <v>4.8720130554580923</v>
          </cell>
          <cell r="H476">
            <v>70</v>
          </cell>
          <cell r="I476">
            <v>0</v>
          </cell>
          <cell r="J476">
            <v>0</v>
          </cell>
          <cell r="L476">
            <v>0</v>
          </cell>
          <cell r="M476">
            <v>70</v>
          </cell>
        </row>
        <row r="477">
          <cell r="A477" t="str">
            <v>Anderson, Bill</v>
          </cell>
          <cell r="B477">
            <v>6.9128472222222239</v>
          </cell>
          <cell r="C477">
            <v>1.7430555555555394E-2</v>
          </cell>
          <cell r="D477">
            <v>0</v>
          </cell>
          <cell r="F477">
            <v>0</v>
          </cell>
          <cell r="G477">
            <v>6.9302777777777793</v>
          </cell>
          <cell r="H477">
            <v>32</v>
          </cell>
          <cell r="I477">
            <v>8</v>
          </cell>
          <cell r="J477">
            <v>0</v>
          </cell>
          <cell r="L477">
            <v>0</v>
          </cell>
          <cell r="M477">
            <v>40</v>
          </cell>
        </row>
        <row r="478">
          <cell r="A478" t="str">
            <v>torkilosen, Krista</v>
          </cell>
          <cell r="B478">
            <v>4.08</v>
          </cell>
          <cell r="C478">
            <v>0</v>
          </cell>
          <cell r="D478">
            <v>0</v>
          </cell>
          <cell r="F478">
            <v>0</v>
          </cell>
          <cell r="G478">
            <v>4.08</v>
          </cell>
          <cell r="H478">
            <v>50</v>
          </cell>
          <cell r="I478">
            <v>0</v>
          </cell>
          <cell r="J478">
            <v>0</v>
          </cell>
          <cell r="L478">
            <v>0</v>
          </cell>
          <cell r="M478">
            <v>50</v>
          </cell>
        </row>
        <row r="479">
          <cell r="A479" t="str">
            <v>Smith, Phil</v>
          </cell>
          <cell r="B479">
            <v>8.383774250440915</v>
          </cell>
          <cell r="C479">
            <v>0</v>
          </cell>
          <cell r="D479">
            <v>0</v>
          </cell>
          <cell r="F479">
            <v>0</v>
          </cell>
          <cell r="G479">
            <v>8.383774250440915</v>
          </cell>
          <cell r="H479">
            <v>45</v>
          </cell>
          <cell r="I479">
            <v>0</v>
          </cell>
          <cell r="J479">
            <v>0</v>
          </cell>
          <cell r="L479">
            <v>0</v>
          </cell>
          <cell r="M479">
            <v>45</v>
          </cell>
        </row>
        <row r="480">
          <cell r="A480" t="str">
            <v>vonfeldt, bruce</v>
          </cell>
          <cell r="B480">
            <v>7.3041064399782751</v>
          </cell>
          <cell r="C480">
            <v>0</v>
          </cell>
          <cell r="D480">
            <v>0</v>
          </cell>
          <cell r="F480">
            <v>0</v>
          </cell>
          <cell r="G480">
            <v>7.3041064399782751</v>
          </cell>
          <cell r="H480">
            <v>75</v>
          </cell>
          <cell r="I480">
            <v>0</v>
          </cell>
          <cell r="J480">
            <v>0</v>
          </cell>
          <cell r="L480">
            <v>0</v>
          </cell>
          <cell r="M480">
            <v>75</v>
          </cell>
        </row>
        <row r="481">
          <cell r="A481" t="str">
            <v>Head, Maurice</v>
          </cell>
          <cell r="B481">
            <v>6.8666666666666671</v>
          </cell>
          <cell r="C481">
            <v>0</v>
          </cell>
          <cell r="D481">
            <v>0</v>
          </cell>
          <cell r="F481">
            <v>-0.32222222222222197</v>
          </cell>
          <cell r="G481">
            <v>6.5444444444444452</v>
          </cell>
          <cell r="H481">
            <v>20</v>
          </cell>
          <cell r="I481">
            <v>0</v>
          </cell>
          <cell r="J481">
            <v>0</v>
          </cell>
          <cell r="L481">
            <v>10</v>
          </cell>
          <cell r="M481">
            <v>30</v>
          </cell>
        </row>
        <row r="482">
          <cell r="A482" t="str">
            <v>sallette, kyle</v>
          </cell>
          <cell r="B482">
            <v>5.8964552200426708</v>
          </cell>
          <cell r="C482">
            <v>0</v>
          </cell>
          <cell r="D482">
            <v>0</v>
          </cell>
          <cell r="F482">
            <v>0</v>
          </cell>
          <cell r="G482">
            <v>5.8964552200426708</v>
          </cell>
          <cell r="H482">
            <v>55</v>
          </cell>
          <cell r="I482">
            <v>0</v>
          </cell>
          <cell r="J482">
            <v>0</v>
          </cell>
          <cell r="L482">
            <v>0</v>
          </cell>
          <cell r="M482">
            <v>55</v>
          </cell>
        </row>
        <row r="483">
          <cell r="A483" t="str">
            <v>resseguie, kali</v>
          </cell>
          <cell r="B483">
            <v>5.8</v>
          </cell>
          <cell r="C483">
            <v>0</v>
          </cell>
          <cell r="D483">
            <v>0</v>
          </cell>
          <cell r="F483">
            <v>0</v>
          </cell>
          <cell r="G483">
            <v>5.8</v>
          </cell>
          <cell r="H483">
            <v>25</v>
          </cell>
          <cell r="I483">
            <v>0</v>
          </cell>
          <cell r="J483">
            <v>0</v>
          </cell>
          <cell r="L483">
            <v>0</v>
          </cell>
          <cell r="M483">
            <v>25</v>
          </cell>
        </row>
        <row r="484">
          <cell r="A484" t="str">
            <v>Carrigan, Chris</v>
          </cell>
          <cell r="B484">
            <v>7.2623911085800117</v>
          </cell>
          <cell r="C484">
            <v>0</v>
          </cell>
          <cell r="D484">
            <v>0</v>
          </cell>
          <cell r="F484">
            <v>-0.12243401183913338</v>
          </cell>
          <cell r="G484">
            <v>7.1399570967408783</v>
          </cell>
          <cell r="H484">
            <v>90</v>
          </cell>
          <cell r="I484">
            <v>0</v>
          </cell>
          <cell r="J484">
            <v>0</v>
          </cell>
          <cell r="L484">
            <v>5</v>
          </cell>
          <cell r="M484">
            <v>95</v>
          </cell>
        </row>
        <row r="485">
          <cell r="A485" t="str">
            <v>penol, andy</v>
          </cell>
          <cell r="B485">
            <v>6.2</v>
          </cell>
          <cell r="C485">
            <v>0</v>
          </cell>
          <cell r="D485">
            <v>0</v>
          </cell>
          <cell r="F485">
            <v>0</v>
          </cell>
          <cell r="G485">
            <v>6.2</v>
          </cell>
          <cell r="H485">
            <v>5</v>
          </cell>
          <cell r="I485">
            <v>0</v>
          </cell>
          <cell r="J485">
            <v>0</v>
          </cell>
          <cell r="L485">
            <v>0</v>
          </cell>
          <cell r="M485">
            <v>5</v>
          </cell>
        </row>
        <row r="486">
          <cell r="A486" t="str">
            <v>shaughnessy, robert</v>
          </cell>
          <cell r="B486">
            <v>5.35</v>
          </cell>
          <cell r="C486">
            <v>0</v>
          </cell>
          <cell r="D486">
            <v>0</v>
          </cell>
          <cell r="F486">
            <v>0</v>
          </cell>
          <cell r="G486">
            <v>5.35</v>
          </cell>
          <cell r="H486">
            <v>20</v>
          </cell>
          <cell r="I486">
            <v>0</v>
          </cell>
          <cell r="J486">
            <v>0</v>
          </cell>
          <cell r="L486">
            <v>0</v>
          </cell>
          <cell r="M486">
            <v>20</v>
          </cell>
        </row>
        <row r="487">
          <cell r="A487" t="str">
            <v>Price, Keith</v>
          </cell>
          <cell r="B487">
            <v>7.9123066010404193</v>
          </cell>
          <cell r="C487">
            <v>0</v>
          </cell>
          <cell r="D487">
            <v>0</v>
          </cell>
          <cell r="F487">
            <v>0</v>
          </cell>
          <cell r="G487">
            <v>7.9123066010404193</v>
          </cell>
          <cell r="H487">
            <v>70</v>
          </cell>
          <cell r="I487">
            <v>0</v>
          </cell>
          <cell r="J487">
            <v>0</v>
          </cell>
          <cell r="L487">
            <v>0</v>
          </cell>
          <cell r="M487">
            <v>70</v>
          </cell>
        </row>
        <row r="488">
          <cell r="A488" t="str">
            <v>Soave, Nick</v>
          </cell>
          <cell r="B488">
            <v>7.0069694700643002</v>
          </cell>
          <cell r="C488">
            <v>0</v>
          </cell>
          <cell r="D488">
            <v>0</v>
          </cell>
          <cell r="F488">
            <v>0.21776018804388197</v>
          </cell>
          <cell r="G488">
            <v>7.2247296581081821</v>
          </cell>
          <cell r="H488">
            <v>120</v>
          </cell>
          <cell r="I488">
            <v>0</v>
          </cell>
          <cell r="J488">
            <v>0</v>
          </cell>
          <cell r="L488">
            <v>10</v>
          </cell>
          <cell r="M488">
            <v>130</v>
          </cell>
        </row>
        <row r="489">
          <cell r="A489" t="str">
            <v>Martin, Jeff</v>
          </cell>
          <cell r="B489">
            <v>7.12</v>
          </cell>
          <cell r="C489">
            <v>0</v>
          </cell>
          <cell r="D489">
            <v>0</v>
          </cell>
          <cell r="F489">
            <v>0</v>
          </cell>
          <cell r="G489">
            <v>7.12</v>
          </cell>
          <cell r="H489">
            <v>25</v>
          </cell>
          <cell r="I489">
            <v>0</v>
          </cell>
          <cell r="J489">
            <v>0</v>
          </cell>
          <cell r="L489">
            <v>0</v>
          </cell>
          <cell r="M489">
            <v>25</v>
          </cell>
        </row>
        <row r="490">
          <cell r="A490" t="str">
            <v>Gardon, andrew</v>
          </cell>
          <cell r="B490">
            <v>6.12</v>
          </cell>
          <cell r="C490">
            <v>0</v>
          </cell>
          <cell r="D490">
            <v>0</v>
          </cell>
          <cell r="F490">
            <v>0.19428571428571395</v>
          </cell>
          <cell r="G490">
            <v>6.3142857142857141</v>
          </cell>
          <cell r="H490">
            <v>25</v>
          </cell>
          <cell r="I490">
            <v>0</v>
          </cell>
          <cell r="J490">
            <v>0</v>
          </cell>
          <cell r="L490">
            <v>10</v>
          </cell>
          <cell r="M490">
            <v>35</v>
          </cell>
        </row>
        <row r="491">
          <cell r="A491" t="str">
            <v>Oechsler, jack</v>
          </cell>
          <cell r="B491">
            <v>6.1061176994559991</v>
          </cell>
          <cell r="C491">
            <v>0</v>
          </cell>
          <cell r="D491">
            <v>0</v>
          </cell>
          <cell r="F491">
            <v>0.33161809609295467</v>
          </cell>
          <cell r="G491">
            <v>6.4377357955489538</v>
          </cell>
          <cell r="H491">
            <v>55</v>
          </cell>
          <cell r="I491">
            <v>0</v>
          </cell>
          <cell r="J491">
            <v>0</v>
          </cell>
          <cell r="L491">
            <v>10</v>
          </cell>
          <cell r="M491">
            <v>65</v>
          </cell>
        </row>
        <row r="492">
          <cell r="A492" t="str">
            <v>Doerhoff, Richard</v>
          </cell>
          <cell r="B492">
            <v>4.8</v>
          </cell>
          <cell r="C492">
            <v>0</v>
          </cell>
          <cell r="D492">
            <v>0</v>
          </cell>
          <cell r="F492">
            <v>0</v>
          </cell>
          <cell r="G492">
            <v>4.8</v>
          </cell>
          <cell r="H492">
            <v>15</v>
          </cell>
          <cell r="I492">
            <v>0</v>
          </cell>
          <cell r="J492">
            <v>0</v>
          </cell>
          <cell r="L492">
            <v>0</v>
          </cell>
          <cell r="M492">
            <v>15</v>
          </cell>
        </row>
        <row r="493">
          <cell r="A493" t="str">
            <v>Carl, Steve</v>
          </cell>
          <cell r="B493">
            <v>7.0437500000000002</v>
          </cell>
          <cell r="C493">
            <v>0</v>
          </cell>
          <cell r="D493">
            <v>0</v>
          </cell>
          <cell r="F493">
            <v>0</v>
          </cell>
          <cell r="G493">
            <v>7.0437500000000002</v>
          </cell>
          <cell r="H493">
            <v>40</v>
          </cell>
          <cell r="I493">
            <v>0</v>
          </cell>
          <cell r="J493">
            <v>0</v>
          </cell>
          <cell r="L493">
            <v>0</v>
          </cell>
          <cell r="M493">
            <v>40</v>
          </cell>
        </row>
        <row r="494">
          <cell r="A494" t="str">
            <v>Kaufman, Nic</v>
          </cell>
          <cell r="B494">
            <v>6</v>
          </cell>
          <cell r="C494">
            <v>0</v>
          </cell>
          <cell r="D494">
            <v>0</v>
          </cell>
          <cell r="F494">
            <v>0</v>
          </cell>
          <cell r="G494">
            <v>6</v>
          </cell>
          <cell r="H494">
            <v>15</v>
          </cell>
          <cell r="I494">
            <v>0</v>
          </cell>
          <cell r="J494">
            <v>0</v>
          </cell>
          <cell r="L494">
            <v>0</v>
          </cell>
          <cell r="M494">
            <v>15</v>
          </cell>
        </row>
        <row r="495">
          <cell r="A495" t="str">
            <v>White, Chris</v>
          </cell>
          <cell r="B495">
            <v>7.4666666666666659</v>
          </cell>
          <cell r="C495">
            <v>0</v>
          </cell>
          <cell r="D495">
            <v>0</v>
          </cell>
          <cell r="F495">
            <v>0</v>
          </cell>
          <cell r="G495">
            <v>7.4666666666666659</v>
          </cell>
          <cell r="H495">
            <v>10</v>
          </cell>
          <cell r="I495">
            <v>0</v>
          </cell>
          <cell r="J495">
            <v>0</v>
          </cell>
          <cell r="L495">
            <v>0</v>
          </cell>
          <cell r="M495">
            <v>10</v>
          </cell>
        </row>
        <row r="496">
          <cell r="A496" t="str">
            <v>hoyt, linsey</v>
          </cell>
          <cell r="B496">
            <v>5.1187500000000004</v>
          </cell>
          <cell r="C496">
            <v>0</v>
          </cell>
          <cell r="D496">
            <v>0</v>
          </cell>
          <cell r="F496">
            <v>0</v>
          </cell>
          <cell r="G496">
            <v>5.1187500000000004</v>
          </cell>
          <cell r="H496">
            <v>40</v>
          </cell>
          <cell r="I496">
            <v>0</v>
          </cell>
          <cell r="J496">
            <v>0</v>
          </cell>
          <cell r="L496">
            <v>0</v>
          </cell>
          <cell r="M496">
            <v>40</v>
          </cell>
        </row>
        <row r="497">
          <cell r="A497" t="str">
            <v>Thompson, cord</v>
          </cell>
          <cell r="B497">
            <v>6.8249999999999993</v>
          </cell>
          <cell r="C497">
            <v>0</v>
          </cell>
          <cell r="D497">
            <v>0</v>
          </cell>
          <cell r="F497">
            <v>0</v>
          </cell>
          <cell r="G497">
            <v>6.8249999999999993</v>
          </cell>
          <cell r="H497">
            <v>50</v>
          </cell>
          <cell r="I497">
            <v>0</v>
          </cell>
          <cell r="J497">
            <v>0</v>
          </cell>
          <cell r="L497">
            <v>0</v>
          </cell>
          <cell r="M497">
            <v>50</v>
          </cell>
        </row>
        <row r="498">
          <cell r="A498" t="str">
            <v>Mclaughlin, Declan</v>
          </cell>
          <cell r="B498">
            <v>6.4249999999999989</v>
          </cell>
          <cell r="C498">
            <v>0</v>
          </cell>
          <cell r="D498">
            <v>0</v>
          </cell>
          <cell r="F498">
            <v>0</v>
          </cell>
          <cell r="G498">
            <v>6.4249999999999989</v>
          </cell>
          <cell r="H498">
            <v>40</v>
          </cell>
          <cell r="I498">
            <v>0</v>
          </cell>
          <cell r="J498">
            <v>0</v>
          </cell>
          <cell r="L498">
            <v>0</v>
          </cell>
          <cell r="M498">
            <v>40</v>
          </cell>
        </row>
        <row r="499">
          <cell r="A499" t="str">
            <v>smith, Nick</v>
          </cell>
          <cell r="B499">
            <v>6.1571428571428575</v>
          </cell>
          <cell r="C499">
            <v>0</v>
          </cell>
          <cell r="D499">
            <v>0</v>
          </cell>
          <cell r="F499">
            <v>0</v>
          </cell>
          <cell r="G499">
            <v>6.1571428571428575</v>
          </cell>
          <cell r="H499">
            <v>35</v>
          </cell>
          <cell r="I499">
            <v>0</v>
          </cell>
          <cell r="J499">
            <v>0</v>
          </cell>
          <cell r="L499">
            <v>0</v>
          </cell>
          <cell r="M499">
            <v>35</v>
          </cell>
        </row>
        <row r="500">
          <cell r="A500" t="str">
            <v>dennis</v>
          </cell>
          <cell r="B500">
            <v>10.199999999999999</v>
          </cell>
          <cell r="C500">
            <v>0</v>
          </cell>
          <cell r="D500">
            <v>0</v>
          </cell>
          <cell r="F500">
            <v>0</v>
          </cell>
          <cell r="G500">
            <v>10.199999999999999</v>
          </cell>
          <cell r="H500">
            <v>10</v>
          </cell>
          <cell r="I500">
            <v>0</v>
          </cell>
          <cell r="J500">
            <v>0</v>
          </cell>
          <cell r="L500">
            <v>0</v>
          </cell>
          <cell r="M500">
            <v>10</v>
          </cell>
        </row>
        <row r="501">
          <cell r="A501" t="str">
            <v>abraheem</v>
          </cell>
          <cell r="B501">
            <v>9</v>
          </cell>
          <cell r="C501">
            <v>0</v>
          </cell>
          <cell r="D501">
            <v>0</v>
          </cell>
          <cell r="F501">
            <v>0</v>
          </cell>
          <cell r="G501">
            <v>9</v>
          </cell>
          <cell r="H501">
            <v>10</v>
          </cell>
          <cell r="I501">
            <v>0</v>
          </cell>
          <cell r="J501">
            <v>0</v>
          </cell>
          <cell r="L501">
            <v>0</v>
          </cell>
          <cell r="M501">
            <v>10</v>
          </cell>
        </row>
        <row r="502">
          <cell r="A502" t="str">
            <v>Petryszak, Kathy</v>
          </cell>
          <cell r="B502">
            <v>7</v>
          </cell>
          <cell r="C502">
            <v>0</v>
          </cell>
          <cell r="D502">
            <v>0</v>
          </cell>
          <cell r="F502">
            <v>0</v>
          </cell>
          <cell r="G502">
            <v>7</v>
          </cell>
          <cell r="H502">
            <v>10</v>
          </cell>
          <cell r="I502">
            <v>0</v>
          </cell>
          <cell r="J502">
            <v>0</v>
          </cell>
          <cell r="L502">
            <v>0</v>
          </cell>
          <cell r="M502">
            <v>10</v>
          </cell>
        </row>
        <row r="503">
          <cell r="A503" t="str">
            <v>Johns, Kritsa</v>
          </cell>
          <cell r="B503">
            <v>7</v>
          </cell>
          <cell r="C503">
            <v>0</v>
          </cell>
          <cell r="D503">
            <v>0</v>
          </cell>
          <cell r="F503">
            <v>0</v>
          </cell>
          <cell r="G503">
            <v>7</v>
          </cell>
          <cell r="H503">
            <v>0</v>
          </cell>
          <cell r="I503">
            <v>0</v>
          </cell>
          <cell r="J503">
            <v>0</v>
          </cell>
          <cell r="L503">
            <v>0</v>
          </cell>
          <cell r="M503">
            <v>0</v>
          </cell>
        </row>
        <row r="504">
          <cell r="A504" t="str">
            <v>Wiley, Chris</v>
          </cell>
          <cell r="B504">
            <v>7</v>
          </cell>
          <cell r="C504">
            <v>0.25</v>
          </cell>
          <cell r="D504">
            <v>0</v>
          </cell>
          <cell r="F504">
            <v>0</v>
          </cell>
          <cell r="G504">
            <v>7.25</v>
          </cell>
          <cell r="H504">
            <v>0</v>
          </cell>
          <cell r="I504">
            <v>12</v>
          </cell>
          <cell r="J504">
            <v>0</v>
          </cell>
          <cell r="L504">
            <v>0</v>
          </cell>
          <cell r="M504">
            <v>12</v>
          </cell>
        </row>
        <row r="505">
          <cell r="A505" t="str">
            <v>nichols, steven</v>
          </cell>
          <cell r="B505">
            <v>7</v>
          </cell>
          <cell r="C505">
            <v>-0.5</v>
          </cell>
          <cell r="D505">
            <v>0</v>
          </cell>
          <cell r="F505">
            <v>0</v>
          </cell>
          <cell r="G505">
            <v>6.5</v>
          </cell>
          <cell r="H505">
            <v>0</v>
          </cell>
          <cell r="I505">
            <v>4</v>
          </cell>
          <cell r="J505">
            <v>0</v>
          </cell>
          <cell r="L505">
            <v>0</v>
          </cell>
          <cell r="M505">
            <v>4</v>
          </cell>
        </row>
        <row r="506">
          <cell r="A506" t="str">
            <v>Clarkson, Todd</v>
          </cell>
          <cell r="B506">
            <v>7</v>
          </cell>
          <cell r="C506">
            <v>0</v>
          </cell>
          <cell r="D506">
            <v>0</v>
          </cell>
          <cell r="F506">
            <v>0.40000000000000036</v>
          </cell>
          <cell r="G506">
            <v>7.4</v>
          </cell>
          <cell r="H506">
            <v>0</v>
          </cell>
          <cell r="I506">
            <v>0</v>
          </cell>
          <cell r="J506">
            <v>0</v>
          </cell>
          <cell r="L506">
            <v>5</v>
          </cell>
          <cell r="M506">
            <v>5</v>
          </cell>
        </row>
        <row r="507">
          <cell r="A507" t="str">
            <v>Young, greg</v>
          </cell>
          <cell r="B507">
            <v>7</v>
          </cell>
          <cell r="C507">
            <v>0</v>
          </cell>
          <cell r="D507">
            <v>0</v>
          </cell>
          <cell r="F507">
            <v>-1.2000000000000002</v>
          </cell>
          <cell r="G507">
            <v>5.8</v>
          </cell>
          <cell r="H507">
            <v>0</v>
          </cell>
          <cell r="I507">
            <v>0</v>
          </cell>
          <cell r="J507">
            <v>0</v>
          </cell>
          <cell r="L507">
            <v>10</v>
          </cell>
          <cell r="M507">
            <v>10</v>
          </cell>
        </row>
        <row r="508">
          <cell r="A508" t="str">
            <v>Gibbens, Harley</v>
          </cell>
          <cell r="B508">
            <v>7</v>
          </cell>
          <cell r="C508">
            <v>0</v>
          </cell>
          <cell r="D508">
            <v>0</v>
          </cell>
          <cell r="F508">
            <v>1.4000000000000004</v>
          </cell>
          <cell r="G508">
            <v>8.4</v>
          </cell>
          <cell r="H508">
            <v>0</v>
          </cell>
          <cell r="I508">
            <v>0</v>
          </cell>
          <cell r="J508">
            <v>0</v>
          </cell>
          <cell r="L508">
            <v>5</v>
          </cell>
          <cell r="M508">
            <v>5</v>
          </cell>
        </row>
        <row r="509">
          <cell r="A509" t="str">
            <v/>
          </cell>
          <cell r="B509">
            <v>7</v>
          </cell>
          <cell r="C509">
            <v>0</v>
          </cell>
          <cell r="D509">
            <v>0</v>
          </cell>
          <cell r="F509">
            <v>0</v>
          </cell>
          <cell r="G509">
            <v>7</v>
          </cell>
          <cell r="H509">
            <v>0</v>
          </cell>
          <cell r="I509">
            <v>0</v>
          </cell>
          <cell r="J509">
            <v>0</v>
          </cell>
          <cell r="L509">
            <v>0</v>
          </cell>
          <cell r="M509">
            <v>0</v>
          </cell>
        </row>
        <row r="510">
          <cell r="A510" t="str">
            <v/>
          </cell>
          <cell r="B510">
            <v>7</v>
          </cell>
          <cell r="C510">
            <v>0</v>
          </cell>
          <cell r="D510">
            <v>0</v>
          </cell>
          <cell r="F510">
            <v>0</v>
          </cell>
          <cell r="G510">
            <v>7</v>
          </cell>
          <cell r="H510">
            <v>0</v>
          </cell>
          <cell r="I510">
            <v>0</v>
          </cell>
          <cell r="J510">
            <v>0</v>
          </cell>
          <cell r="L510">
            <v>0</v>
          </cell>
          <cell r="M510">
            <v>0</v>
          </cell>
        </row>
        <row r="511">
          <cell r="A511" t="str">
            <v/>
          </cell>
          <cell r="B511">
            <v>7</v>
          </cell>
          <cell r="C511">
            <v>0</v>
          </cell>
          <cell r="D511">
            <v>0</v>
          </cell>
          <cell r="F511">
            <v>0</v>
          </cell>
          <cell r="G511">
            <v>7</v>
          </cell>
          <cell r="H511">
            <v>0</v>
          </cell>
          <cell r="I511">
            <v>0</v>
          </cell>
          <cell r="J511">
            <v>0</v>
          </cell>
          <cell r="L511">
            <v>0</v>
          </cell>
          <cell r="M511">
            <v>0</v>
          </cell>
        </row>
        <row r="512">
          <cell r="A512" t="str">
            <v/>
          </cell>
          <cell r="B512">
            <v>7</v>
          </cell>
          <cell r="C512">
            <v>0</v>
          </cell>
          <cell r="D512">
            <v>0</v>
          </cell>
          <cell r="F512">
            <v>0</v>
          </cell>
          <cell r="G512">
            <v>7</v>
          </cell>
          <cell r="H512">
            <v>0</v>
          </cell>
          <cell r="I512">
            <v>0</v>
          </cell>
          <cell r="J512">
            <v>0</v>
          </cell>
          <cell r="L512">
            <v>0</v>
          </cell>
          <cell r="M512">
            <v>0</v>
          </cell>
        </row>
        <row r="513">
          <cell r="A513" t="str">
            <v/>
          </cell>
          <cell r="B513">
            <v>7</v>
          </cell>
          <cell r="C513">
            <v>0</v>
          </cell>
          <cell r="D513">
            <v>0</v>
          </cell>
          <cell r="F513">
            <v>0</v>
          </cell>
          <cell r="G513">
            <v>7</v>
          </cell>
          <cell r="H513">
            <v>0</v>
          </cell>
          <cell r="I513">
            <v>0</v>
          </cell>
          <cell r="J513">
            <v>0</v>
          </cell>
          <cell r="L513">
            <v>0</v>
          </cell>
          <cell r="M513">
            <v>0</v>
          </cell>
        </row>
        <row r="514">
          <cell r="A514" t="str">
            <v/>
          </cell>
          <cell r="B514">
            <v>7</v>
          </cell>
          <cell r="C514">
            <v>0</v>
          </cell>
          <cell r="D514">
            <v>0</v>
          </cell>
          <cell r="F514">
            <v>0</v>
          </cell>
          <cell r="G514">
            <v>7</v>
          </cell>
          <cell r="H514">
            <v>0</v>
          </cell>
          <cell r="I514">
            <v>0</v>
          </cell>
          <cell r="J514">
            <v>0</v>
          </cell>
          <cell r="L514">
            <v>0</v>
          </cell>
          <cell r="M514">
            <v>0</v>
          </cell>
        </row>
        <row r="515">
          <cell r="A515" t="str">
            <v/>
          </cell>
          <cell r="B515">
            <v>7</v>
          </cell>
          <cell r="C515">
            <v>0</v>
          </cell>
          <cell r="D515">
            <v>0</v>
          </cell>
          <cell r="F515">
            <v>0</v>
          </cell>
          <cell r="G515">
            <v>7</v>
          </cell>
          <cell r="H515">
            <v>0</v>
          </cell>
          <cell r="I515">
            <v>0</v>
          </cell>
          <cell r="J515">
            <v>0</v>
          </cell>
          <cell r="L515">
            <v>0</v>
          </cell>
          <cell r="M515">
            <v>0</v>
          </cell>
        </row>
        <row r="516">
          <cell r="A516" t="str">
            <v/>
          </cell>
          <cell r="B516">
            <v>7</v>
          </cell>
          <cell r="C516">
            <v>0</v>
          </cell>
          <cell r="D516">
            <v>0</v>
          </cell>
          <cell r="F516">
            <v>0</v>
          </cell>
          <cell r="G516">
            <v>7</v>
          </cell>
          <cell r="H516">
            <v>0</v>
          </cell>
          <cell r="I516">
            <v>0</v>
          </cell>
          <cell r="J516">
            <v>0</v>
          </cell>
          <cell r="L516">
            <v>0</v>
          </cell>
          <cell r="M516">
            <v>0</v>
          </cell>
        </row>
        <row r="517">
          <cell r="A517" t="str">
            <v/>
          </cell>
          <cell r="B517">
            <v>7</v>
          </cell>
          <cell r="C517">
            <v>0</v>
          </cell>
          <cell r="D517">
            <v>0</v>
          </cell>
          <cell r="F517">
            <v>0</v>
          </cell>
          <cell r="G517">
            <v>7</v>
          </cell>
          <cell r="H517">
            <v>0</v>
          </cell>
          <cell r="I517">
            <v>0</v>
          </cell>
          <cell r="J517">
            <v>0</v>
          </cell>
          <cell r="L517">
            <v>0</v>
          </cell>
          <cell r="M517">
            <v>0</v>
          </cell>
        </row>
        <row r="518">
          <cell r="A518" t="str">
            <v/>
          </cell>
          <cell r="B518">
            <v>7</v>
          </cell>
          <cell r="C518">
            <v>0</v>
          </cell>
          <cell r="D518">
            <v>0</v>
          </cell>
          <cell r="F518">
            <v>0</v>
          </cell>
          <cell r="G518">
            <v>7</v>
          </cell>
          <cell r="H518">
            <v>0</v>
          </cell>
          <cell r="I518">
            <v>0</v>
          </cell>
          <cell r="J518">
            <v>0</v>
          </cell>
          <cell r="L518">
            <v>0</v>
          </cell>
          <cell r="M518">
            <v>0</v>
          </cell>
        </row>
        <row r="519">
          <cell r="A519" t="str">
            <v/>
          </cell>
          <cell r="B519">
            <v>7</v>
          </cell>
          <cell r="C519">
            <v>0</v>
          </cell>
          <cell r="D519">
            <v>0</v>
          </cell>
          <cell r="F519">
            <v>0</v>
          </cell>
          <cell r="G519">
            <v>7</v>
          </cell>
          <cell r="H519">
            <v>0</v>
          </cell>
          <cell r="I519">
            <v>0</v>
          </cell>
          <cell r="J519">
            <v>0</v>
          </cell>
          <cell r="L519">
            <v>0</v>
          </cell>
          <cell r="M519">
            <v>0</v>
          </cell>
        </row>
        <row r="520">
          <cell r="A520" t="str">
            <v/>
          </cell>
          <cell r="B520">
            <v>7</v>
          </cell>
          <cell r="C520">
            <v>0</v>
          </cell>
          <cell r="D520">
            <v>0</v>
          </cell>
          <cell r="F520">
            <v>0</v>
          </cell>
          <cell r="G520">
            <v>7</v>
          </cell>
          <cell r="H520">
            <v>0</v>
          </cell>
          <cell r="I520">
            <v>0</v>
          </cell>
          <cell r="J520">
            <v>0</v>
          </cell>
          <cell r="L520">
            <v>0</v>
          </cell>
          <cell r="M520">
            <v>0</v>
          </cell>
        </row>
        <row r="521">
          <cell r="A521" t="str">
            <v/>
          </cell>
          <cell r="B521">
            <v>7</v>
          </cell>
          <cell r="C521">
            <v>0</v>
          </cell>
          <cell r="D521">
            <v>0</v>
          </cell>
          <cell r="F521">
            <v>0</v>
          </cell>
          <cell r="G521">
            <v>7</v>
          </cell>
          <cell r="H521">
            <v>0</v>
          </cell>
          <cell r="I521">
            <v>0</v>
          </cell>
          <cell r="J521">
            <v>0</v>
          </cell>
          <cell r="L521">
            <v>0</v>
          </cell>
          <cell r="M521">
            <v>0</v>
          </cell>
        </row>
        <row r="522">
          <cell r="A522" t="str">
            <v/>
          </cell>
          <cell r="B522">
            <v>7</v>
          </cell>
          <cell r="C522">
            <v>0</v>
          </cell>
          <cell r="D522">
            <v>0</v>
          </cell>
          <cell r="F522">
            <v>0</v>
          </cell>
          <cell r="G522">
            <v>7</v>
          </cell>
          <cell r="H522">
            <v>0</v>
          </cell>
          <cell r="I522">
            <v>0</v>
          </cell>
          <cell r="J522">
            <v>0</v>
          </cell>
          <cell r="L522">
            <v>0</v>
          </cell>
          <cell r="M522">
            <v>0</v>
          </cell>
        </row>
        <row r="523">
          <cell r="A523" t="str">
            <v/>
          </cell>
          <cell r="B523">
            <v>7</v>
          </cell>
          <cell r="C523">
            <v>0</v>
          </cell>
          <cell r="D523">
            <v>0</v>
          </cell>
          <cell r="F523">
            <v>0</v>
          </cell>
          <cell r="G523">
            <v>7</v>
          </cell>
          <cell r="H523">
            <v>0</v>
          </cell>
          <cell r="I523">
            <v>0</v>
          </cell>
          <cell r="J523">
            <v>0</v>
          </cell>
          <cell r="L523">
            <v>0</v>
          </cell>
          <cell r="M523">
            <v>0</v>
          </cell>
        </row>
        <row r="524">
          <cell r="A524" t="str">
            <v/>
          </cell>
          <cell r="B524">
            <v>7</v>
          </cell>
          <cell r="C524">
            <v>0</v>
          </cell>
          <cell r="D524">
            <v>0</v>
          </cell>
          <cell r="F524">
            <v>0</v>
          </cell>
          <cell r="G524">
            <v>7</v>
          </cell>
          <cell r="H524">
            <v>0</v>
          </cell>
          <cell r="I524">
            <v>0</v>
          </cell>
          <cell r="J524">
            <v>0</v>
          </cell>
          <cell r="L524">
            <v>0</v>
          </cell>
          <cell r="M524">
            <v>0</v>
          </cell>
        </row>
        <row r="525">
          <cell r="A525" t="str">
            <v/>
          </cell>
          <cell r="B525">
            <v>7</v>
          </cell>
          <cell r="C525">
            <v>0</v>
          </cell>
          <cell r="D525">
            <v>0</v>
          </cell>
          <cell r="F525">
            <v>0</v>
          </cell>
          <cell r="G525">
            <v>7</v>
          </cell>
          <cell r="H525">
            <v>0</v>
          </cell>
          <cell r="I525">
            <v>0</v>
          </cell>
          <cell r="J525">
            <v>0</v>
          </cell>
          <cell r="L525">
            <v>0</v>
          </cell>
          <cell r="M525">
            <v>0</v>
          </cell>
        </row>
        <row r="526">
          <cell r="A526" t="str">
            <v/>
          </cell>
          <cell r="B526">
            <v>0</v>
          </cell>
          <cell r="C526">
            <v>0</v>
          </cell>
          <cell r="D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L526">
            <v>0</v>
          </cell>
          <cell r="M526">
            <v>0</v>
          </cell>
        </row>
        <row r="527">
          <cell r="A527" t="str">
            <v/>
          </cell>
          <cell r="B527">
            <v>0</v>
          </cell>
          <cell r="C527">
            <v>0</v>
          </cell>
          <cell r="D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L527">
            <v>0</v>
          </cell>
          <cell r="M527">
            <v>0</v>
          </cell>
        </row>
        <row r="528">
          <cell r="A528" t="str">
            <v/>
          </cell>
          <cell r="B528">
            <v>0</v>
          </cell>
          <cell r="C528">
            <v>0</v>
          </cell>
          <cell r="D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L528">
            <v>0</v>
          </cell>
          <cell r="M528">
            <v>0</v>
          </cell>
        </row>
        <row r="529">
          <cell r="A529" t="str">
            <v/>
          </cell>
          <cell r="B529">
            <v>0</v>
          </cell>
          <cell r="C529">
            <v>0</v>
          </cell>
          <cell r="D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L529">
            <v>0</v>
          </cell>
          <cell r="M529">
            <v>0</v>
          </cell>
        </row>
        <row r="530">
          <cell r="A530" t="str">
            <v/>
          </cell>
          <cell r="B530">
            <v>0</v>
          </cell>
          <cell r="C530">
            <v>0</v>
          </cell>
          <cell r="D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L530">
            <v>0</v>
          </cell>
          <cell r="M530">
            <v>0</v>
          </cell>
        </row>
        <row r="531">
          <cell r="A531" t="str">
            <v/>
          </cell>
          <cell r="B531">
            <v>0</v>
          </cell>
          <cell r="C531">
            <v>0</v>
          </cell>
          <cell r="D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L531">
            <v>0</v>
          </cell>
          <cell r="M531">
            <v>0</v>
          </cell>
        </row>
        <row r="532">
          <cell r="A532" t="str">
            <v/>
          </cell>
          <cell r="B532">
            <v>0</v>
          </cell>
          <cell r="C532">
            <v>0</v>
          </cell>
          <cell r="D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L532">
            <v>0</v>
          </cell>
          <cell r="M532">
            <v>0</v>
          </cell>
        </row>
        <row r="533">
          <cell r="A533" t="str">
            <v/>
          </cell>
          <cell r="B533">
            <v>0</v>
          </cell>
          <cell r="C533">
            <v>0</v>
          </cell>
          <cell r="D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L533">
            <v>0</v>
          </cell>
          <cell r="M533">
            <v>0</v>
          </cell>
        </row>
        <row r="534">
          <cell r="A534" t="str">
            <v/>
          </cell>
          <cell r="B534">
            <v>0</v>
          </cell>
          <cell r="C534">
            <v>0</v>
          </cell>
          <cell r="D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L534">
            <v>0</v>
          </cell>
          <cell r="M534">
            <v>0</v>
          </cell>
        </row>
        <row r="535">
          <cell r="A535" t="str">
            <v/>
          </cell>
          <cell r="B535">
            <v>0</v>
          </cell>
          <cell r="C535">
            <v>0</v>
          </cell>
          <cell r="D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L535">
            <v>0</v>
          </cell>
          <cell r="M535">
            <v>0</v>
          </cell>
        </row>
        <row r="536">
          <cell r="A536" t="str">
            <v/>
          </cell>
          <cell r="B536">
            <v>0</v>
          </cell>
          <cell r="C536">
            <v>0</v>
          </cell>
          <cell r="D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L536">
            <v>0</v>
          </cell>
          <cell r="M536">
            <v>0</v>
          </cell>
        </row>
        <row r="537">
          <cell r="A537" t="str">
            <v/>
          </cell>
          <cell r="B537">
            <v>0</v>
          </cell>
          <cell r="C537">
            <v>0</v>
          </cell>
          <cell r="D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L537">
            <v>0</v>
          </cell>
          <cell r="M537">
            <v>0</v>
          </cell>
        </row>
        <row r="538">
          <cell r="A538" t="str">
            <v/>
          </cell>
          <cell r="B538">
            <v>0</v>
          </cell>
          <cell r="C538">
            <v>0</v>
          </cell>
          <cell r="D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L538">
            <v>0</v>
          </cell>
          <cell r="M538">
            <v>0</v>
          </cell>
        </row>
        <row r="539">
          <cell r="A539" t="str">
            <v/>
          </cell>
          <cell r="B539">
            <v>0</v>
          </cell>
          <cell r="C539">
            <v>0</v>
          </cell>
          <cell r="D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L539">
            <v>0</v>
          </cell>
          <cell r="M539">
            <v>0</v>
          </cell>
        </row>
        <row r="540">
          <cell r="A540" t="str">
            <v/>
          </cell>
          <cell r="B540">
            <v>0</v>
          </cell>
          <cell r="C540">
            <v>0</v>
          </cell>
          <cell r="D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L540">
            <v>0</v>
          </cell>
          <cell r="M540">
            <v>0</v>
          </cell>
        </row>
        <row r="541">
          <cell r="A541" t="str">
            <v/>
          </cell>
          <cell r="B541">
            <v>0</v>
          </cell>
          <cell r="C541">
            <v>0</v>
          </cell>
          <cell r="D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L541">
            <v>0</v>
          </cell>
          <cell r="M541">
            <v>0</v>
          </cell>
        </row>
        <row r="542">
          <cell r="A542" t="str">
            <v/>
          </cell>
          <cell r="B542">
            <v>0</v>
          </cell>
          <cell r="C542">
            <v>0</v>
          </cell>
          <cell r="D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L542">
            <v>0</v>
          </cell>
          <cell r="M542">
            <v>0</v>
          </cell>
        </row>
        <row r="543">
          <cell r="A543" t="str">
            <v/>
          </cell>
          <cell r="B543">
            <v>0</v>
          </cell>
          <cell r="C543">
            <v>0</v>
          </cell>
          <cell r="D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L543">
            <v>0</v>
          </cell>
          <cell r="M543">
            <v>0</v>
          </cell>
        </row>
        <row r="544">
          <cell r="A544" t="str">
            <v/>
          </cell>
          <cell r="B544">
            <v>0</v>
          </cell>
          <cell r="C544">
            <v>0</v>
          </cell>
          <cell r="D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L544">
            <v>0</v>
          </cell>
          <cell r="M544">
            <v>0</v>
          </cell>
        </row>
        <row r="545">
          <cell r="A545" t="str">
            <v/>
          </cell>
          <cell r="B545">
            <v>0</v>
          </cell>
          <cell r="C545">
            <v>0</v>
          </cell>
          <cell r="D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L545">
            <v>0</v>
          </cell>
          <cell r="M545">
            <v>0</v>
          </cell>
        </row>
        <row r="546">
          <cell r="A546" t="str">
            <v/>
          </cell>
          <cell r="B546">
            <v>0</v>
          </cell>
          <cell r="C546">
            <v>0</v>
          </cell>
          <cell r="D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L546">
            <v>0</v>
          </cell>
          <cell r="M546">
            <v>0</v>
          </cell>
        </row>
        <row r="547">
          <cell r="A547" t="str">
            <v/>
          </cell>
          <cell r="B547">
            <v>0</v>
          </cell>
          <cell r="C547">
            <v>0</v>
          </cell>
          <cell r="D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L547">
            <v>0</v>
          </cell>
          <cell r="M547">
            <v>0</v>
          </cell>
        </row>
        <row r="548">
          <cell r="A548" t="str">
            <v/>
          </cell>
          <cell r="B548">
            <v>0</v>
          </cell>
          <cell r="C548">
            <v>0</v>
          </cell>
          <cell r="D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L548">
            <v>0</v>
          </cell>
          <cell r="M548">
            <v>0</v>
          </cell>
        </row>
        <row r="549">
          <cell r="A549" t="str">
            <v/>
          </cell>
          <cell r="B549">
            <v>0</v>
          </cell>
          <cell r="C549">
            <v>0</v>
          </cell>
          <cell r="D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L549">
            <v>0</v>
          </cell>
          <cell r="M549">
            <v>0</v>
          </cell>
        </row>
        <row r="550">
          <cell r="A550" t="str">
            <v/>
          </cell>
          <cell r="B550">
            <v>0</v>
          </cell>
          <cell r="C550">
            <v>0</v>
          </cell>
          <cell r="D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L550">
            <v>0</v>
          </cell>
          <cell r="M550">
            <v>0</v>
          </cell>
        </row>
        <row r="551">
          <cell r="A551" t="str">
            <v/>
          </cell>
          <cell r="B551">
            <v>0</v>
          </cell>
          <cell r="C551">
            <v>0</v>
          </cell>
          <cell r="D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L551">
            <v>0</v>
          </cell>
          <cell r="M551">
            <v>0</v>
          </cell>
        </row>
        <row r="552">
          <cell r="A552" t="str">
            <v/>
          </cell>
          <cell r="B552">
            <v>0</v>
          </cell>
          <cell r="C552">
            <v>0</v>
          </cell>
          <cell r="D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L552">
            <v>0</v>
          </cell>
          <cell r="M552">
            <v>0</v>
          </cell>
        </row>
        <row r="553">
          <cell r="A553" t="str">
            <v/>
          </cell>
          <cell r="B553">
            <v>0</v>
          </cell>
          <cell r="C553">
            <v>0</v>
          </cell>
          <cell r="D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L553">
            <v>0</v>
          </cell>
          <cell r="M553">
            <v>0</v>
          </cell>
        </row>
        <row r="554">
          <cell r="A554" t="str">
            <v/>
          </cell>
          <cell r="B554">
            <v>0</v>
          </cell>
          <cell r="C554">
            <v>0</v>
          </cell>
          <cell r="D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L554">
            <v>0</v>
          </cell>
          <cell r="M554">
            <v>0</v>
          </cell>
        </row>
        <row r="555">
          <cell r="A555" t="str">
            <v/>
          </cell>
          <cell r="B555">
            <v>0</v>
          </cell>
          <cell r="C555">
            <v>0</v>
          </cell>
          <cell r="D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L555">
            <v>0</v>
          </cell>
          <cell r="M555">
            <v>0</v>
          </cell>
        </row>
        <row r="556">
          <cell r="A556" t="str">
            <v/>
          </cell>
          <cell r="B556">
            <v>0</v>
          </cell>
          <cell r="C556">
            <v>0</v>
          </cell>
          <cell r="D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L556">
            <v>0</v>
          </cell>
          <cell r="M556">
            <v>0</v>
          </cell>
        </row>
        <row r="557">
          <cell r="A557" t="str">
            <v/>
          </cell>
          <cell r="B557">
            <v>0</v>
          </cell>
          <cell r="C557">
            <v>0</v>
          </cell>
          <cell r="D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L557">
            <v>0</v>
          </cell>
          <cell r="M557">
            <v>0</v>
          </cell>
        </row>
        <row r="558">
          <cell r="A558" t="str">
            <v/>
          </cell>
          <cell r="B558">
            <v>0</v>
          </cell>
          <cell r="C558">
            <v>0</v>
          </cell>
          <cell r="D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L558">
            <v>0</v>
          </cell>
          <cell r="M558">
            <v>0</v>
          </cell>
        </row>
        <row r="559">
          <cell r="A559" t="str">
            <v/>
          </cell>
          <cell r="B559">
            <v>0</v>
          </cell>
          <cell r="C559">
            <v>0</v>
          </cell>
          <cell r="D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L559">
            <v>0</v>
          </cell>
          <cell r="M559">
            <v>0</v>
          </cell>
        </row>
        <row r="560">
          <cell r="A560" t="str">
            <v/>
          </cell>
          <cell r="B560">
            <v>0</v>
          </cell>
          <cell r="C560">
            <v>0</v>
          </cell>
          <cell r="D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L560">
            <v>0</v>
          </cell>
          <cell r="M560">
            <v>0</v>
          </cell>
        </row>
        <row r="561">
          <cell r="A561" t="str">
            <v/>
          </cell>
          <cell r="B561">
            <v>0</v>
          </cell>
          <cell r="C561">
            <v>0</v>
          </cell>
          <cell r="D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L561">
            <v>0</v>
          </cell>
          <cell r="M561">
            <v>0</v>
          </cell>
        </row>
        <row r="562">
          <cell r="A562" t="str">
            <v/>
          </cell>
          <cell r="B562">
            <v>0</v>
          </cell>
          <cell r="C562">
            <v>0</v>
          </cell>
          <cell r="D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L562">
            <v>0</v>
          </cell>
          <cell r="M562">
            <v>0</v>
          </cell>
        </row>
        <row r="563">
          <cell r="A563" t="str">
            <v/>
          </cell>
          <cell r="B563">
            <v>0</v>
          </cell>
          <cell r="C563">
            <v>0</v>
          </cell>
          <cell r="D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L563">
            <v>0</v>
          </cell>
          <cell r="M563">
            <v>0</v>
          </cell>
        </row>
        <row r="564">
          <cell r="A564" t="str">
            <v/>
          </cell>
          <cell r="B564">
            <v>0</v>
          </cell>
          <cell r="C564">
            <v>0</v>
          </cell>
          <cell r="D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L564">
            <v>0</v>
          </cell>
          <cell r="M564">
            <v>0</v>
          </cell>
        </row>
        <row r="565">
          <cell r="A565" t="str">
            <v/>
          </cell>
          <cell r="B565">
            <v>0</v>
          </cell>
          <cell r="C565">
            <v>0</v>
          </cell>
          <cell r="D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L565">
            <v>0</v>
          </cell>
          <cell r="M565">
            <v>0</v>
          </cell>
        </row>
        <row r="566">
          <cell r="A566" t="str">
            <v/>
          </cell>
          <cell r="B566">
            <v>0</v>
          </cell>
          <cell r="C566">
            <v>0</v>
          </cell>
          <cell r="D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L566">
            <v>0</v>
          </cell>
          <cell r="M566">
            <v>0</v>
          </cell>
        </row>
        <row r="567">
          <cell r="A567" t="str">
            <v/>
          </cell>
          <cell r="B567">
            <v>0</v>
          </cell>
          <cell r="C567">
            <v>0</v>
          </cell>
          <cell r="D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L567">
            <v>0</v>
          </cell>
          <cell r="M567">
            <v>0</v>
          </cell>
        </row>
        <row r="568">
          <cell r="A568" t="str">
            <v/>
          </cell>
          <cell r="B568">
            <v>0</v>
          </cell>
          <cell r="C568">
            <v>0</v>
          </cell>
          <cell r="D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L568">
            <v>0</v>
          </cell>
          <cell r="M568">
            <v>0</v>
          </cell>
        </row>
        <row r="569">
          <cell r="A569" t="str">
            <v/>
          </cell>
          <cell r="B569">
            <v>0</v>
          </cell>
          <cell r="C569">
            <v>0</v>
          </cell>
          <cell r="D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L569">
            <v>0</v>
          </cell>
          <cell r="M569">
            <v>0</v>
          </cell>
        </row>
        <row r="570">
          <cell r="A570" t="str">
            <v/>
          </cell>
          <cell r="B570">
            <v>0</v>
          </cell>
          <cell r="C570">
            <v>0</v>
          </cell>
          <cell r="D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L570">
            <v>0</v>
          </cell>
          <cell r="M570">
            <v>0</v>
          </cell>
        </row>
        <row r="571">
          <cell r="A571" t="str">
            <v/>
          </cell>
          <cell r="B571">
            <v>0</v>
          </cell>
          <cell r="C571">
            <v>0</v>
          </cell>
          <cell r="D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L571">
            <v>0</v>
          </cell>
          <cell r="M571">
            <v>0</v>
          </cell>
        </row>
        <row r="572">
          <cell r="A572" t="str">
            <v/>
          </cell>
          <cell r="B572">
            <v>0</v>
          </cell>
          <cell r="C572">
            <v>0</v>
          </cell>
          <cell r="D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L572">
            <v>0</v>
          </cell>
          <cell r="M572">
            <v>0</v>
          </cell>
        </row>
        <row r="573">
          <cell r="A573" t="str">
            <v/>
          </cell>
          <cell r="B573">
            <v>0</v>
          </cell>
          <cell r="C573">
            <v>0</v>
          </cell>
          <cell r="D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L573">
            <v>0</v>
          </cell>
          <cell r="M573">
            <v>0</v>
          </cell>
        </row>
        <row r="574">
          <cell r="A574" t="str">
            <v/>
          </cell>
          <cell r="B574">
            <v>0</v>
          </cell>
          <cell r="C574">
            <v>0</v>
          </cell>
          <cell r="D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L574">
            <v>0</v>
          </cell>
          <cell r="M574">
            <v>0</v>
          </cell>
        </row>
        <row r="575">
          <cell r="A575" t="str">
            <v/>
          </cell>
          <cell r="B575">
            <v>0</v>
          </cell>
          <cell r="C575">
            <v>0</v>
          </cell>
          <cell r="D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L575">
            <v>0</v>
          </cell>
          <cell r="M575">
            <v>0</v>
          </cell>
        </row>
        <row r="576">
          <cell r="A576" t="str">
            <v/>
          </cell>
          <cell r="B576">
            <v>0</v>
          </cell>
          <cell r="C576">
            <v>0</v>
          </cell>
          <cell r="D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L576">
            <v>0</v>
          </cell>
          <cell r="M576">
            <v>0</v>
          </cell>
        </row>
        <row r="577">
          <cell r="A577" t="str">
            <v/>
          </cell>
          <cell r="B577">
            <v>0</v>
          </cell>
          <cell r="C577">
            <v>0</v>
          </cell>
          <cell r="D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L577">
            <v>0</v>
          </cell>
          <cell r="M577">
            <v>0</v>
          </cell>
        </row>
        <row r="578">
          <cell r="A578" t="str">
            <v/>
          </cell>
          <cell r="B578">
            <v>0</v>
          </cell>
          <cell r="C578">
            <v>0</v>
          </cell>
          <cell r="D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L578">
            <v>0</v>
          </cell>
          <cell r="M578">
            <v>0</v>
          </cell>
        </row>
        <row r="579">
          <cell r="A579" t="str">
            <v/>
          </cell>
          <cell r="B579">
            <v>0</v>
          </cell>
          <cell r="C579">
            <v>0</v>
          </cell>
          <cell r="D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L579">
            <v>0</v>
          </cell>
          <cell r="M579">
            <v>0</v>
          </cell>
        </row>
        <row r="580">
          <cell r="A580" t="str">
            <v/>
          </cell>
          <cell r="B580">
            <v>0</v>
          </cell>
          <cell r="C580">
            <v>0</v>
          </cell>
          <cell r="D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L580">
            <v>0</v>
          </cell>
          <cell r="M580">
            <v>0</v>
          </cell>
        </row>
        <row r="581">
          <cell r="A581" t="str">
            <v/>
          </cell>
          <cell r="B581">
            <v>0</v>
          </cell>
          <cell r="C581">
            <v>0</v>
          </cell>
          <cell r="D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L581">
            <v>0</v>
          </cell>
          <cell r="M581">
            <v>0</v>
          </cell>
        </row>
        <row r="582">
          <cell r="A582" t="str">
            <v/>
          </cell>
          <cell r="B582">
            <v>0</v>
          </cell>
          <cell r="C582">
            <v>0</v>
          </cell>
          <cell r="D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L582">
            <v>0</v>
          </cell>
          <cell r="M582">
            <v>0</v>
          </cell>
        </row>
        <row r="583">
          <cell r="A583" t="str">
            <v/>
          </cell>
          <cell r="B583">
            <v>0</v>
          </cell>
          <cell r="C583">
            <v>0</v>
          </cell>
          <cell r="D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L583">
            <v>0</v>
          </cell>
          <cell r="M583">
            <v>0</v>
          </cell>
        </row>
        <row r="584">
          <cell r="A584" t="str">
            <v/>
          </cell>
          <cell r="B584">
            <v>0</v>
          </cell>
          <cell r="C584">
            <v>0</v>
          </cell>
          <cell r="D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L584">
            <v>0</v>
          </cell>
          <cell r="M584">
            <v>0</v>
          </cell>
        </row>
        <row r="585">
          <cell r="A585" t="str">
            <v/>
          </cell>
          <cell r="B585">
            <v>0</v>
          </cell>
          <cell r="C585">
            <v>0</v>
          </cell>
          <cell r="D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L585">
            <v>0</v>
          </cell>
          <cell r="M585">
            <v>0</v>
          </cell>
        </row>
        <row r="586">
          <cell r="A586" t="str">
            <v/>
          </cell>
          <cell r="B586">
            <v>0</v>
          </cell>
          <cell r="C586">
            <v>0</v>
          </cell>
          <cell r="D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L586">
            <v>0</v>
          </cell>
          <cell r="M586">
            <v>0</v>
          </cell>
        </row>
        <row r="587">
          <cell r="A587" t="str">
            <v/>
          </cell>
          <cell r="B587">
            <v>0</v>
          </cell>
          <cell r="C587">
            <v>0</v>
          </cell>
          <cell r="D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L587">
            <v>0</v>
          </cell>
          <cell r="M587">
            <v>0</v>
          </cell>
        </row>
        <row r="588">
          <cell r="A588" t="str">
            <v/>
          </cell>
          <cell r="B588">
            <v>0</v>
          </cell>
          <cell r="C588">
            <v>0</v>
          </cell>
          <cell r="D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L588">
            <v>0</v>
          </cell>
          <cell r="M588">
            <v>0</v>
          </cell>
        </row>
        <row r="589">
          <cell r="A589" t="str">
            <v/>
          </cell>
          <cell r="B589">
            <v>0</v>
          </cell>
          <cell r="C589">
            <v>0</v>
          </cell>
          <cell r="D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L589">
            <v>0</v>
          </cell>
          <cell r="M589">
            <v>0</v>
          </cell>
        </row>
        <row r="590">
          <cell r="A590" t="str">
            <v/>
          </cell>
          <cell r="B590">
            <v>0</v>
          </cell>
          <cell r="C590">
            <v>0</v>
          </cell>
          <cell r="D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L590">
            <v>0</v>
          </cell>
          <cell r="M590">
            <v>0</v>
          </cell>
        </row>
        <row r="591">
          <cell r="A591" t="str">
            <v/>
          </cell>
          <cell r="B591">
            <v>0</v>
          </cell>
          <cell r="C591">
            <v>0</v>
          </cell>
          <cell r="D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L591">
            <v>0</v>
          </cell>
          <cell r="M591">
            <v>0</v>
          </cell>
        </row>
        <row r="592">
          <cell r="A592" t="str">
            <v/>
          </cell>
          <cell r="B592">
            <v>0</v>
          </cell>
          <cell r="C592">
            <v>0</v>
          </cell>
          <cell r="D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L592">
            <v>0</v>
          </cell>
          <cell r="M592">
            <v>0</v>
          </cell>
        </row>
        <row r="593">
          <cell r="A593" t="str">
            <v/>
          </cell>
          <cell r="B593">
            <v>0</v>
          </cell>
          <cell r="C593">
            <v>0</v>
          </cell>
          <cell r="D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L593">
            <v>0</v>
          </cell>
          <cell r="M593">
            <v>0</v>
          </cell>
        </row>
        <row r="594">
          <cell r="A594" t="str">
            <v/>
          </cell>
          <cell r="B594">
            <v>0</v>
          </cell>
          <cell r="C594">
            <v>0</v>
          </cell>
          <cell r="D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L594">
            <v>0</v>
          </cell>
          <cell r="M594">
            <v>0</v>
          </cell>
        </row>
        <row r="595">
          <cell r="A595" t="str">
            <v/>
          </cell>
          <cell r="B595">
            <v>0</v>
          </cell>
          <cell r="C595">
            <v>0</v>
          </cell>
          <cell r="D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L595">
            <v>0</v>
          </cell>
          <cell r="M595">
            <v>0</v>
          </cell>
        </row>
        <row r="596">
          <cell r="A596" t="str">
            <v/>
          </cell>
          <cell r="B596">
            <v>0</v>
          </cell>
          <cell r="C596">
            <v>0</v>
          </cell>
          <cell r="D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L596">
            <v>0</v>
          </cell>
          <cell r="M596">
            <v>0</v>
          </cell>
        </row>
        <row r="597">
          <cell r="A597" t="str">
            <v/>
          </cell>
          <cell r="B597">
            <v>0</v>
          </cell>
          <cell r="C597">
            <v>0</v>
          </cell>
          <cell r="D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L597">
            <v>0</v>
          </cell>
          <cell r="M597">
            <v>0</v>
          </cell>
        </row>
        <row r="598">
          <cell r="A598" t="str">
            <v/>
          </cell>
          <cell r="B598">
            <v>0</v>
          </cell>
          <cell r="C598">
            <v>0</v>
          </cell>
          <cell r="D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L598">
            <v>0</v>
          </cell>
          <cell r="M598">
            <v>0</v>
          </cell>
        </row>
        <row r="599">
          <cell r="A599" t="str">
            <v/>
          </cell>
          <cell r="B599">
            <v>0</v>
          </cell>
          <cell r="C599">
            <v>0</v>
          </cell>
          <cell r="D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L599">
            <v>0</v>
          </cell>
          <cell r="M599">
            <v>0</v>
          </cell>
        </row>
        <row r="600">
          <cell r="A600" t="str">
            <v/>
          </cell>
          <cell r="B600">
            <v>0</v>
          </cell>
          <cell r="C600">
            <v>0</v>
          </cell>
          <cell r="D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L600">
            <v>0</v>
          </cell>
          <cell r="M600">
            <v>0</v>
          </cell>
        </row>
      </sheetData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istrator" refreshedDate="41841.665330902775" createdVersion="4" refreshedVersion="3" minRefreshableVersion="3" recordCount="169">
  <cacheSource type="worksheet">
    <worksheetSource ref="A1:T1048576" sheet="Player Scores"/>
  </cacheSource>
  <cacheFields count="20">
    <cacheField name="Date" numFmtId="14">
      <sharedItems containsNonDate="0" containsDate="1" containsString="0" containsBlank="1" minDate="2014-06-09T00:00:00" maxDate="2014-07-15T00:00:00"/>
    </cacheField>
    <cacheField name="Match" numFmtId="0">
      <sharedItems containsString="0" containsBlank="1" containsNumber="1" containsInteger="1" minValue="1" maxValue="4"/>
    </cacheField>
    <cacheField name="Position" numFmtId="0">
      <sharedItems containsString="0" containsBlank="1" containsNumber="1" containsInteger="1" minValue="1" maxValue="4"/>
    </cacheField>
    <cacheField name="Round" numFmtId="0">
      <sharedItems containsString="0" containsBlank="1" containsNumber="1" containsInteger="1" minValue="1" maxValue="2"/>
    </cacheField>
    <cacheField name="Order" numFmtId="0">
      <sharedItems containsString="0" containsBlank="1" containsNumber="1" containsInteger="1" minValue="1" maxValue="4"/>
    </cacheField>
    <cacheField name="VLOOKUP" numFmtId="0">
      <sharedItems containsBlank="1"/>
    </cacheField>
    <cacheField name="Name" numFmtId="0">
      <sharedItems containsBlank="1" containsMixedTypes="1" containsNumber="1" containsInteger="1" minValue="0" maxValue="0" count="20">
        <s v="Pigford, Greg"/>
        <s v="Randolph, Robin"/>
        <s v="Henson, Kris"/>
        <s v="Shindle, Steph"/>
        <s v="anderson, bill"/>
        <s v="wiley, chris"/>
        <s v="hills, scott"/>
        <s v="reynolds, bob"/>
        <s v="andrews, brian"/>
        <s v="tiwari, nishant"/>
        <s v="revell, justin"/>
        <s v="ancheta, nate"/>
        <s v="crumbliss, marvin"/>
        <s v="crumbliss, john"/>
        <s v="ashburn, larry"/>
        <s v="miller, alicia"/>
        <s v="nichols, steven"/>
        <s v="secor, jason"/>
        <m/>
        <n v="0" u="1"/>
      </sharedItems>
    </cacheField>
    <cacheField name="*Handicap" numFmtId="0">
      <sharedItems containsString="0" containsBlank="1" containsNumber="1" containsInteger="1" minValue="4" maxValue="10"/>
    </cacheField>
    <cacheField name="*Score" numFmtId="0">
      <sharedItems containsString="0" containsBlank="1" containsNumber="1" containsInteger="1" minValue="0" maxValue="15"/>
    </cacheField>
    <cacheField name="Opponent" numFmtId="0">
      <sharedItems containsBlank="1"/>
    </cacheField>
    <cacheField name="Handicap" numFmtId="0">
      <sharedItems containsString="0" containsBlank="1" containsNumber="1" containsInteger="1" minValue="4" maxValue="10"/>
    </cacheField>
    <cacheField name="Score" numFmtId="0">
      <sharedItems containsString="0" containsBlank="1" containsNumber="1" containsInteger="1" minValue="0" maxValue="15"/>
    </cacheField>
    <cacheField name="Home/Away" numFmtId="0">
      <sharedItems containsBlank="1"/>
    </cacheField>
    <cacheField name="Games Won" numFmtId="0">
      <sharedItems containsString="0" containsBlank="1" containsNumber="1" containsInteger="1" minValue="0" maxValue="1"/>
    </cacheField>
    <cacheField name="Lifetime Games" numFmtId="0">
      <sharedItems containsString="0" containsBlank="1" containsNumber="1" containsInteger="1" minValue="0" maxValue="787"/>
    </cacheField>
    <cacheField name="Prev. Exact HCP" numFmtId="0">
      <sharedItems containsString="0" containsBlank="1" containsNumber="1" minValue="4.285255150621003" maxValue="10"/>
    </cacheField>
    <cacheField name="New Exact HCP" numFmtId="0">
      <sharedItems containsString="0" containsBlank="1" containsNumber="1" minValue="4.285255150621003" maxValue="10"/>
    </cacheField>
    <cacheField name="Handicap Change" numFmtId="0">
      <sharedItems containsString="0" containsBlank="1" containsNumber="1" minValue="-1.3333333333333339" maxValue="3"/>
    </cacheField>
    <cacheField name="Paid" numFmtId="0">
      <sharedItems containsString="0" containsBlank="1" containsNumber="1" containsInteger="1" minValue="5" maxValue="5"/>
    </cacheField>
    <cacheField name="Due" numFmtId="0">
      <sharedItems containsString="0" containsBlank="1" containsNumber="1" containsInteger="1" minValue="5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ake Bahnsen" refreshedDate="41844.546846296296" createdVersion="4" refreshedVersion="4" minRefreshableVersion="3" recordCount="211">
  <cacheSource type="worksheet">
    <worksheetSource ref="A1:S1048576" sheet="Doubles Scores"/>
  </cacheSource>
  <cacheFields count="19">
    <cacheField name="Date" numFmtId="14">
      <sharedItems containsNonDate="0" containsDate="1" containsString="0" containsBlank="1" minDate="2014-06-09T00:00:00" maxDate="2014-07-15T00:00:00"/>
    </cacheField>
    <cacheField name="Match" numFmtId="0">
      <sharedItems containsString="0" containsBlank="1" containsNumber="1" containsInteger="1" minValue="1" maxValue="4"/>
    </cacheField>
    <cacheField name="Round" numFmtId="0">
      <sharedItems containsString="0" containsBlank="1" containsNumber="1" containsInteger="1" minValue="3" maxValue="7"/>
    </cacheField>
    <cacheField name="Order" numFmtId="0">
      <sharedItems containsString="0" containsBlank="1" containsNumber="1" containsInteger="1" minValue="5" maxValue="9"/>
    </cacheField>
    <cacheField name="VLOOKUP" numFmtId="0">
      <sharedItems containsBlank="1"/>
    </cacheField>
    <cacheField name="Name" numFmtId="0">
      <sharedItems containsBlank="1" count="54">
        <s v="Henson, Kris+Pigford, Greg"/>
        <s v="Randolph, Robin+Shindle, Steph"/>
        <s v="anderson, bill+hills, scott"/>
        <s v="reynolds, bob+wiley, chris"/>
        <s v="andrews, brian+revell, justin"/>
        <s v="ancheta, nate+tiwari, nishant"/>
        <s v="crumbliss, john+crumbliss, marvin"/>
        <s v="ashburn, larry+miller, alicia"/>
        <s v="nichols, steven+revell, justin"/>
        <s v="miller, alicia+secor, jason"/>
        <s v="ashburn, larry+secor, jason"/>
        <s v="andrews, brian+nichols, steven"/>
        <m/>
        <s v="randolph, robin+stroud, christina" u="1"/>
        <s v="acosta iii, arturo+hamill, dan" u="1"/>
        <s v="Dowd, Laura+Holbrook, Tyler" u="1"/>
        <s v="Anteau, Todd+Pickney, Clint" u="1"/>
        <s v="Johnson, Pervis+Ku, Michael" u="1"/>
        <s v="Christensen, Joziah+Ku, Michael" u="1"/>
        <s v="Moline, Christopher+Moline, Rebekah" u="1"/>
        <s v="Mauro+Revell, Justin" u="1"/>
        <s v="+" u="1"/>
        <s v="Bahnsen, Jake+Bartholomew, Robynn" u="1"/>
        <s v="Burton, Kris+Hedding, Kylah" u="1"/>
        <s v="Andrews, Brian+Salgado, Mauro" u="1"/>
        <s v="Ku, Michael+Miller, Alicia" u="1"/>
        <s v="Holbrook, Tyler+Owen, Peyton" u="1"/>
        <s v="Hernandez, Dave+Johnson, Pervis" u="1"/>
        <s v="Bahnsen, Jake+Shearman, Val" u="1"/>
        <s v="Bailey, Kent+Crumbliss, Marvin" u="1"/>
        <s v="Ancheta, Nate+Maggie" u="1"/>
        <s v="Elfenbein, Drew+Stofka, Dan" u="1"/>
        <s v="Burton, Kris+Santos, Pedro" u="1"/>
        <s v="Anteau, Todd+Bates, Matthew" u="1"/>
        <s v="Ashburn, Larry+Hedding, Kylah" u="1"/>
        <s v="Hedding, Kylah+Ku, Michael" u="1"/>
        <s v="Bradford, Patrick+Patrick, Brad" u="1"/>
        <s v="Ancheta, Nate+McVay, Ian" u="1"/>
        <s v="Carter, Darren+Peake, Merrill" u="1"/>
        <s v="Andrews, Brian+Mauro" u="1"/>
        <s v="Pryor, Evan+Reas, Randy" u="1"/>
        <s v="Ashburn, Larry+Burton, Kris" u="1"/>
        <s v="Elfenbein, Drew+Lewis, Elijah" u="1"/>
        <s v="bahnsen, jake+reynolds, bob" u="1"/>
        <s v="Alisha+Ashburn, Larry" u="1"/>
        <s v="Ancheta, Nate+Clements, Cory" u="1"/>
        <s v="Lewis, Elijah+Stofka, Dan" u="1"/>
        <s v="stroud, christina+walker, bobby" u="1"/>
        <s v="Bahnsen, Jake+Geile, Mike" u="1"/>
        <s v="Hernandez, Dave+Woodruff, Jim" u="1"/>
        <s v="Anteau, Todd+Patrick, Brad" u="1"/>
        <s v="ashburn, larry+ku, michael" u="1"/>
        <s v="Acosta III, Arturo+Bahnsen, Jake" u="1"/>
        <s v="Anteau, Todd+Bradford, Patrick" u="1"/>
      </sharedItems>
    </cacheField>
    <cacheField name="Player 1" numFmtId="0">
      <sharedItems containsBlank="1"/>
    </cacheField>
    <cacheField name="Player 2" numFmtId="0">
      <sharedItems containsBlank="1"/>
    </cacheField>
    <cacheField name="*Handicap" numFmtId="0">
      <sharedItems containsString="0" containsBlank="1" containsNumber="1" containsInteger="1" minValue="0" maxValue="10"/>
    </cacheField>
    <cacheField name="*Score" numFmtId="0">
      <sharedItems containsString="0" containsBlank="1" containsNumber="1" containsInteger="1" minValue="1" maxValue="14"/>
    </cacheField>
    <cacheField name="Opponent" numFmtId="0">
      <sharedItems containsBlank="1"/>
    </cacheField>
    <cacheField name="O.Handicap" numFmtId="0">
      <sharedItems containsString="0" containsBlank="1" containsNumber="1" containsInteger="1" minValue="0" maxValue="10"/>
    </cacheField>
    <cacheField name="O.Score" numFmtId="0">
      <sharedItems containsString="0" containsBlank="1" containsNumber="1" containsInteger="1" minValue="1" maxValue="14"/>
    </cacheField>
    <cacheField name="Home/Away" numFmtId="0">
      <sharedItems containsBlank="1"/>
    </cacheField>
    <cacheField name="Games Won" numFmtId="0">
      <sharedItems containsString="0" containsBlank="1" containsNumber="1" containsInteger="1" minValue="0" maxValue="1"/>
    </cacheField>
    <cacheField name="Lifetime Games" numFmtId="0">
      <sharedItems containsString="0" containsBlank="1" containsNumber="1" containsInteger="1" minValue="0" maxValue="325"/>
    </cacheField>
    <cacheField name="Prev.Exact.HCP" numFmtId="0">
      <sharedItems containsString="0" containsBlank="1" containsNumber="1" minValue="0" maxValue="10.75"/>
    </cacheField>
    <cacheField name="New.Exact.HCP" numFmtId="0">
      <sharedItems containsString="0" containsBlank="1" containsNumber="1" minValue="2" maxValue="10.75"/>
    </cacheField>
    <cacheField name="HCP.Change" numFmtId="0">
      <sharedItems containsString="0" containsBlank="1" containsNumber="1" minValue="-4.5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ake Bahnsen" refreshedDate="41844.547151273146" createdVersion="4" refreshedVersion="4" minRefreshableVersion="3" recordCount="211">
  <cacheSource type="worksheet">
    <worksheetSource ref="G1:O1048576" sheet="Doubles Scores"/>
  </cacheSource>
  <cacheFields count="9">
    <cacheField name="Player 1" numFmtId="0">
      <sharedItems containsBlank="1" containsMixedTypes="1" containsNumber="1" containsInteger="1" minValue="0" maxValue="0" count="16">
        <s v="Pigford, Greg"/>
        <s v="Randolph, Robin"/>
        <s v="anderson, bill"/>
        <s v="wiley, chris"/>
        <s v="andrews, brian"/>
        <s v="tiwari, nishant"/>
        <s v="crumbliss, marvin"/>
        <s v="reynolds, bob"/>
        <s v="ashburn, larry"/>
        <s v="henson, kris"/>
        <s v="nichols, steven"/>
        <s v="crumbliss, john"/>
        <s v="ancheta, nate"/>
        <s v="secor, jason"/>
        <m/>
        <n v="0" u="1"/>
      </sharedItems>
    </cacheField>
    <cacheField name="Player 2" numFmtId="0">
      <sharedItems containsBlank="1" containsMixedTypes="1" containsNumber="1" containsInteger="1" minValue="0" maxValue="0" count="16">
        <s v="Henson, Kris"/>
        <s v="Shindle, Steph"/>
        <s v="hills, scott"/>
        <s v="reynolds, bob"/>
        <s v="revell, justin"/>
        <s v="ancheta, nate"/>
        <s v="crumbliss, john"/>
        <s v="wiley, chris"/>
        <s v="miller, alicia"/>
        <s v="pigford, greg"/>
        <s v="crumbliss, marvin"/>
        <s v="tiwari, nishant"/>
        <s v="secor, jason"/>
        <s v="andrews, brian"/>
        <m/>
        <n v="0" u="1"/>
      </sharedItems>
    </cacheField>
    <cacheField name="*Handicap" numFmtId="0">
      <sharedItems containsString="0" containsBlank="1" containsNumber="1" containsInteger="1" minValue="0" maxValue="10"/>
    </cacheField>
    <cacheField name="*Score" numFmtId="0">
      <sharedItems containsString="0" containsBlank="1" containsNumber="1" containsInteger="1" minValue="1" maxValue="14"/>
    </cacheField>
    <cacheField name="Opponent" numFmtId="0">
      <sharedItems containsBlank="1"/>
    </cacheField>
    <cacheField name="O.Handicap" numFmtId="0">
      <sharedItems containsString="0" containsBlank="1" containsNumber="1" containsInteger="1" minValue="0" maxValue="10"/>
    </cacheField>
    <cacheField name="O.Score" numFmtId="0">
      <sharedItems containsString="0" containsBlank="1" containsNumber="1" containsInteger="1" minValue="1" maxValue="14"/>
    </cacheField>
    <cacheField name="Home/Away" numFmtId="0">
      <sharedItems containsBlank="1"/>
    </cacheField>
    <cacheField name="Games Won" numFmtId="0">
      <sharedItems containsString="0" containsBlank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Jake Bahnsen" refreshedDate="41844.549188425925" createdVersion="4" refreshedVersion="4" minRefreshableVersion="3" recordCount="295">
  <cacheSource type="worksheet">
    <worksheetSource ref="A1:I1048576" sheet="Team Scores"/>
  </cacheSource>
  <cacheFields count="9">
    <cacheField name="Date" numFmtId="14">
      <sharedItems containsNonDate="0" containsDate="1" containsString="0" containsBlank="1" minDate="2014-06-09T00:00:00" maxDate="2014-07-15T00:00:00"/>
    </cacheField>
    <cacheField name="Session Round" numFmtId="0">
      <sharedItems containsString="0" containsBlank="1" containsNumber="1" containsInteger="1" minValue="1" maxValue="1"/>
    </cacheField>
    <cacheField name="Round" numFmtId="0">
      <sharedItems containsString="0" containsBlank="1" containsNumber="1" containsInteger="1" minValue="1" maxValue="7"/>
    </cacheField>
    <cacheField name="Name" numFmtId="0">
      <sharedItems containsBlank="1"/>
    </cacheField>
    <cacheField name="Opponent" numFmtId="0">
      <sharedItems containsBlank="1"/>
    </cacheField>
    <cacheField name="VLOOKUP" numFmtId="0">
      <sharedItems containsBlank="1" count="73">
        <s v="1_Henson/Pigford"/>
        <s v="1_Randolph/Shindle"/>
        <s v="1_Milo's"/>
        <s v="1_Reynolds/Wiley"/>
        <s v="1_PHOQUEURTEEM"/>
        <s v="1_Ancheta/Tiwari"/>
        <s v="1_Crumbliss"/>
        <s v="1_The Littles"/>
        <m/>
        <s v="1_Bahnsen/Bartholomew" u="1"/>
        <s v="1_Peake/Carter" u="1"/>
        <s v="1_Bahnsen/Shearman" u="1"/>
        <s v="2_Acosta/Hamill" u="1"/>
        <s v="2_The Charmers" u="1"/>
        <s v="1_Andrews/Revell" u="1"/>
        <s v="2_Burton/Santos" u="1"/>
        <e v="#N/A" u="1"/>
        <s v="1_Ashburn/Hedding" u="1"/>
        <s v="1_Anteau/Patrick" u="1"/>
        <s v="2_Big &amp; Tall" u="1"/>
        <s v="1_Barrel of Monkeys" u="1"/>
        <s v="1_Stick of Fools" u="1"/>
        <s v="1_The Oh No's" u="1"/>
        <s v="3_Off Constantly" u="1"/>
        <s v="1_Anteau/Pickney" u="1"/>
        <s v="2_Milo's" u="1"/>
        <s v="2_PHOQUEURTEEM" u="1"/>
        <s v="1_Chuck Norris" u="1"/>
        <s v="3_Ancheta" u="1"/>
        <s v="1_Chicken Bones" u="1"/>
        <s v="1_Moline" u="1"/>
        <s v="1_Reas/Pryor" u="1"/>
        <s v="3_Crumbliss" u="1"/>
        <s v="2_Doctor Proctor's" u="1"/>
        <s v="3_The Littles" u="1"/>
        <s v="1_The Charmers" u="1"/>
        <s v="1_Burton/Santos" u="1"/>
        <s v="1_Deja Vu" u="1"/>
        <s v="1_RooBar HeavyRailers" u="1"/>
        <s v="1_Anteau/Bates" u="1"/>
        <s v="1_Holy Mayo" u="1"/>
        <s v="1_Big &amp; Tall" u="1"/>
        <s v="3_Christensen/Ku" u="1"/>
        <s v="2_Off Constantly" u="1"/>
        <s v="2_Lewis/Elfenbein" u="1"/>
        <s v="2_Henson/Pigford" u="1"/>
        <s v="2_Ancheta" u="1"/>
        <s v="2_Crumbliss" u="1"/>
        <s v="3_Andrews/Revell" u="1"/>
        <s v="2_The Littles" u="1"/>
        <s v="Chuck Norris_1" u="1"/>
        <s v="2_Reynolds/Shephard" u="1"/>
        <s v="1_McVay/Anchetta" u="1"/>
        <s v="2_Reynolds/Bahnsen" u="1"/>
        <s v="2_Stroud/Walker" u="1"/>
        <s v="1_What More Do You Want" u="1"/>
        <s v="2_Christensen/Ku" u="1"/>
        <s v="3_Anteau/Pickney" u="1"/>
        <s v="1_Off Constantly" u="1"/>
        <s v="1_Goosetown" u="1"/>
        <s v="2_Hernandez/Vilela" u="1"/>
        <s v="1_Ancheta" u="1"/>
        <s v="2_Andrews/Revell" u="1"/>
        <s v="2_Ancheta/Tiwari" u="1"/>
        <s v="1_Nice Rack" u="1"/>
        <s v="2_Anteau/Patrick" u="1"/>
        <s v="3_Big &amp; Tall" u="1"/>
        <s v="1_Reynolds/Bahnsen" u="1"/>
        <s v="1_Stroud/Walker" u="1"/>
        <s v="1_Christensen/Ku" u="1"/>
        <s v="2_The Oh No's" u="1"/>
        <s v="Stick of Fools_1" u="1"/>
        <s v="2_Anteau/Pickney" u="1"/>
      </sharedItems>
    </cacheField>
    <cacheField name="*Score" numFmtId="0">
      <sharedItems containsString="0" containsBlank="1" containsNumber="1" containsInteger="1" minValue="2" maxValue="27"/>
    </cacheField>
    <cacheField name="Games" numFmtId="0">
      <sharedItems containsString="0" containsBlank="1" containsNumber="1" containsInteger="1" minValue="0" maxValue="0"/>
    </cacheField>
    <cacheField name="Rounds" numFmtId="0">
      <sharedItems containsBlank="1" containsMixedTypes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9">
  <r>
    <d v="2014-06-09T00:00:00"/>
    <n v="2"/>
    <n v="1"/>
    <n v="1"/>
    <n v="1"/>
    <s v="41799211"/>
    <x v="0"/>
    <n v="8"/>
    <n v="7"/>
    <s v="Randolph, Robin"/>
    <n v="8"/>
    <n v="8"/>
    <s v="Home"/>
    <n v="0"/>
    <n v="684"/>
    <n v="7.5562542899255449"/>
    <n v="7.5451292041270337"/>
    <n v="-1.1125085798511236E-2"/>
    <n v="5"/>
    <n v="5"/>
  </r>
  <r>
    <d v="2014-06-09T00:00:00"/>
    <n v="2"/>
    <n v="3"/>
    <n v="1"/>
    <n v="1"/>
    <s v="41799231"/>
    <x v="1"/>
    <n v="8"/>
    <n v="8"/>
    <s v="Pigford, Greg"/>
    <n v="8"/>
    <n v="7"/>
    <s v="Away"/>
    <n v="1"/>
    <n v="242"/>
    <n v="7.6306920170005714"/>
    <n v="7.6380781766605601"/>
    <n v="7.3861596599886781E-3"/>
    <n v="5"/>
    <n v="5"/>
  </r>
  <r>
    <d v="2014-06-09T00:00:00"/>
    <n v="2"/>
    <n v="2"/>
    <n v="1"/>
    <n v="2"/>
    <s v="41799221"/>
    <x v="2"/>
    <n v="7"/>
    <n v="8"/>
    <s v="Shindle, Steph"/>
    <n v="8"/>
    <n v="7"/>
    <s v="Home"/>
    <n v="1"/>
    <n v="154"/>
    <n v="7.2324097619282739"/>
    <n v="7.2477615666897091"/>
    <n v="1.5351804761435162E-2"/>
    <n v="5"/>
    <n v="5"/>
  </r>
  <r>
    <d v="2014-06-09T00:00:00"/>
    <n v="2"/>
    <n v="4"/>
    <n v="1"/>
    <n v="2"/>
    <s v="41799241"/>
    <x v="3"/>
    <n v="8"/>
    <n v="7"/>
    <s v="Henson, Kris"/>
    <n v="7"/>
    <n v="8"/>
    <s v="Away"/>
    <n v="0"/>
    <n v="355"/>
    <n v="7.9158820447606351"/>
    <n v="7.897564403865422"/>
    <n v="-1.8317640895213039E-2"/>
    <n v="5"/>
    <n v="5"/>
  </r>
  <r>
    <d v="2014-06-09T00:00:00"/>
    <n v="2"/>
    <n v="1"/>
    <n v="2"/>
    <n v="3"/>
    <s v="41799212"/>
    <x v="0"/>
    <n v="8"/>
    <n v="1"/>
    <s v="Shindle, Steph"/>
    <n v="8"/>
    <n v="14"/>
    <s v="Home"/>
    <n v="0"/>
    <n v="685"/>
    <n v="7.5451292041270337"/>
    <n v="7.4142266200444933"/>
    <n v="-0.13090258408254041"/>
    <m/>
    <m/>
  </r>
  <r>
    <d v="2014-06-09T00:00:00"/>
    <n v="2"/>
    <n v="4"/>
    <n v="2"/>
    <n v="3"/>
    <s v="41799242"/>
    <x v="3"/>
    <n v="8"/>
    <n v="14"/>
    <s v="Pigford, Greg"/>
    <n v="8"/>
    <n v="1"/>
    <s v="Away"/>
    <n v="1"/>
    <n v="356"/>
    <n v="7.897564403865422"/>
    <n v="8.019613115788113"/>
    <n v="0.12204871192269096"/>
    <m/>
    <m/>
  </r>
  <r>
    <d v="2014-06-09T00:00:00"/>
    <n v="2"/>
    <n v="2"/>
    <n v="2"/>
    <n v="4"/>
    <s v="41799222"/>
    <x v="2"/>
    <n v="7"/>
    <n v="5"/>
    <s v="Randolph, Robin"/>
    <n v="8"/>
    <n v="10"/>
    <s v="Home"/>
    <n v="0"/>
    <n v="155"/>
    <n v="7.2477615666897091"/>
    <n v="7.2028063353559153"/>
    <n v="-4.4955231333793755E-2"/>
    <m/>
    <m/>
  </r>
  <r>
    <d v="2014-06-09T00:00:00"/>
    <n v="2"/>
    <n v="3"/>
    <n v="2"/>
    <n v="4"/>
    <s v="41799232"/>
    <x v="1"/>
    <n v="8"/>
    <n v="10"/>
    <s v="Henson, Kris"/>
    <n v="7"/>
    <n v="5"/>
    <s v="Away"/>
    <n v="1"/>
    <n v="243"/>
    <n v="7.6380781766605601"/>
    <n v="7.6853166131273483"/>
    <n v="4.7238436466788158E-2"/>
    <m/>
    <m/>
  </r>
  <r>
    <d v="2014-06-09T00:00:00"/>
    <n v="3"/>
    <n v="1"/>
    <n v="1"/>
    <n v="1"/>
    <s v="41799311"/>
    <x v="4"/>
    <n v="7"/>
    <n v="8"/>
    <s v="wiley, chris"/>
    <n v="7"/>
    <n v="7"/>
    <s v="Home"/>
    <n v="1"/>
    <n v="32"/>
    <n v="6.9128472222222239"/>
    <n v="6.9457912457912476"/>
    <n v="3.2944023569023706E-2"/>
    <n v="5"/>
    <n v="5"/>
  </r>
  <r>
    <d v="2014-06-09T00:00:00"/>
    <n v="3"/>
    <n v="3"/>
    <n v="1"/>
    <n v="1"/>
    <s v="41799331"/>
    <x v="5"/>
    <n v="7"/>
    <n v="7"/>
    <s v="anderson, bill"/>
    <n v="7"/>
    <n v="8"/>
    <s v="Away"/>
    <n v="0"/>
    <n v="0"/>
    <n v="7"/>
    <n v="7"/>
    <n v="0"/>
    <n v="5"/>
    <n v="5"/>
  </r>
  <r>
    <d v="2014-06-09T00:00:00"/>
    <n v="3"/>
    <n v="2"/>
    <n v="1"/>
    <n v="2"/>
    <s v="41799321"/>
    <x v="6"/>
    <n v="8"/>
    <n v="6"/>
    <s v="reynolds, bob"/>
    <n v="8"/>
    <n v="9"/>
    <s v="Home"/>
    <n v="0"/>
    <n v="42"/>
    <n v="7.5899470899470911"/>
    <n v="7.5529715762273915"/>
    <n v="-3.6975513719699649E-2"/>
    <n v="5"/>
    <n v="5"/>
  </r>
  <r>
    <d v="2014-06-09T00:00:00"/>
    <n v="3"/>
    <n v="4"/>
    <n v="1"/>
    <n v="2"/>
    <s v="41799341"/>
    <x v="7"/>
    <n v="8"/>
    <n v="9"/>
    <s v="hills, scott"/>
    <n v="8"/>
    <n v="6"/>
    <s v="Away"/>
    <n v="1"/>
    <n v="369"/>
    <n v="8.4374864637494493"/>
    <n v="8.4487367344744602"/>
    <n v="1.1250270725010836E-2"/>
    <n v="5"/>
    <n v="5"/>
  </r>
  <r>
    <d v="2014-06-09T00:00:00"/>
    <n v="3"/>
    <n v="1"/>
    <n v="2"/>
    <n v="3"/>
    <s v="41799312"/>
    <x v="4"/>
    <n v="7"/>
    <n v="8"/>
    <s v="reynolds, bob"/>
    <n v="8"/>
    <n v="7"/>
    <s v="Home"/>
    <n v="1"/>
    <n v="33"/>
    <n v="6.9457912457912476"/>
    <n v="6.9767973856209169"/>
    <n v="3.1006139829669266E-2"/>
    <m/>
    <m/>
  </r>
  <r>
    <d v="2014-06-09T00:00:00"/>
    <n v="3"/>
    <n v="4"/>
    <n v="2"/>
    <n v="3"/>
    <s v="41799342"/>
    <x v="7"/>
    <n v="8"/>
    <n v="7"/>
    <s v="anderson, bill"/>
    <n v="7"/>
    <n v="8"/>
    <s v="Away"/>
    <n v="0"/>
    <n v="370"/>
    <n v="8.4487367344744602"/>
    <n v="8.4197619997849706"/>
    <n v="-2.8974734689489523E-2"/>
    <m/>
    <m/>
  </r>
  <r>
    <d v="2014-06-09T00:00:00"/>
    <n v="3"/>
    <n v="2"/>
    <n v="2"/>
    <n v="4"/>
    <s v="41799322"/>
    <x v="6"/>
    <n v="8"/>
    <n v="2"/>
    <s v="wiley, chris"/>
    <n v="7"/>
    <n v="13"/>
    <s v="Home"/>
    <n v="0"/>
    <n v="43"/>
    <n v="7.5529715762273915"/>
    <n v="7.4267676767676782"/>
    <n v="-0.12620389945971322"/>
    <m/>
    <m/>
  </r>
  <r>
    <d v="2014-06-09T00:00:00"/>
    <n v="3"/>
    <n v="3"/>
    <n v="2"/>
    <n v="4"/>
    <s v="41799332"/>
    <x v="5"/>
    <n v="7"/>
    <n v="13"/>
    <s v="hills, scott"/>
    <n v="8"/>
    <n v="2"/>
    <s v="Away"/>
    <n v="1"/>
    <n v="1"/>
    <n v="7"/>
    <n v="10"/>
    <n v="3"/>
    <m/>
    <m/>
  </r>
  <r>
    <d v="2014-06-09T00:00:00"/>
    <n v="1"/>
    <n v="1"/>
    <n v="1"/>
    <n v="1"/>
    <s v="41799111"/>
    <x v="8"/>
    <n v="8"/>
    <n v="7"/>
    <s v="tiwari, nishant"/>
    <n v="6"/>
    <n v="8"/>
    <s v="Home"/>
    <n v="0"/>
    <n v="424"/>
    <n v="7.7046951013344867"/>
    <n v="7.690601199307797"/>
    <n v="-1.4093902026689697E-2"/>
    <n v="5"/>
    <n v="5"/>
  </r>
  <r>
    <d v="2014-06-09T00:00:00"/>
    <n v="1"/>
    <n v="3"/>
    <n v="1"/>
    <n v="1"/>
    <s v="41799131"/>
    <x v="9"/>
    <n v="6"/>
    <n v="8"/>
    <s v="andrews, brian"/>
    <n v="8"/>
    <n v="7"/>
    <s v="Away"/>
    <n v="1"/>
    <n v="165"/>
    <n v="6.3686163874009205"/>
    <n v="6.4012440596529014"/>
    <n v="3.2627672251980933E-2"/>
    <n v="5"/>
    <n v="5"/>
  </r>
  <r>
    <d v="2014-06-09T00:00:00"/>
    <n v="1"/>
    <n v="2"/>
    <n v="1"/>
    <n v="2"/>
    <s v="41799121"/>
    <x v="10"/>
    <n v="7"/>
    <n v="7"/>
    <s v="ancheta, nate"/>
    <n v="7"/>
    <n v="8"/>
    <s v="Home"/>
    <n v="0"/>
    <n v="193"/>
    <n v="7.1631762162568018"/>
    <n v="7.1599126919316651"/>
    <n v="-3.2635243251366575E-3"/>
    <n v="5"/>
    <n v="5"/>
  </r>
  <r>
    <d v="2014-06-09T00:00:00"/>
    <n v="1"/>
    <n v="4"/>
    <n v="1"/>
    <n v="2"/>
    <s v="41799141"/>
    <x v="11"/>
    <n v="7"/>
    <n v="8"/>
    <s v="revell, justin"/>
    <n v="7"/>
    <n v="7"/>
    <s v="Away"/>
    <n v="1"/>
    <n v="200"/>
    <n v="6.7351392360183642"/>
    <n v="6.7604364512979966"/>
    <n v="2.5297215279632468E-2"/>
    <n v="5"/>
    <n v="5"/>
  </r>
  <r>
    <d v="2014-06-09T00:00:00"/>
    <n v="1"/>
    <n v="1"/>
    <n v="2"/>
    <n v="3"/>
    <s v="41799112"/>
    <x v="8"/>
    <n v="8"/>
    <n v="7"/>
    <s v="ancheta, nate"/>
    <n v="7"/>
    <n v="8"/>
    <s v="Home"/>
    <n v="0"/>
    <n v="425"/>
    <n v="7.690601199307797"/>
    <n v="7.6767891753216411"/>
    <n v="-1.3812023986155886E-2"/>
    <m/>
    <m/>
  </r>
  <r>
    <d v="2014-06-09T00:00:00"/>
    <n v="1"/>
    <n v="4"/>
    <n v="2"/>
    <n v="3"/>
    <s v="41799142"/>
    <x v="11"/>
    <n v="7"/>
    <n v="8"/>
    <s v="andrews, brian"/>
    <n v="8"/>
    <n v="7"/>
    <s v="Away"/>
    <n v="1"/>
    <n v="201"/>
    <n v="6.7604364512979966"/>
    <n v="6.7852277222720367"/>
    <n v="2.4791270974040103E-2"/>
    <m/>
    <m/>
  </r>
  <r>
    <d v="2014-06-09T00:00:00"/>
    <n v="1"/>
    <n v="2"/>
    <n v="2"/>
    <n v="4"/>
    <s v="41799122"/>
    <x v="10"/>
    <n v="7"/>
    <n v="7"/>
    <s v="tiwari, nishant"/>
    <n v="6"/>
    <n v="8"/>
    <s v="Home"/>
    <n v="0"/>
    <n v="194"/>
    <n v="7.1599126919316651"/>
    <n v="7.1567144380930312"/>
    <n v="-3.1982538386339243E-3"/>
    <m/>
    <m/>
  </r>
  <r>
    <d v="2014-06-09T00:00:00"/>
    <n v="1"/>
    <n v="3"/>
    <n v="2"/>
    <n v="4"/>
    <s v="41799132"/>
    <x v="9"/>
    <n v="6"/>
    <n v="8"/>
    <s v="revell, justin"/>
    <n v="7"/>
    <n v="7"/>
    <s v="Away"/>
    <n v="1"/>
    <n v="166"/>
    <n v="6.4012440596529014"/>
    <n v="6.4332191784598436"/>
    <n v="3.1975118806942149E-2"/>
    <m/>
    <m/>
  </r>
  <r>
    <d v="2014-06-16T00:00:00"/>
    <n v="4"/>
    <n v="1"/>
    <n v="1"/>
    <n v="1"/>
    <s v="41806411"/>
    <x v="12"/>
    <n v="8"/>
    <n v="12"/>
    <s v="reynolds, bob"/>
    <n v="8"/>
    <n v="3"/>
    <s v="Home"/>
    <n v="1"/>
    <n v="766"/>
    <n v="8.4721072558359687"/>
    <n v="8.5426651107192484"/>
    <n v="7.0557854883279703E-2"/>
    <n v="5"/>
    <n v="5"/>
  </r>
  <r>
    <d v="2014-06-16T00:00:00"/>
    <n v="4"/>
    <n v="3"/>
    <n v="1"/>
    <n v="1"/>
    <s v="41806431"/>
    <x v="7"/>
    <n v="8"/>
    <n v="3"/>
    <s v="crumbliss, marvin"/>
    <n v="8"/>
    <n v="12"/>
    <s v="Away"/>
    <n v="0"/>
    <n v="371"/>
    <n v="8.4197619997849706"/>
    <n v="8.3113667597892711"/>
    <n v="-0.10839523999569955"/>
    <n v="5"/>
    <n v="5"/>
  </r>
  <r>
    <d v="2014-06-16T00:00:00"/>
    <n v="4"/>
    <n v="2"/>
    <n v="1"/>
    <n v="2"/>
    <s v="41806421"/>
    <x v="13"/>
    <n v="8"/>
    <n v="9"/>
    <s v="wiley, chris"/>
    <n v="10"/>
    <n v="6"/>
    <s v="Home"/>
    <n v="1"/>
    <n v="170"/>
    <n v="7.6097883572807294"/>
    <n v="7.6375925901351147"/>
    <n v="2.7804232854385269E-2"/>
    <n v="5"/>
    <n v="5"/>
  </r>
  <r>
    <d v="2014-06-16T00:00:00"/>
    <n v="4"/>
    <n v="4"/>
    <n v="1"/>
    <n v="2"/>
    <s v="41806441"/>
    <x v="5"/>
    <n v="10"/>
    <n v="6"/>
    <s v="crumbliss, john"/>
    <n v="8"/>
    <n v="9"/>
    <s v="Away"/>
    <n v="0"/>
    <n v="2"/>
    <n v="10"/>
    <n v="8.6666666666666661"/>
    <n v="-1.3333333333333339"/>
    <n v="5"/>
    <n v="5"/>
  </r>
  <r>
    <d v="2014-06-16T00:00:00"/>
    <n v="4"/>
    <n v="1"/>
    <n v="2"/>
    <n v="3"/>
    <s v="41806412"/>
    <x v="12"/>
    <n v="8"/>
    <n v="5"/>
    <s v="wiley, chris"/>
    <n v="10"/>
    <n v="10"/>
    <s v="Home"/>
    <n v="0"/>
    <n v="767"/>
    <n v="8.5426651107192484"/>
    <n v="8.4718118085048637"/>
    <n v="-7.0853302214384684E-2"/>
    <m/>
    <m/>
  </r>
  <r>
    <d v="2014-06-16T00:00:00"/>
    <n v="4"/>
    <n v="4"/>
    <n v="2"/>
    <n v="3"/>
    <s v="41806442"/>
    <x v="5"/>
    <n v="10"/>
    <n v="10"/>
    <s v="crumbliss, marvin"/>
    <n v="8"/>
    <n v="5"/>
    <s v="Away"/>
    <n v="1"/>
    <n v="3"/>
    <n v="8.6666666666666661"/>
    <n v="9"/>
    <n v="0.33333333333333393"/>
    <m/>
    <m/>
  </r>
  <r>
    <d v="2014-06-16T00:00:00"/>
    <n v="4"/>
    <n v="2"/>
    <n v="2"/>
    <n v="4"/>
    <s v="41806422"/>
    <x v="13"/>
    <n v="8"/>
    <n v="4"/>
    <s v="reynolds, bob"/>
    <n v="8"/>
    <n v="11"/>
    <s v="Home"/>
    <n v="0"/>
    <n v="171"/>
    <n v="7.6375925901351147"/>
    <n v="7.5648407383324123"/>
    <n v="-7.2751851802702383E-2"/>
    <m/>
    <m/>
  </r>
  <r>
    <d v="2014-06-16T00:00:00"/>
    <n v="4"/>
    <n v="3"/>
    <n v="2"/>
    <n v="4"/>
    <s v="41806432"/>
    <x v="7"/>
    <n v="8"/>
    <n v="11"/>
    <s v="crumbliss, john"/>
    <n v="8"/>
    <n v="4"/>
    <s v="Away"/>
    <n v="1"/>
    <n v="372"/>
    <n v="8.3113667597892711"/>
    <n v="8.3651394245934849"/>
    <n v="5.3772664804213832E-2"/>
    <m/>
    <m/>
  </r>
  <r>
    <d v="2014-06-16T00:00:00"/>
    <n v="2"/>
    <n v="1"/>
    <n v="1"/>
    <n v="1"/>
    <s v="41806211"/>
    <x v="1"/>
    <n v="8"/>
    <n v="10"/>
    <s v="andrews, brian"/>
    <n v="8"/>
    <n v="5"/>
    <s v="Home"/>
    <n v="1"/>
    <n v="244"/>
    <n v="7.6853166131273483"/>
    <n v="7.7316102808648006"/>
    <n v="4.629366773745236E-2"/>
    <n v="5"/>
    <n v="5"/>
  </r>
  <r>
    <d v="2014-06-16T00:00:00"/>
    <n v="2"/>
    <n v="3"/>
    <n v="1"/>
    <n v="1"/>
    <s v="41806231"/>
    <x v="8"/>
    <n v="8"/>
    <n v="5"/>
    <s v="Randolph, Robin"/>
    <n v="8"/>
    <n v="10"/>
    <s v="Away"/>
    <n v="0"/>
    <n v="426"/>
    <n v="7.6767891753216411"/>
    <n v="7.6232533918152079"/>
    <n v="-5.3535783506433177E-2"/>
    <n v="5"/>
    <n v="5"/>
  </r>
  <r>
    <d v="2014-06-16T00:00:00"/>
    <n v="2"/>
    <n v="2"/>
    <n v="1"/>
    <n v="2"/>
    <s v="41806221"/>
    <x v="3"/>
    <n v="8"/>
    <n v="6"/>
    <s v="revell, justin"/>
    <n v="7"/>
    <n v="9"/>
    <s v="Home"/>
    <n v="0"/>
    <n v="357"/>
    <n v="8.019613115788113"/>
    <n v="7.9792208534723512"/>
    <n v="-4.0392262315761762E-2"/>
    <n v="5"/>
    <n v="5"/>
  </r>
  <r>
    <d v="2014-06-16T00:00:00"/>
    <n v="2"/>
    <n v="4"/>
    <n v="1"/>
    <n v="2"/>
    <s v="41806241"/>
    <x v="10"/>
    <n v="7"/>
    <n v="9"/>
    <s v="Shindle, Steph"/>
    <n v="8"/>
    <n v="6"/>
    <s v="Away"/>
    <n v="1"/>
    <n v="195"/>
    <n v="7.1567144380930312"/>
    <n v="7.1935801493311704"/>
    <n v="3.6865711238139198E-2"/>
    <n v="5"/>
    <n v="5"/>
  </r>
  <r>
    <d v="2014-06-16T00:00:00"/>
    <n v="2"/>
    <n v="1"/>
    <n v="2"/>
    <n v="3"/>
    <s v="41806212"/>
    <x v="1"/>
    <n v="8"/>
    <n v="10"/>
    <s v="revell, justin"/>
    <n v="7"/>
    <n v="5"/>
    <s v="Home"/>
    <n v="1"/>
    <n v="245"/>
    <n v="7.7316102808648006"/>
    <n v="7.7769780752475048"/>
    <n v="4.5367794382704218E-2"/>
    <m/>
    <m/>
  </r>
  <r>
    <d v="2014-06-16T00:00:00"/>
    <n v="2"/>
    <n v="4"/>
    <n v="2"/>
    <n v="3"/>
    <s v="41806242"/>
    <x v="10"/>
    <n v="7"/>
    <n v="5"/>
    <s v="Randolph, Robin"/>
    <n v="8"/>
    <n v="10"/>
    <s v="Away"/>
    <n v="0"/>
    <n v="196"/>
    <n v="7.1935801493311704"/>
    <n v="7.1497085463445469"/>
    <n v="-4.3871602986623515E-2"/>
    <m/>
    <m/>
  </r>
  <r>
    <d v="2014-06-16T00:00:00"/>
    <n v="2"/>
    <n v="2"/>
    <n v="2"/>
    <n v="4"/>
    <s v="41806222"/>
    <x v="3"/>
    <n v="8"/>
    <n v="5"/>
    <s v="andrews, brian"/>
    <n v="8"/>
    <n v="10"/>
    <s v="Home"/>
    <n v="0"/>
    <n v="358"/>
    <n v="7.9792208534723512"/>
    <n v="7.9196364364029046"/>
    <n v="-5.9584417069446616E-2"/>
    <m/>
    <m/>
  </r>
  <r>
    <d v="2014-06-16T00:00:00"/>
    <n v="2"/>
    <n v="3"/>
    <n v="2"/>
    <n v="4"/>
    <s v="41806232"/>
    <x v="8"/>
    <n v="8"/>
    <n v="10"/>
    <s v="Shindle, Steph"/>
    <n v="8"/>
    <n v="5"/>
    <s v="Away"/>
    <n v="1"/>
    <n v="427"/>
    <n v="7.6232533918152079"/>
    <n v="7.6707883239789032"/>
    <n v="4.7534932163695309E-2"/>
    <m/>
    <m/>
  </r>
  <r>
    <d v="2014-06-16T00:00:00"/>
    <n v="1"/>
    <n v="1"/>
    <n v="1"/>
    <n v="1"/>
    <s v="41806111"/>
    <x v="14"/>
    <n v="8"/>
    <n v="11"/>
    <s v="Henson, Kris"/>
    <n v="7"/>
    <n v="4"/>
    <s v="Home"/>
    <n v="1"/>
    <n v="680"/>
    <n v="8.4971949632825119"/>
    <n v="8.5472510640168622"/>
    <n v="5.0056100734350295E-2"/>
    <n v="5"/>
    <n v="5"/>
  </r>
  <r>
    <d v="2014-06-16T00:00:00"/>
    <n v="1"/>
    <n v="3"/>
    <n v="1"/>
    <n v="1"/>
    <s v="41806131"/>
    <x v="2"/>
    <n v="7"/>
    <n v="4"/>
    <s v="ashburn, larry"/>
    <n v="8"/>
    <n v="11"/>
    <s v="Away"/>
    <n v="0"/>
    <n v="156"/>
    <n v="7.2028063353559153"/>
    <n v="7.1387502086487977"/>
    <n v="-6.4056126707117578E-2"/>
    <n v="5"/>
    <n v="5"/>
  </r>
  <r>
    <d v="2014-06-16T00:00:00"/>
    <n v="1"/>
    <n v="2"/>
    <n v="1"/>
    <n v="2"/>
    <s v="41806121"/>
    <x v="15"/>
    <n v="5"/>
    <n v="3"/>
    <s v="Pigford, Greg"/>
    <n v="7"/>
    <n v="12"/>
    <s v="Home"/>
    <n v="0"/>
    <n v="39"/>
    <n v="4.5342687635370549"/>
    <n v="4.4959120444486285"/>
    <n v="-3.8356719088426416E-2"/>
    <n v="5"/>
    <n v="5"/>
  </r>
  <r>
    <d v="2014-06-16T00:00:00"/>
    <n v="1"/>
    <n v="4"/>
    <n v="1"/>
    <n v="2"/>
    <s v="41806141"/>
    <x v="0"/>
    <n v="7"/>
    <n v="12"/>
    <s v="miller, alicia"/>
    <n v="5"/>
    <n v="3"/>
    <s v="Away"/>
    <n v="1"/>
    <n v="686"/>
    <n v="7.4142266200444933"/>
    <n v="7.5059420876436036"/>
    <n v="9.1715467599110312E-2"/>
    <n v="5"/>
    <n v="5"/>
  </r>
  <r>
    <d v="2014-06-16T00:00:00"/>
    <n v="1"/>
    <n v="1"/>
    <n v="2"/>
    <n v="3"/>
    <s v="41806112"/>
    <x v="14"/>
    <n v="8"/>
    <n v="7"/>
    <s v="Pigford, Greg"/>
    <n v="7"/>
    <n v="8"/>
    <s v="Home"/>
    <n v="0"/>
    <n v="681"/>
    <n v="8.5472510640168622"/>
    <n v="8.5163060427365238"/>
    <n v="-3.0945021280338381E-2"/>
    <m/>
    <m/>
  </r>
  <r>
    <d v="2014-06-16T00:00:00"/>
    <n v="1"/>
    <n v="4"/>
    <n v="2"/>
    <n v="3"/>
    <s v="41806142"/>
    <x v="0"/>
    <n v="7"/>
    <n v="8"/>
    <s v="ashburn, larry"/>
    <n v="8"/>
    <n v="7"/>
    <s v="Away"/>
    <n v="1"/>
    <n v="687"/>
    <n v="7.5059420876436036"/>
    <n v="7.515823245890731"/>
    <n v="9.8811582471274306E-3"/>
    <m/>
    <m/>
  </r>
  <r>
    <d v="2014-06-16T00:00:00"/>
    <n v="1"/>
    <n v="2"/>
    <n v="2"/>
    <n v="4"/>
    <s v="41806122"/>
    <x v="15"/>
    <n v="5"/>
    <n v="3"/>
    <s v="Henson, Kris"/>
    <n v="7"/>
    <n v="12"/>
    <s v="Home"/>
    <n v="0"/>
    <n v="40"/>
    <n v="4.4959120444486285"/>
    <n v="4.459426384827931"/>
    <n v="-3.6485659620697497E-2"/>
    <m/>
    <m/>
  </r>
  <r>
    <d v="2014-06-16T00:00:00"/>
    <n v="1"/>
    <n v="3"/>
    <n v="2"/>
    <n v="4"/>
    <s v="41806132"/>
    <x v="2"/>
    <n v="7"/>
    <n v="12"/>
    <s v="miller, alicia"/>
    <n v="5"/>
    <n v="3"/>
    <s v="Away"/>
    <n v="1"/>
    <n v="157"/>
    <n v="7.1387502086487977"/>
    <n v="7.2359752044758219"/>
    <n v="9.7224995827024152E-2"/>
    <m/>
    <m/>
  </r>
  <r>
    <d v="2014-06-23T00:00:00"/>
    <n v="1"/>
    <n v="1"/>
    <n v="1"/>
    <n v="1"/>
    <s v="41813111"/>
    <x v="16"/>
    <n v="7"/>
    <n v="7"/>
    <s v="crumbliss, john"/>
    <n v="8"/>
    <n v="8"/>
    <s v="Home"/>
    <n v="0"/>
    <n v="0"/>
    <n v="7"/>
    <n v="7"/>
    <n v="0"/>
    <n v="5"/>
    <n v="5"/>
  </r>
  <r>
    <d v="2014-06-23T00:00:00"/>
    <n v="1"/>
    <n v="3"/>
    <n v="1"/>
    <n v="1"/>
    <s v="41813131"/>
    <x v="13"/>
    <n v="8"/>
    <n v="8"/>
    <s v="nichols, steven"/>
    <n v="7"/>
    <n v="7"/>
    <s v="Away"/>
    <n v="1"/>
    <n v="172"/>
    <n v="7.5648407383324123"/>
    <n v="7.5735439235657642"/>
    <n v="8.7031852333518955E-3"/>
    <n v="5"/>
    <n v="5"/>
  </r>
  <r>
    <d v="2014-06-23T00:00:00"/>
    <n v="1"/>
    <n v="2"/>
    <n v="1"/>
    <n v="2"/>
    <s v="41813121"/>
    <x v="10"/>
    <n v="7"/>
    <n v="7"/>
    <s v="crumbliss, marvin"/>
    <n v="8"/>
    <n v="8"/>
    <s v="Home"/>
    <n v="0"/>
    <n v="197"/>
    <n v="7.1497085463445469"/>
    <n v="7.1467143754176563"/>
    <n v="-2.9941709268905825E-3"/>
    <n v="5"/>
    <n v="5"/>
  </r>
  <r>
    <d v="2014-06-23T00:00:00"/>
    <n v="1"/>
    <n v="4"/>
    <n v="1"/>
    <n v="2"/>
    <s v="41813141"/>
    <x v="12"/>
    <n v="8"/>
    <n v="8"/>
    <s v="revell, justin"/>
    <n v="7"/>
    <n v="7"/>
    <s v="Away"/>
    <n v="1"/>
    <n v="768"/>
    <n v="8.4718118085048637"/>
    <n v="8.462375572334766"/>
    <n v="-9.4362361700977004E-3"/>
    <n v="5"/>
    <n v="5"/>
  </r>
  <r>
    <d v="2014-06-23T00:00:00"/>
    <n v="1"/>
    <n v="1"/>
    <n v="2"/>
    <n v="3"/>
    <s v="41813112"/>
    <x v="16"/>
    <n v="7"/>
    <n v="7"/>
    <s v="crumbliss, marvin"/>
    <n v="8"/>
    <n v="8"/>
    <s v="Home"/>
    <n v="0"/>
    <n v="1"/>
    <n v="7"/>
    <n v="7"/>
    <n v="0"/>
    <m/>
    <m/>
  </r>
  <r>
    <d v="2014-06-23T00:00:00"/>
    <n v="1"/>
    <n v="4"/>
    <n v="2"/>
    <n v="3"/>
    <s v="41813142"/>
    <x v="12"/>
    <n v="8"/>
    <n v="8"/>
    <s v="nichols, steven"/>
    <n v="7"/>
    <n v="7"/>
    <s v="Away"/>
    <n v="1"/>
    <n v="769"/>
    <n v="8.462375572334766"/>
    <n v="8.453128060888071"/>
    <n v="-9.2475114466950004E-3"/>
    <m/>
    <m/>
  </r>
  <r>
    <d v="2014-06-23T00:00:00"/>
    <n v="1"/>
    <n v="2"/>
    <n v="2"/>
    <n v="4"/>
    <s v="41813122"/>
    <x v="10"/>
    <n v="7"/>
    <n v="8"/>
    <s v="crumbliss, john"/>
    <n v="8"/>
    <n v="7"/>
    <s v="Home"/>
    <n v="1"/>
    <n v="198"/>
    <n v="7.1467143754176563"/>
    <n v="7.163780087909303"/>
    <n v="1.7065712491646678E-2"/>
    <m/>
    <m/>
  </r>
  <r>
    <d v="2014-06-23T00:00:00"/>
    <n v="1"/>
    <n v="3"/>
    <n v="2"/>
    <n v="4"/>
    <s v="41813132"/>
    <x v="13"/>
    <n v="8"/>
    <n v="7"/>
    <s v="revell, justin"/>
    <n v="7"/>
    <n v="8"/>
    <s v="Away"/>
    <n v="0"/>
    <n v="173"/>
    <n v="7.5735439235657642"/>
    <n v="7.562073045094448"/>
    <n v="-1.1470878471316226E-2"/>
    <m/>
    <m/>
  </r>
  <r>
    <d v="2014-06-23T00:00:00"/>
    <n v="3"/>
    <n v="1"/>
    <n v="1"/>
    <n v="1"/>
    <s v="41813311"/>
    <x v="11"/>
    <n v="7"/>
    <n v="7"/>
    <s v="wiley, chris"/>
    <n v="9"/>
    <n v="8"/>
    <s v="Home"/>
    <n v="0"/>
    <n v="202"/>
    <n v="6.7852277222720367"/>
    <n v="6.7895231678265962"/>
    <n v="4.2954455545594072E-3"/>
    <n v="5"/>
    <n v="5"/>
  </r>
  <r>
    <d v="2014-06-23T00:00:00"/>
    <n v="3"/>
    <n v="3"/>
    <n v="1"/>
    <n v="1"/>
    <s v="41813331"/>
    <x v="5"/>
    <n v="9"/>
    <n v="8"/>
    <s v="ancheta, nate"/>
    <n v="7"/>
    <n v="7"/>
    <s v="Away"/>
    <n v="1"/>
    <n v="4"/>
    <n v="9"/>
    <n v="8.8000000000000007"/>
    <n v="-0.19999999999999929"/>
    <n v="5"/>
    <n v="5"/>
  </r>
  <r>
    <d v="2014-06-23T00:00:00"/>
    <n v="3"/>
    <n v="2"/>
    <n v="1"/>
    <n v="2"/>
    <s v="41813321"/>
    <x v="9"/>
    <n v="6"/>
    <n v="6"/>
    <s v="reynolds, bob"/>
    <n v="8"/>
    <n v="9"/>
    <s v="Home"/>
    <n v="0"/>
    <n v="167"/>
    <n v="6.4332191784598436"/>
    <n v="6.4245547948906472"/>
    <n v="-8.66438356919641E-3"/>
    <n v="5"/>
    <n v="5"/>
  </r>
  <r>
    <d v="2014-06-23T00:00:00"/>
    <n v="3"/>
    <n v="4"/>
    <n v="1"/>
    <n v="2"/>
    <s v="41813341"/>
    <x v="7"/>
    <n v="8"/>
    <n v="9"/>
    <s v="tiwari, nishant"/>
    <n v="6"/>
    <n v="6"/>
    <s v="Away"/>
    <n v="1"/>
    <n v="373"/>
    <n v="8.3651394245934849"/>
    <n v="8.3778366361016143"/>
    <n v="1.2697211508129413E-2"/>
    <n v="5"/>
    <n v="5"/>
  </r>
  <r>
    <d v="2014-06-23T00:00:00"/>
    <n v="3"/>
    <n v="1"/>
    <n v="2"/>
    <n v="3"/>
    <s v="41813312"/>
    <x v="11"/>
    <n v="7"/>
    <n v="7"/>
    <s v="reynolds, bob"/>
    <n v="8"/>
    <n v="8"/>
    <s v="Home"/>
    <n v="0"/>
    <n v="203"/>
    <n v="6.7895231678265962"/>
    <n v="6.7937327044700648"/>
    <n v="4.2095366434686809E-3"/>
    <m/>
    <m/>
  </r>
  <r>
    <d v="2014-06-23T00:00:00"/>
    <n v="3"/>
    <n v="4"/>
    <n v="2"/>
    <n v="3"/>
    <s v="41813342"/>
    <x v="7"/>
    <n v="8"/>
    <n v="8"/>
    <s v="ancheta, nate"/>
    <n v="7"/>
    <n v="7"/>
    <s v="Away"/>
    <n v="1"/>
    <n v="374"/>
    <n v="8.3778366361016143"/>
    <n v="8.3702799033795809"/>
    <n v="-7.556732722033388E-3"/>
    <m/>
    <m/>
  </r>
  <r>
    <d v="2014-06-23T00:00:00"/>
    <n v="3"/>
    <n v="2"/>
    <n v="2"/>
    <n v="4"/>
    <s v="41813322"/>
    <x v="9"/>
    <n v="6"/>
    <n v="6"/>
    <s v="wiley, chris"/>
    <n v="9"/>
    <n v="9"/>
    <s v="Home"/>
    <n v="0"/>
    <n v="168"/>
    <n v="6.4245547948906472"/>
    <n v="6.4160636989928346"/>
    <n v="-8.4910958978126061E-3"/>
    <m/>
    <m/>
  </r>
  <r>
    <d v="2014-06-23T00:00:00"/>
    <n v="3"/>
    <n v="3"/>
    <n v="2"/>
    <n v="4"/>
    <s v="41813332"/>
    <x v="5"/>
    <n v="9"/>
    <n v="9"/>
    <s v="tiwari, nishant"/>
    <n v="6"/>
    <n v="6"/>
    <s v="Away"/>
    <n v="1"/>
    <n v="5"/>
    <n v="8.8000000000000007"/>
    <n v="8.8333333333333339"/>
    <n v="3.3333333333333215E-2"/>
    <m/>
    <m/>
  </r>
  <r>
    <d v="2014-06-30T00:00:00"/>
    <n v="1"/>
    <n v="1"/>
    <n v="1"/>
    <n v="1"/>
    <s v="41820111"/>
    <x v="14"/>
    <n v="9"/>
    <n v="5"/>
    <s v="Randolph, Robin"/>
    <n v="8"/>
    <n v="10"/>
    <s v="Home"/>
    <n v="0"/>
    <n v="682"/>
    <n v="8.5163060427365238"/>
    <n v="8.4459799218817935"/>
    <n v="-7.0326120854730334E-2"/>
    <n v="5"/>
    <n v="5"/>
  </r>
  <r>
    <d v="2014-06-30T00:00:00"/>
    <n v="1"/>
    <n v="3"/>
    <n v="1"/>
    <n v="1"/>
    <s v="41820131"/>
    <x v="1"/>
    <n v="8"/>
    <n v="10"/>
    <s v="ashburn, larry"/>
    <n v="9"/>
    <n v="5"/>
    <s v="Away"/>
    <n v="1"/>
    <n v="246"/>
    <n v="7.7769780752475048"/>
    <n v="7.8214385137425548"/>
    <n v="4.4460438495049992E-2"/>
    <n v="5"/>
    <n v="5"/>
  </r>
  <r>
    <d v="2014-06-30T00:00:00"/>
    <n v="1"/>
    <n v="2"/>
    <n v="1"/>
    <n v="2"/>
    <s v="41820121"/>
    <x v="15"/>
    <n v="4"/>
    <n v="4"/>
    <s v="Shindle, Steph"/>
    <n v="8"/>
    <n v="11"/>
    <s v="Home"/>
    <n v="0"/>
    <n v="41"/>
    <n v="4.459426384827931"/>
    <n v="4.4484876613796471"/>
    <n v="-1.0938723448283838E-2"/>
    <n v="5"/>
    <n v="5"/>
  </r>
  <r>
    <d v="2014-06-30T00:00:00"/>
    <n v="1"/>
    <n v="4"/>
    <n v="1"/>
    <n v="2"/>
    <s v="41820141"/>
    <x v="3"/>
    <n v="8"/>
    <n v="11"/>
    <s v="miller, alicia"/>
    <n v="4"/>
    <n v="4"/>
    <s v="Away"/>
    <n v="1"/>
    <n v="359"/>
    <n v="7.9196364364029046"/>
    <n v="7.9812437076748459"/>
    <n v="6.1607271271941322E-2"/>
    <n v="5"/>
    <n v="5"/>
  </r>
  <r>
    <d v="2014-06-30T00:00:00"/>
    <n v="1"/>
    <n v="1"/>
    <n v="2"/>
    <n v="3"/>
    <s v="41820112"/>
    <x v="14"/>
    <n v="9"/>
    <n v="9"/>
    <s v="Shindle, Steph"/>
    <n v="8"/>
    <n v="6"/>
    <s v="Home"/>
    <n v="1"/>
    <n v="683"/>
    <n v="8.4459799218817935"/>
    <n v="8.4570603234441588"/>
    <n v="1.1080401562365338E-2"/>
    <m/>
    <m/>
  </r>
  <r>
    <d v="2014-06-30T00:00:00"/>
    <n v="1"/>
    <n v="4"/>
    <n v="2"/>
    <n v="3"/>
    <s v="41820142"/>
    <x v="3"/>
    <n v="8"/>
    <n v="6"/>
    <s v="ashburn, larry"/>
    <n v="9"/>
    <n v="9"/>
    <s v="Away"/>
    <n v="0"/>
    <n v="360"/>
    <n v="7.9812437076748459"/>
    <n v="7.9416188335213489"/>
    <n v="-3.9624874153497025E-2"/>
    <m/>
    <m/>
  </r>
  <r>
    <d v="2014-06-30T00:00:00"/>
    <n v="1"/>
    <n v="2"/>
    <n v="2"/>
    <n v="4"/>
    <s v="41820122"/>
    <x v="15"/>
    <n v="4"/>
    <n v="1"/>
    <s v="Randolph, Robin"/>
    <n v="8"/>
    <n v="14"/>
    <s v="Home"/>
    <n v="0"/>
    <n v="42"/>
    <n v="4.4484876613796471"/>
    <n v="4.3682902739057017"/>
    <n v="-8.0197387473945447E-2"/>
    <m/>
    <m/>
  </r>
  <r>
    <d v="2014-06-30T00:00:00"/>
    <n v="1"/>
    <n v="3"/>
    <n v="2"/>
    <n v="4"/>
    <s v="41820132"/>
    <x v="1"/>
    <n v="8"/>
    <n v="14"/>
    <s v="miller, alicia"/>
    <n v="4"/>
    <n v="1"/>
    <s v="Away"/>
    <n v="1"/>
    <n v="247"/>
    <n v="7.8214385137425548"/>
    <n v="7.9450097434677041"/>
    <n v="0.12357122972514922"/>
    <m/>
    <m/>
  </r>
  <r>
    <d v="2014-06-30T00:00:00"/>
    <n v="2"/>
    <n v="1"/>
    <n v="1"/>
    <n v="1"/>
    <s v="41820211"/>
    <x v="0"/>
    <n v="8"/>
    <n v="7"/>
    <s v="anderson, bill"/>
    <n v="7"/>
    <n v="8"/>
    <s v="Home"/>
    <n v="0"/>
    <n v="688"/>
    <n v="7.515823245890731"/>
    <n v="7.505506780972917"/>
    <n v="-1.0316464917814017E-2"/>
    <n v="5"/>
    <n v="5"/>
  </r>
  <r>
    <d v="2014-06-30T00:00:00"/>
    <n v="2"/>
    <n v="3"/>
    <n v="1"/>
    <n v="1"/>
    <s v="41820231"/>
    <x v="4"/>
    <n v="7"/>
    <n v="8"/>
    <s v="Pigford, Greg"/>
    <n v="8"/>
    <n v="7"/>
    <s v="Away"/>
    <n v="1"/>
    <n v="34"/>
    <n v="6.9767973856209169"/>
    <n v="7.0060317460317476"/>
    <n v="2.9234360410830718E-2"/>
    <n v="5"/>
    <n v="5"/>
  </r>
  <r>
    <d v="2014-06-30T00:00:00"/>
    <n v="2"/>
    <n v="2"/>
    <n v="1"/>
    <n v="2"/>
    <s v="41820221"/>
    <x v="2"/>
    <n v="7"/>
    <n v="11"/>
    <s v="hills, scott"/>
    <n v="7"/>
    <n v="4"/>
    <s v="Home"/>
    <n v="1"/>
    <n v="158"/>
    <n v="7.2359752044758219"/>
    <n v="7.3112557003863063"/>
    <n v="7.5280495910484468E-2"/>
    <n v="5"/>
    <n v="5"/>
  </r>
  <r>
    <d v="2014-06-30T00:00:00"/>
    <n v="2"/>
    <n v="4"/>
    <n v="1"/>
    <n v="2"/>
    <s v="41820241"/>
    <x v="6"/>
    <n v="7"/>
    <n v="4"/>
    <s v="Henson, Kris"/>
    <n v="7"/>
    <n v="11"/>
    <s v="Away"/>
    <n v="0"/>
    <n v="44"/>
    <n v="7.4267676767676782"/>
    <n v="7.3506172839506183"/>
    <n v="-7.6150392817059931E-2"/>
    <n v="5"/>
    <n v="5"/>
  </r>
  <r>
    <d v="2014-06-30T00:00:00"/>
    <n v="2"/>
    <n v="1"/>
    <n v="2"/>
    <n v="3"/>
    <s v="41820212"/>
    <x v="0"/>
    <n v="8"/>
    <n v="13"/>
    <s v="hills, scott"/>
    <n v="7"/>
    <n v="2"/>
    <s v="Home"/>
    <n v="1"/>
    <n v="689"/>
    <n v="7.505506780972917"/>
    <n v="7.6153966453534592"/>
    <n v="0.10988986438054216"/>
    <m/>
    <m/>
  </r>
  <r>
    <d v="2014-06-30T00:00:00"/>
    <n v="2"/>
    <n v="4"/>
    <n v="2"/>
    <n v="3"/>
    <s v="41820242"/>
    <x v="6"/>
    <n v="7"/>
    <n v="2"/>
    <s v="Pigford, Greg"/>
    <n v="8"/>
    <n v="13"/>
    <s v="Away"/>
    <n v="0"/>
    <n v="45"/>
    <n v="7.3506172839506183"/>
    <n v="7.234299516908214"/>
    <n v="-0.11631776704240426"/>
    <m/>
    <m/>
  </r>
  <r>
    <d v="2014-06-30T00:00:00"/>
    <n v="2"/>
    <n v="2"/>
    <n v="2"/>
    <n v="4"/>
    <s v="41820222"/>
    <x v="2"/>
    <n v="7"/>
    <n v="10"/>
    <s v="anderson, bill"/>
    <n v="7"/>
    <n v="5"/>
    <s v="Home"/>
    <n v="1"/>
    <n v="159"/>
    <n v="7.3112557003863063"/>
    <n v="7.3650305863785794"/>
    <n v="5.3774885992273092E-2"/>
    <m/>
    <m/>
  </r>
  <r>
    <d v="2014-06-30T00:00:00"/>
    <n v="2"/>
    <n v="3"/>
    <n v="2"/>
    <n v="4"/>
    <s v="41820232"/>
    <x v="4"/>
    <n v="7"/>
    <n v="5"/>
    <s v="Henson, Kris"/>
    <n v="7"/>
    <n v="10"/>
    <s v="Away"/>
    <n v="0"/>
    <n v="35"/>
    <n v="7.0060317460317476"/>
    <n v="6.95030864197531"/>
    <n v="-5.5723104056437656E-2"/>
    <m/>
    <m/>
  </r>
  <r>
    <d v="2014-06-23T00:00:00"/>
    <n v="2"/>
    <n v="1"/>
    <n v="1"/>
    <n v="1"/>
    <s v="41813211"/>
    <x v="2"/>
    <n v="7"/>
    <n v="6"/>
    <s v="Randolph, Robin"/>
    <n v="8"/>
    <n v="9"/>
    <s v="Home"/>
    <n v="0"/>
    <n v="160"/>
    <n v="7.3650305863785794"/>
    <n v="7.3377299746510074"/>
    <n v="-2.7300611727572033E-2"/>
    <n v="5"/>
    <n v="5"/>
  </r>
  <r>
    <d v="2014-06-23T00:00:00"/>
    <n v="2"/>
    <n v="3"/>
    <n v="1"/>
    <n v="1"/>
    <s v="41813231"/>
    <x v="1"/>
    <n v="8"/>
    <n v="9"/>
    <s v="Henson, Kris"/>
    <n v="7"/>
    <n v="6"/>
    <s v="Away"/>
    <n v="1"/>
    <n v="248"/>
    <n v="7.9450097434677041"/>
    <n v="7.9661095485983502"/>
    <n v="2.1099805130646132E-2"/>
    <n v="5"/>
    <n v="5"/>
  </r>
  <r>
    <d v="2014-06-23T00:00:00"/>
    <n v="2"/>
    <n v="2"/>
    <n v="1"/>
    <n v="2"/>
    <s v="41813221"/>
    <x v="0"/>
    <n v="8"/>
    <n v="7"/>
    <s v="Shindle, Steph"/>
    <n v="8"/>
    <n v="8"/>
    <s v="Home"/>
    <n v="0"/>
    <n v="690"/>
    <n v="7.6153966453534592"/>
    <n v="7.6030887124463904"/>
    <n v="-1.2307932907068775E-2"/>
    <n v="5"/>
    <n v="5"/>
  </r>
  <r>
    <d v="2014-06-23T00:00:00"/>
    <n v="2"/>
    <n v="4"/>
    <n v="1"/>
    <n v="2"/>
    <s v="41813241"/>
    <x v="3"/>
    <n v="8"/>
    <n v="8"/>
    <s v="Pigford, Greg"/>
    <n v="8"/>
    <n v="7"/>
    <s v="Away"/>
    <n v="1"/>
    <n v="361"/>
    <n v="7.9416188335213489"/>
    <n v="7.9427864568509223"/>
    <n v="1.1676233295734306E-3"/>
    <n v="5"/>
    <n v="5"/>
  </r>
  <r>
    <d v="2014-06-23T00:00:00"/>
    <n v="2"/>
    <n v="1"/>
    <n v="2"/>
    <n v="3"/>
    <s v="41813212"/>
    <x v="2"/>
    <n v="7"/>
    <n v="7"/>
    <s v="Shindle, Steph"/>
    <n v="8"/>
    <n v="8"/>
    <s v="Home"/>
    <n v="0"/>
    <n v="161"/>
    <n v="7.3377299746510074"/>
    <n v="7.3309753751579878"/>
    <n v="-6.7545994930195974E-3"/>
    <m/>
    <m/>
  </r>
  <r>
    <d v="2014-06-23T00:00:00"/>
    <n v="2"/>
    <n v="4"/>
    <n v="2"/>
    <n v="3"/>
    <s v="41813242"/>
    <x v="3"/>
    <n v="8"/>
    <n v="8"/>
    <s v="Henson, Kris"/>
    <n v="7"/>
    <n v="7"/>
    <s v="Away"/>
    <n v="1"/>
    <n v="362"/>
    <n v="7.9427864568509223"/>
    <n v="7.9439307277139042"/>
    <n v="1.1442708629818554E-3"/>
    <m/>
    <m/>
  </r>
  <r>
    <d v="2014-06-23T00:00:00"/>
    <n v="2"/>
    <n v="2"/>
    <n v="2"/>
    <n v="4"/>
    <s v="41813222"/>
    <x v="0"/>
    <n v="8"/>
    <n v="14"/>
    <s v="Randolph, Robin"/>
    <n v="8"/>
    <n v="1"/>
    <s v="Home"/>
    <n v="1"/>
    <n v="691"/>
    <n v="7.6030887124463904"/>
    <n v="7.7310269381974628"/>
    <n v="0.12793822575107239"/>
    <m/>
    <m/>
  </r>
  <r>
    <d v="2014-06-23T00:00:00"/>
    <n v="2"/>
    <n v="3"/>
    <n v="2"/>
    <n v="4"/>
    <s v="41813232"/>
    <x v="1"/>
    <n v="8"/>
    <n v="1"/>
    <s v="Pigford, Greg"/>
    <n v="8"/>
    <n v="14"/>
    <s v="Away"/>
    <n v="0"/>
    <n v="249"/>
    <n v="7.9661095485983502"/>
    <n v="7.8267873576263831"/>
    <n v="-0.13932219097196707"/>
    <m/>
    <m/>
  </r>
  <r>
    <d v="2014-06-30T00:00:00"/>
    <n v="4"/>
    <n v="1"/>
    <n v="1"/>
    <n v="1"/>
    <s v="41820411"/>
    <x v="12"/>
    <n v="8"/>
    <n v="12"/>
    <s v="tiwari, nishant"/>
    <n v="6"/>
    <n v="3"/>
    <s v="Home"/>
    <n v="1"/>
    <n v="780"/>
    <n v="8.4937887173148461"/>
    <n v="8.5639129429685497"/>
    <n v="7.0124225653703576E-2"/>
    <n v="5"/>
    <n v="5"/>
  </r>
  <r>
    <d v="2014-06-30T00:00:00"/>
    <n v="4"/>
    <n v="3"/>
    <n v="1"/>
    <n v="1"/>
    <s v="41820431"/>
    <x v="9"/>
    <n v="6"/>
    <n v="3"/>
    <s v="crumbliss, marvin"/>
    <n v="8"/>
    <n v="12"/>
    <s v="Away"/>
    <n v="0"/>
    <n v="169"/>
    <n v="6.4160636989928346"/>
    <n v="6.3477424250129779"/>
    <n v="-6.8321273979856656E-2"/>
    <n v="5"/>
    <n v="5"/>
  </r>
  <r>
    <d v="2014-06-30T00:00:00"/>
    <n v="4"/>
    <n v="2"/>
    <n v="1"/>
    <n v="2"/>
    <s v="41820421"/>
    <x v="13"/>
    <n v="8"/>
    <n v="9"/>
    <s v="ancheta, nate"/>
    <n v="7"/>
    <n v="6"/>
    <s v="Home"/>
    <n v="1"/>
    <n v="174"/>
    <n v="7.562073045094448"/>
    <n v="7.5908315841925598"/>
    <n v="2.8758539098111768E-2"/>
    <n v="5"/>
    <n v="5"/>
  </r>
  <r>
    <d v="2014-06-30T00:00:00"/>
    <n v="4"/>
    <n v="4"/>
    <n v="1"/>
    <n v="2"/>
    <s v="41820441"/>
    <x v="11"/>
    <n v="7"/>
    <n v="6"/>
    <s v="crumbliss, john"/>
    <n v="8"/>
    <n v="9"/>
    <s v="Away"/>
    <n v="0"/>
    <n v="204"/>
    <n v="6.7937327044700648"/>
    <n v="6.7778580503806634"/>
    <n v="-1.5874654089401474E-2"/>
    <n v="5"/>
    <n v="5"/>
  </r>
  <r>
    <d v="2014-06-30T00:00:00"/>
    <n v="4"/>
    <n v="1"/>
    <n v="2"/>
    <n v="3"/>
    <s v="41820412"/>
    <x v="12"/>
    <n v="8"/>
    <n v="11"/>
    <s v="ancheta, nate"/>
    <n v="7"/>
    <n v="4"/>
    <s v="Home"/>
    <n v="1"/>
    <n v="781"/>
    <n v="8.5639129429685497"/>
    <n v="8.6126346841091781"/>
    <n v="4.8721741140628438E-2"/>
    <m/>
    <m/>
  </r>
  <r>
    <d v="2014-06-30T00:00:00"/>
    <n v="4"/>
    <n v="4"/>
    <n v="2"/>
    <n v="3"/>
    <s v="41820442"/>
    <x v="11"/>
    <n v="7"/>
    <n v="4"/>
    <s v="crumbliss, marvin"/>
    <n v="8"/>
    <n v="11"/>
    <s v="Away"/>
    <n v="0"/>
    <n v="205"/>
    <n v="6.7778580503806634"/>
    <n v="6.7223008893730505"/>
    <n v="-5.5557161007612876E-2"/>
    <m/>
    <m/>
  </r>
  <r>
    <d v="2014-06-30T00:00:00"/>
    <n v="4"/>
    <n v="2"/>
    <n v="2"/>
    <n v="4"/>
    <s v="41820422"/>
    <x v="13"/>
    <n v="8"/>
    <n v="12"/>
    <s v="tiwari, nishant"/>
    <n v="6"/>
    <n v="3"/>
    <s v="Home"/>
    <n v="1"/>
    <n v="175"/>
    <n v="7.5908315841925598"/>
    <n v="7.6790149525087088"/>
    <n v="8.8183368316149036E-2"/>
    <m/>
    <m/>
  </r>
  <r>
    <d v="2014-06-30T00:00:00"/>
    <n v="4"/>
    <n v="3"/>
    <n v="2"/>
    <n v="4"/>
    <s v="41820432"/>
    <x v="9"/>
    <n v="6"/>
    <n v="3"/>
    <s v="crumbliss, john"/>
    <n v="8"/>
    <n v="12"/>
    <s v="Away"/>
    <n v="0"/>
    <n v="170"/>
    <n v="6.3477424250129779"/>
    <n v="6.2807875765127186"/>
    <n v="-6.6954848500259345E-2"/>
    <m/>
    <m/>
  </r>
  <r>
    <d v="2014-06-30T00:00:00"/>
    <n v="3"/>
    <n v="1"/>
    <n v="1"/>
    <n v="1"/>
    <s v="41820311"/>
    <x v="7"/>
    <n v="8"/>
    <n v="8"/>
    <s v="andrews, brian"/>
    <n v="8"/>
    <n v="7"/>
    <s v="Home"/>
    <n v="1"/>
    <n v="375"/>
    <n v="8.3702799033795809"/>
    <n v="8.3628743053119887"/>
    <n v="-7.4055980675922228E-3"/>
    <n v="5"/>
    <n v="5"/>
  </r>
  <r>
    <d v="2014-06-30T00:00:00"/>
    <n v="3"/>
    <n v="3"/>
    <n v="1"/>
    <n v="1"/>
    <s v="41820331"/>
    <x v="8"/>
    <n v="8"/>
    <n v="7"/>
    <s v="reynolds, bob"/>
    <n v="8"/>
    <n v="8"/>
    <s v="Away"/>
    <n v="0"/>
    <n v="428"/>
    <n v="7.6707883239789032"/>
    <n v="7.6573725574993254"/>
    <n v="-1.3415766479577762E-2"/>
    <n v="5"/>
    <n v="5"/>
  </r>
  <r>
    <d v="2014-06-30T00:00:00"/>
    <n v="3"/>
    <n v="2"/>
    <n v="1"/>
    <n v="2"/>
    <s v="41820321"/>
    <x v="5"/>
    <n v="9"/>
    <n v="7"/>
    <s v="revell, justin"/>
    <n v="7"/>
    <n v="8"/>
    <s v="Home"/>
    <n v="0"/>
    <n v="6"/>
    <n v="8.8333333333333339"/>
    <n v="8.5714285714285712"/>
    <n v="-0.26190476190476275"/>
    <n v="5"/>
    <n v="5"/>
  </r>
  <r>
    <d v="2014-06-30T00:00:00"/>
    <n v="3"/>
    <n v="4"/>
    <n v="1"/>
    <n v="2"/>
    <s v="41820341"/>
    <x v="10"/>
    <n v="7"/>
    <n v="8"/>
    <s v="wiley, chris"/>
    <n v="9"/>
    <n v="7"/>
    <s v="Away"/>
    <n v="1"/>
    <n v="199"/>
    <n v="7.163780087909303"/>
    <n v="7.1805044861511167"/>
    <n v="1.6724398241813709E-2"/>
    <n v="5"/>
    <n v="5"/>
  </r>
  <r>
    <d v="2014-06-30T00:00:00"/>
    <n v="3"/>
    <n v="1"/>
    <n v="2"/>
    <n v="3"/>
    <s v="41820312"/>
    <x v="7"/>
    <n v="8"/>
    <n v="2"/>
    <s v="revell, justin"/>
    <n v="7"/>
    <n v="13"/>
    <s v="Home"/>
    <n v="0"/>
    <n v="376"/>
    <n v="8.3628743053119887"/>
    <n v="8.2356168192057488"/>
    <n v="-0.12725748610623988"/>
    <m/>
    <m/>
  </r>
  <r>
    <d v="2014-06-30T00:00:00"/>
    <n v="3"/>
    <n v="4"/>
    <n v="2"/>
    <n v="3"/>
    <s v="41820342"/>
    <x v="10"/>
    <n v="7"/>
    <n v="13"/>
    <s v="reynolds, bob"/>
    <n v="8"/>
    <n v="2"/>
    <s v="Away"/>
    <n v="1"/>
    <n v="200"/>
    <n v="7.1805044861511167"/>
    <n v="7.2968943964280948"/>
    <n v="0.11638991027697809"/>
    <m/>
    <m/>
  </r>
  <r>
    <d v="2014-06-30T00:00:00"/>
    <n v="3"/>
    <n v="2"/>
    <n v="2"/>
    <n v="4"/>
    <s v="41820322"/>
    <x v="5"/>
    <n v="9"/>
    <n v="9"/>
    <s v="andrews, brian"/>
    <n v="8"/>
    <n v="6"/>
    <s v="Home"/>
    <n v="1"/>
    <n v="7"/>
    <n v="8.5714285714285712"/>
    <n v="8.625"/>
    <n v="5.3571428571428825E-2"/>
    <m/>
    <m/>
  </r>
  <r>
    <d v="2014-06-30T00:00:00"/>
    <n v="3"/>
    <n v="3"/>
    <n v="2"/>
    <n v="4"/>
    <s v="41820332"/>
    <x v="8"/>
    <n v="8"/>
    <n v="6"/>
    <s v="wiley, chris"/>
    <n v="9"/>
    <n v="9"/>
    <s v="Away"/>
    <n v="0"/>
    <n v="429"/>
    <n v="7.6573725574993254"/>
    <n v="7.6242251063493391"/>
    <n v="-3.3147451149986296E-2"/>
    <m/>
    <m/>
  </r>
  <r>
    <d v="2014-06-09T00:00:00"/>
    <n v="4"/>
    <n v="1"/>
    <n v="1"/>
    <n v="1"/>
    <s v="41799411"/>
    <x v="12"/>
    <n v="9"/>
    <n v="5"/>
    <s v="secor, jason"/>
    <n v="10"/>
    <n v="10"/>
    <s v="Home"/>
    <n v="0"/>
    <n v="782"/>
    <n v="8.6126346841091781"/>
    <n v="8.5403819904269955"/>
    <n v="-7.2252693682182567E-2"/>
    <n v="5"/>
    <n v="5"/>
  </r>
  <r>
    <d v="2014-06-09T00:00:00"/>
    <n v="4"/>
    <n v="3"/>
    <n v="1"/>
    <n v="1"/>
    <s v="41799431"/>
    <x v="17"/>
    <n v="10"/>
    <n v="10"/>
    <s v="crumbliss, marvin"/>
    <n v="9"/>
    <n v="5"/>
    <s v="Away"/>
    <n v="1"/>
    <n v="319"/>
    <n v="9.8681853732642466"/>
    <n v="9.870821665798962"/>
    <n v="2.6362925347154231E-3"/>
    <n v="5"/>
    <n v="5"/>
  </r>
  <r>
    <d v="2014-06-09T00:00:00"/>
    <n v="4"/>
    <n v="2"/>
    <n v="1"/>
    <n v="2"/>
    <s v="41799421"/>
    <x v="13"/>
    <n v="8"/>
    <n v="10"/>
    <s v="miller, alicia"/>
    <n v="4"/>
    <n v="5"/>
    <s v="Home"/>
    <n v="1"/>
    <n v="176"/>
    <n v="7.6790149525087088"/>
    <n v="7.7254346534585352"/>
    <n v="4.6419700949826392E-2"/>
    <n v="5"/>
    <n v="5"/>
  </r>
  <r>
    <d v="2014-06-09T00:00:00"/>
    <n v="4"/>
    <n v="4"/>
    <n v="1"/>
    <n v="2"/>
    <s v="41799441"/>
    <x v="15"/>
    <n v="4"/>
    <n v="5"/>
    <s v="crumbliss, john"/>
    <n v="8"/>
    <n v="10"/>
    <s v="Away"/>
    <n v="0"/>
    <n v="43"/>
    <n v="4.3682902739057017"/>
    <n v="4.3826473131351174"/>
    <n v="1.4357039229415669E-2"/>
    <n v="5"/>
    <n v="5"/>
  </r>
  <r>
    <d v="2014-06-09T00:00:00"/>
    <n v="4"/>
    <n v="1"/>
    <n v="2"/>
    <n v="3"/>
    <s v="41799412"/>
    <x v="12"/>
    <n v="9"/>
    <n v="15"/>
    <s v="miller, alicia"/>
    <n v="4"/>
    <n v="0"/>
    <s v="Home"/>
    <n v="1"/>
    <n v="783"/>
    <n v="8.5403819904269955"/>
    <n v="8.6695743506184559"/>
    <n v="0.12919236019146041"/>
    <m/>
    <m/>
  </r>
  <r>
    <d v="2014-06-09T00:00:00"/>
    <n v="4"/>
    <n v="4"/>
    <n v="2"/>
    <n v="3"/>
    <s v="41799442"/>
    <x v="15"/>
    <n v="4"/>
    <n v="0"/>
    <s v="crumbliss, marvin"/>
    <n v="9"/>
    <n v="15"/>
    <s v="Away"/>
    <n v="0"/>
    <n v="44"/>
    <n v="4.3826473131351174"/>
    <n v="4.285255150621003"/>
    <n v="-9.7392162514114311E-2"/>
    <m/>
    <m/>
  </r>
  <r>
    <d v="2014-06-09T00:00:00"/>
    <n v="4"/>
    <n v="2"/>
    <n v="2"/>
    <n v="4"/>
    <s v="41799422"/>
    <x v="13"/>
    <n v="8"/>
    <n v="7"/>
    <s v="secor, jason"/>
    <n v="10"/>
    <n v="8"/>
    <s v="Home"/>
    <n v="0"/>
    <n v="177"/>
    <n v="7.7254346534585352"/>
    <n v="7.7109259603893641"/>
    <n v="-1.450869306917113E-2"/>
    <m/>
    <m/>
  </r>
  <r>
    <d v="2014-06-09T00:00:00"/>
    <n v="4"/>
    <n v="3"/>
    <n v="2"/>
    <n v="4"/>
    <s v="41799432"/>
    <x v="17"/>
    <n v="10"/>
    <n v="8"/>
    <s v="crumbliss, john"/>
    <n v="8"/>
    <n v="7"/>
    <s v="Away"/>
    <n v="1"/>
    <n v="320"/>
    <n v="9.870821665798962"/>
    <n v="9.833405232482983"/>
    <n v="-3.7416433315978992E-2"/>
    <m/>
    <m/>
  </r>
  <r>
    <d v="2014-07-07T00:00:00"/>
    <n v="3"/>
    <n v="1"/>
    <n v="1"/>
    <n v="1"/>
    <s v="41827311"/>
    <x v="9"/>
    <n v="6"/>
    <n v="3"/>
    <s v="ashburn, larry"/>
    <n v="8"/>
    <n v="12"/>
    <s v="Home"/>
    <n v="0"/>
    <n v="171"/>
    <n v="6.2807875765127186"/>
    <n v="6.2151718249824635"/>
    <n v="-6.5615751530255118E-2"/>
    <n v="5"/>
    <n v="5"/>
  </r>
  <r>
    <d v="2014-07-07T00:00:00"/>
    <n v="3"/>
    <n v="3"/>
    <n v="1"/>
    <n v="1"/>
    <s v="41827331"/>
    <x v="14"/>
    <n v="8"/>
    <n v="12"/>
    <s v="tiwari, nishant"/>
    <n v="6"/>
    <n v="3"/>
    <s v="Away"/>
    <n v="1"/>
    <n v="684"/>
    <n v="8.4570603234441588"/>
    <n v="8.5279191169752764"/>
    <n v="7.085879353111757E-2"/>
    <n v="5"/>
    <n v="5"/>
  </r>
  <r>
    <d v="2014-07-07T00:00:00"/>
    <n v="3"/>
    <n v="2"/>
    <n v="1"/>
    <n v="2"/>
    <s v="41827321"/>
    <x v="11"/>
    <n v="7"/>
    <n v="8"/>
    <s v="miller, alicia"/>
    <n v="4"/>
    <n v="7"/>
    <s v="Home"/>
    <n v="1"/>
    <n v="206"/>
    <n v="6.7223008893730505"/>
    <n v="6.7478548715855888"/>
    <n v="2.5553982212538351E-2"/>
    <n v="5"/>
    <n v="5"/>
  </r>
  <r>
    <d v="2014-07-07T00:00:00"/>
    <n v="3"/>
    <n v="4"/>
    <n v="1"/>
    <n v="2"/>
    <s v="41827341"/>
    <x v="15"/>
    <n v="4"/>
    <n v="7"/>
    <s v="ancheta, nate"/>
    <n v="7"/>
    <n v="8"/>
    <s v="Away"/>
    <n v="0"/>
    <n v="45"/>
    <n v="4.285255150621003"/>
    <n v="4.3442713429988071"/>
    <n v="5.9016192377804089E-2"/>
    <n v="5"/>
    <n v="5"/>
  </r>
  <r>
    <d v="2014-07-07T00:00:00"/>
    <n v="3"/>
    <n v="1"/>
    <n v="2"/>
    <n v="3"/>
    <s v="41827312"/>
    <x v="9"/>
    <n v="6"/>
    <n v="9"/>
    <s v="miller, alicia"/>
    <n v="4"/>
    <n v="6"/>
    <s v="Home"/>
    <n v="1"/>
    <n v="172"/>
    <n v="6.2151718249824635"/>
    <n v="6.270868388482814"/>
    <n v="5.5696563500350571E-2"/>
    <m/>
    <m/>
  </r>
  <r>
    <d v="2014-07-07T00:00:00"/>
    <n v="3"/>
    <n v="4"/>
    <n v="2"/>
    <n v="3"/>
    <s v="41827342"/>
    <x v="15"/>
    <n v="4"/>
    <n v="6"/>
    <s v="tiwari, nishant"/>
    <n v="6"/>
    <n v="9"/>
    <s v="Away"/>
    <n v="0"/>
    <n v="46"/>
    <n v="4.3442713429988071"/>
    <n v="4.3794996122967049"/>
    <n v="3.5228269297897796E-2"/>
    <m/>
    <m/>
  </r>
  <r>
    <d v="2014-07-07T00:00:00"/>
    <n v="3"/>
    <n v="2"/>
    <n v="2"/>
    <n v="4"/>
    <s v="41827322"/>
    <x v="11"/>
    <n v="7"/>
    <n v="3"/>
    <s v="ashburn, larry"/>
    <n v="8"/>
    <n v="12"/>
    <s v="Home"/>
    <n v="0"/>
    <n v="207"/>
    <n v="6.7478548715855888"/>
    <n v="6.6728977741538769"/>
    <n v="-7.4957097431711972E-2"/>
    <m/>
    <m/>
  </r>
  <r>
    <d v="2014-07-07T00:00:00"/>
    <n v="3"/>
    <n v="3"/>
    <n v="2"/>
    <n v="4"/>
    <s v="41827332"/>
    <x v="14"/>
    <n v="8"/>
    <n v="12"/>
    <s v="ancheta, nate"/>
    <n v="7"/>
    <n v="3"/>
    <s v="Away"/>
    <n v="1"/>
    <n v="685"/>
    <n v="8.5279191169752764"/>
    <n v="8.597360734635771"/>
    <n v="6.9441617660494614E-2"/>
    <m/>
    <m/>
  </r>
  <r>
    <d v="2014-07-07T00:00:00"/>
    <n v="4"/>
    <n v="1"/>
    <n v="1"/>
    <n v="1"/>
    <s v="41827411"/>
    <x v="4"/>
    <n v="7"/>
    <n v="3"/>
    <s v="crumbliss, john"/>
    <n v="8"/>
    <n v="12"/>
    <s v="Home"/>
    <n v="0"/>
    <n v="36"/>
    <n v="6.95030864197531"/>
    <n v="6.8435435435435448"/>
    <n v="-0.10676509843176518"/>
    <n v="5"/>
    <n v="5"/>
  </r>
  <r>
    <d v="2014-07-07T00:00:00"/>
    <n v="4"/>
    <n v="3"/>
    <n v="1"/>
    <n v="1"/>
    <s v="41827431"/>
    <x v="13"/>
    <n v="8"/>
    <n v="12"/>
    <s v="anderson, bill"/>
    <n v="7"/>
    <n v="3"/>
    <s v="Away"/>
    <n v="1"/>
    <n v="178"/>
    <n v="7.7109259603893641"/>
    <n v="7.7967074411815771"/>
    <n v="8.5781480792213038E-2"/>
    <n v="5"/>
    <n v="5"/>
  </r>
  <r>
    <d v="2014-07-07T00:00:00"/>
    <n v="4"/>
    <n v="2"/>
    <n v="1"/>
    <n v="2"/>
    <s v="41827421"/>
    <x v="6"/>
    <n v="7"/>
    <n v="4"/>
    <s v="crumbliss, marvin"/>
    <n v="9"/>
    <n v="11"/>
    <s v="Home"/>
    <n v="0"/>
    <n v="46"/>
    <n v="7.234299516908214"/>
    <n v="7.1654846335697409"/>
    <n v="-6.8814883338473187E-2"/>
    <n v="5"/>
    <n v="5"/>
  </r>
  <r>
    <d v="2014-07-07T00:00:00"/>
    <n v="4"/>
    <n v="4"/>
    <n v="1"/>
    <n v="2"/>
    <s v="41827441"/>
    <x v="12"/>
    <n v="9"/>
    <n v="11"/>
    <s v="hills, scott"/>
    <n v="7"/>
    <n v="4"/>
    <s v="Away"/>
    <n v="1"/>
    <n v="784"/>
    <n v="8.6695743506184559"/>
    <n v="8.7161828636060861"/>
    <n v="4.6608512987630135E-2"/>
    <n v="5"/>
    <n v="5"/>
  </r>
  <r>
    <d v="2014-07-07T00:00:00"/>
    <n v="4"/>
    <n v="1"/>
    <n v="2"/>
    <n v="3"/>
    <s v="41827412"/>
    <x v="4"/>
    <n v="7"/>
    <n v="6"/>
    <s v="crumbliss, marvin"/>
    <n v="9"/>
    <n v="9"/>
    <s v="Home"/>
    <n v="0"/>
    <n v="37"/>
    <n v="6.8435435435435448"/>
    <n v="6.8213450292397679"/>
    <n v="-2.219851430377684E-2"/>
    <m/>
    <m/>
  </r>
  <r>
    <d v="2014-07-07T00:00:00"/>
    <n v="4"/>
    <n v="4"/>
    <n v="2"/>
    <n v="3"/>
    <s v="41827442"/>
    <x v="12"/>
    <n v="9"/>
    <n v="9"/>
    <s v="anderson, bill"/>
    <n v="7"/>
    <n v="6"/>
    <s v="Away"/>
    <n v="1"/>
    <n v="785"/>
    <n v="8.7161828636060861"/>
    <n v="8.7218592063339653"/>
    <n v="5.6763427278792022E-3"/>
    <m/>
    <m/>
  </r>
  <r>
    <d v="2014-07-07T00:00:00"/>
    <n v="4"/>
    <n v="2"/>
    <n v="2"/>
    <n v="4"/>
    <s v="41827422"/>
    <x v="6"/>
    <n v="7"/>
    <n v="8"/>
    <s v="crumbliss, john"/>
    <n v="8"/>
    <n v="7"/>
    <s v="Home"/>
    <n v="1"/>
    <n v="47"/>
    <n v="7.1654846335697409"/>
    <n v="7.1828703703703711"/>
    <n v="1.7385736800630269E-2"/>
    <m/>
    <m/>
  </r>
  <r>
    <d v="2014-07-07T00:00:00"/>
    <n v="4"/>
    <n v="3"/>
    <n v="2"/>
    <n v="4"/>
    <s v="41827432"/>
    <x v="13"/>
    <n v="8"/>
    <n v="7"/>
    <s v="hills, scott"/>
    <n v="7"/>
    <n v="8"/>
    <s v="Away"/>
    <n v="0"/>
    <n v="179"/>
    <n v="7.7967074411815771"/>
    <n v="7.7807732923579458"/>
    <n v="-1.5934148823631311E-2"/>
    <m/>
    <m/>
  </r>
  <r>
    <d v="2014-07-07T00:00:00"/>
    <n v="2"/>
    <n v="1"/>
    <n v="1"/>
    <n v="1"/>
    <s v="41827211"/>
    <x v="1"/>
    <n v="8"/>
    <n v="11"/>
    <s v="reynolds, bob"/>
    <n v="8"/>
    <n v="4"/>
    <s v="Home"/>
    <n v="1"/>
    <n v="250"/>
    <n v="7.8267873576263831"/>
    <n v="7.8902516104738547"/>
    <n v="6.3464252847471592E-2"/>
    <n v="5"/>
    <n v="5"/>
  </r>
  <r>
    <d v="2014-07-07T00:00:00"/>
    <n v="2"/>
    <n v="3"/>
    <n v="1"/>
    <n v="1"/>
    <s v="41827231"/>
    <x v="7"/>
    <n v="8"/>
    <n v="4"/>
    <s v="Randolph, Robin"/>
    <n v="8"/>
    <n v="11"/>
    <s v="Away"/>
    <n v="0"/>
    <n v="377"/>
    <n v="8.2356168192057488"/>
    <n v="8.1509044828216339"/>
    <n v="-8.4712336384114906E-2"/>
    <n v="5"/>
    <n v="5"/>
  </r>
  <r>
    <d v="2014-07-07T00:00:00"/>
    <n v="2"/>
    <n v="2"/>
    <n v="1"/>
    <n v="2"/>
    <s v="41827221"/>
    <x v="3"/>
    <n v="8"/>
    <n v="8"/>
    <s v="wiley, chris"/>
    <n v="9"/>
    <n v="7"/>
    <s v="Home"/>
    <n v="1"/>
    <n v="373"/>
    <n v="8.0055929538091917"/>
    <n v="8.0054810947330068"/>
    <n v="-1.1185907618482815E-4"/>
    <n v="5"/>
    <n v="5"/>
  </r>
  <r>
    <d v="2014-07-07T00:00:00"/>
    <n v="2"/>
    <n v="4"/>
    <n v="1"/>
    <n v="2"/>
    <s v="41827241"/>
    <x v="5"/>
    <n v="9"/>
    <n v="7"/>
    <s v="Shindle, Steph"/>
    <n v="8"/>
    <n v="8"/>
    <s v="Away"/>
    <n v="0"/>
    <n v="8"/>
    <n v="8.625"/>
    <n v="8.4444444444444446"/>
    <n v="-0.18055555555555536"/>
    <n v="5"/>
    <n v="5"/>
  </r>
  <r>
    <d v="2014-07-07T00:00:00"/>
    <n v="2"/>
    <n v="1"/>
    <n v="2"/>
    <n v="3"/>
    <s v="41827212"/>
    <x v="1"/>
    <n v="8"/>
    <n v="9"/>
    <s v="wiley, chris"/>
    <n v="9"/>
    <n v="6"/>
    <s v="Home"/>
    <n v="1"/>
    <n v="251"/>
    <n v="7.8902516104738547"/>
    <n v="7.9124465782643778"/>
    <n v="2.2194967790523101E-2"/>
    <m/>
    <m/>
  </r>
  <r>
    <d v="2014-07-07T00:00:00"/>
    <n v="2"/>
    <n v="4"/>
    <n v="2"/>
    <n v="3"/>
    <s v="41827242"/>
    <x v="5"/>
    <n v="9"/>
    <n v="6"/>
    <s v="Randolph, Robin"/>
    <n v="8"/>
    <n v="9"/>
    <s v="Away"/>
    <n v="0"/>
    <n v="9"/>
    <n v="8.4444444444444446"/>
    <n v="8.1999999999999993"/>
    <n v="-0.24444444444444535"/>
    <m/>
    <m/>
  </r>
  <r>
    <d v="2014-07-07T00:00:00"/>
    <n v="2"/>
    <n v="2"/>
    <n v="2"/>
    <n v="4"/>
    <s v="41827222"/>
    <x v="3"/>
    <n v="8"/>
    <n v="8"/>
    <s v="reynolds, bob"/>
    <n v="8"/>
    <n v="7"/>
    <s v="Home"/>
    <n v="1"/>
    <n v="374"/>
    <n v="8.0054810947330068"/>
    <n v="8.0053714728383465"/>
    <n v="-1.0962189466034999E-4"/>
    <m/>
    <m/>
  </r>
  <r>
    <d v="2014-07-07T00:00:00"/>
    <n v="2"/>
    <n v="3"/>
    <n v="2"/>
    <n v="4"/>
    <s v="41827232"/>
    <x v="7"/>
    <n v="8"/>
    <n v="7"/>
    <s v="Shindle, Steph"/>
    <n v="8"/>
    <n v="8"/>
    <s v="Away"/>
    <n v="0"/>
    <n v="378"/>
    <n v="8.1509044828216339"/>
    <n v="8.1278863931652019"/>
    <n v="-2.3018089656432039E-2"/>
    <m/>
    <m/>
  </r>
  <r>
    <d v="2014-07-07T00:00:00"/>
    <n v="1"/>
    <n v="1"/>
    <n v="1"/>
    <n v="1"/>
    <s v="41827111"/>
    <x v="8"/>
    <n v="8"/>
    <n v="13"/>
    <s v="Henson, Kris"/>
    <n v="7"/>
    <n v="2"/>
    <s v="Home"/>
    <n v="1"/>
    <n v="430"/>
    <n v="7.6242251063493391"/>
    <n v="7.7317406042223524"/>
    <n v="0.10751549787301329"/>
    <n v="5"/>
    <n v="5"/>
  </r>
  <r>
    <d v="2014-07-07T00:00:00"/>
    <n v="1"/>
    <n v="3"/>
    <n v="1"/>
    <n v="1"/>
    <s v="41827131"/>
    <x v="2"/>
    <n v="7"/>
    <n v="2"/>
    <s v="andrews, brian"/>
    <n v="8"/>
    <n v="13"/>
    <s v="Away"/>
    <n v="0"/>
    <n v="162"/>
    <n v="7.3309753751579878"/>
    <n v="7.2243558676548272"/>
    <n v="-0.10661950750316063"/>
    <n v="5"/>
    <n v="5"/>
  </r>
  <r>
    <d v="2014-07-07T00:00:00"/>
    <n v="1"/>
    <n v="2"/>
    <n v="1"/>
    <n v="2"/>
    <s v="41827121"/>
    <x v="10"/>
    <n v="7"/>
    <n v="4"/>
    <s v="Pigford, Greg"/>
    <n v="8"/>
    <n v="11"/>
    <s v="Home"/>
    <n v="0"/>
    <n v="201"/>
    <n v="7.2968943964280948"/>
    <n v="7.2309565084995322"/>
    <n v="-6.5937887928562589E-2"/>
    <n v="5"/>
    <n v="5"/>
  </r>
  <r>
    <d v="2014-07-07T00:00:00"/>
    <n v="1"/>
    <n v="4"/>
    <n v="1"/>
    <n v="2"/>
    <s v="41827141"/>
    <x v="0"/>
    <n v="8"/>
    <n v="11"/>
    <s v="revell, justin"/>
    <n v="7"/>
    <n v="4"/>
    <s v="Away"/>
    <n v="1"/>
    <n v="702"/>
    <n v="7.8746979381496933"/>
    <n v="7.9372039793867"/>
    <n v="6.2506041237006649E-2"/>
    <n v="5"/>
    <n v="5"/>
  </r>
  <r>
    <d v="2014-07-07T00:00:00"/>
    <n v="1"/>
    <n v="1"/>
    <n v="2"/>
    <n v="3"/>
    <s v="41827112"/>
    <x v="8"/>
    <n v="8"/>
    <n v="3"/>
    <s v="Pigford, Greg"/>
    <n v="8"/>
    <n v="12"/>
    <s v="Home"/>
    <n v="0"/>
    <n v="431"/>
    <n v="7.7317406042223524"/>
    <n v="7.6371057921379055"/>
    <n v="-9.4634812084446907E-2"/>
    <m/>
    <m/>
  </r>
  <r>
    <d v="2014-07-07T00:00:00"/>
    <n v="1"/>
    <n v="4"/>
    <n v="2"/>
    <n v="3"/>
    <s v="41827142"/>
    <x v="0"/>
    <n v="8"/>
    <n v="12"/>
    <s v="andrews, brian"/>
    <n v="8"/>
    <n v="3"/>
    <s v="Away"/>
    <n v="1"/>
    <n v="703"/>
    <n v="7.9372039793867"/>
    <n v="8.018459899798966"/>
    <n v="8.1255920412266036E-2"/>
    <m/>
    <m/>
  </r>
  <r>
    <d v="2014-07-07T00:00:00"/>
    <n v="1"/>
    <n v="2"/>
    <n v="2"/>
    <n v="4"/>
    <s v="41827122"/>
    <x v="10"/>
    <n v="7"/>
    <n v="8"/>
    <s v="Henson, Kris"/>
    <n v="7"/>
    <n v="7"/>
    <s v="Home"/>
    <n v="1"/>
    <n v="202"/>
    <n v="7.2309565084995322"/>
    <n v="7.2463373783295415"/>
    <n v="1.5380869830009303E-2"/>
    <m/>
    <m/>
  </r>
  <r>
    <d v="2014-07-07T00:00:00"/>
    <n v="1"/>
    <n v="3"/>
    <n v="2"/>
    <n v="4"/>
    <s v="41827132"/>
    <x v="2"/>
    <n v="7"/>
    <n v="7"/>
    <s v="revell, justin"/>
    <n v="7"/>
    <n v="8"/>
    <s v="Away"/>
    <n v="0"/>
    <n v="163"/>
    <n v="7.2243558676548272"/>
    <n v="7.2198687503017309"/>
    <n v="-4.4871173530962594E-3"/>
    <m/>
    <m/>
  </r>
  <r>
    <d v="2014-07-14T00:00:00"/>
    <n v="2"/>
    <n v="1"/>
    <n v="1"/>
    <n v="1"/>
    <s v="41834211"/>
    <x v="2"/>
    <n v="7"/>
    <n v="10"/>
    <s v="wiley, chris"/>
    <n v="8"/>
    <n v="5"/>
    <s v="Home"/>
    <n v="1"/>
    <n v="164"/>
    <n v="7.2198687503017309"/>
    <n v="7.2754713752956972"/>
    <n v="5.5602624993966288E-2"/>
    <n v="5"/>
    <n v="5"/>
  </r>
  <r>
    <d v="2014-07-14T00:00:00"/>
    <n v="2"/>
    <n v="3"/>
    <n v="1"/>
    <n v="1"/>
    <s v="41834231"/>
    <x v="5"/>
    <n v="8"/>
    <n v="5"/>
    <s v="Henson, Kris"/>
    <n v="7"/>
    <n v="10"/>
    <s v="Away"/>
    <n v="0"/>
    <n v="10"/>
    <n v="8.1999999999999993"/>
    <n v="7.9090909090909092"/>
    <n v="-0.29090909090909012"/>
    <n v="5"/>
    <n v="5"/>
  </r>
  <r>
    <d v="2014-07-14T00:00:00"/>
    <n v="2"/>
    <n v="2"/>
    <n v="1"/>
    <n v="2"/>
    <s v="41834221"/>
    <x v="0"/>
    <n v="8"/>
    <n v="5"/>
    <s v="reynolds, bob"/>
    <n v="8"/>
    <n v="10"/>
    <s v="Home"/>
    <n v="0"/>
    <n v="704"/>
    <n v="8.018459899798966"/>
    <n v="7.9580907018029867"/>
    <n v="-6.0369197995979285E-2"/>
    <n v="5"/>
    <n v="5"/>
  </r>
  <r>
    <d v="2014-07-14T00:00:00"/>
    <n v="2"/>
    <n v="4"/>
    <n v="1"/>
    <n v="2"/>
    <s v="41834241"/>
    <x v="7"/>
    <n v="8"/>
    <n v="10"/>
    <s v="Pigford, Greg"/>
    <n v="8"/>
    <n v="5"/>
    <s v="Away"/>
    <n v="1"/>
    <n v="379"/>
    <n v="8.1278863931652019"/>
    <n v="8.1653286653018977"/>
    <n v="3.744227213669582E-2"/>
    <n v="5"/>
    <n v="5"/>
  </r>
  <r>
    <d v="2014-07-14T00:00:00"/>
    <n v="2"/>
    <n v="1"/>
    <n v="2"/>
    <n v="3"/>
    <s v="41834212"/>
    <x v="2"/>
    <n v="7"/>
    <n v="7"/>
    <s v="reynolds, bob"/>
    <n v="8"/>
    <n v="8"/>
    <s v="Home"/>
    <n v="0"/>
    <n v="165"/>
    <n v="7.2754713752956972"/>
    <n v="7.269961947789783"/>
    <n v="-5.5094275059142106E-3"/>
    <m/>
    <m/>
  </r>
  <r>
    <d v="2014-07-14T00:00:00"/>
    <n v="2"/>
    <n v="4"/>
    <n v="2"/>
    <n v="3"/>
    <s v="41834242"/>
    <x v="7"/>
    <n v="8"/>
    <n v="8"/>
    <s v="Henson, Kris"/>
    <n v="7"/>
    <n v="7"/>
    <s v="Away"/>
    <n v="1"/>
    <n v="380"/>
    <n v="8.1653286653018977"/>
    <n v="8.1620220919958584"/>
    <n v="-3.3065733060393399E-3"/>
    <m/>
    <m/>
  </r>
  <r>
    <d v="2014-07-14T00:00:00"/>
    <n v="2"/>
    <n v="2"/>
    <n v="2"/>
    <n v="4"/>
    <s v="41834222"/>
    <x v="0"/>
    <n v="8"/>
    <n v="15"/>
    <s v="wiley, chris"/>
    <n v="8"/>
    <n v="0"/>
    <s v="Home"/>
    <n v="1"/>
    <n v="705"/>
    <n v="7.9580907018029867"/>
    <n v="8.0989288877669257"/>
    <n v="0.14083818596393893"/>
    <m/>
    <m/>
  </r>
  <r>
    <d v="2014-07-14T00:00:00"/>
    <n v="2"/>
    <n v="3"/>
    <n v="2"/>
    <n v="4"/>
    <s v="41834232"/>
    <x v="5"/>
    <n v="8"/>
    <n v="0"/>
    <s v="Pigford, Greg"/>
    <n v="8"/>
    <n v="15"/>
    <s v="Away"/>
    <n v="0"/>
    <n v="11"/>
    <n v="7.9090909090909092"/>
    <n v="7.25"/>
    <n v="-0.65909090909090917"/>
    <m/>
    <m/>
  </r>
  <r>
    <d v="2014-07-14T00:00:00"/>
    <n v="1"/>
    <n v="1"/>
    <n v="1"/>
    <n v="1"/>
    <s v="41834111"/>
    <x v="14"/>
    <n v="9"/>
    <n v="0"/>
    <s v="crumbliss, john"/>
    <n v="8"/>
    <n v="15"/>
    <s v="Home"/>
    <n v="0"/>
    <n v="686"/>
    <n v="8.597360734635771"/>
    <n v="8.4254135199430564"/>
    <n v="-0.17194721469271457"/>
    <n v="5"/>
    <n v="5"/>
  </r>
  <r>
    <d v="2014-07-14T00:00:00"/>
    <n v="1"/>
    <n v="3"/>
    <n v="1"/>
    <n v="1"/>
    <s v="41834131"/>
    <x v="13"/>
    <n v="8"/>
    <n v="15"/>
    <s v="ashburn, larry"/>
    <n v="9"/>
    <n v="0"/>
    <s v="Away"/>
    <n v="1"/>
    <n v="180"/>
    <n v="7.7807732923579458"/>
    <n v="7.9251578265107865"/>
    <n v="0.14438453415284069"/>
    <n v="5"/>
    <n v="5"/>
  </r>
  <r>
    <d v="2014-07-14T00:00:00"/>
    <n v="1"/>
    <n v="2"/>
    <n v="1"/>
    <n v="2"/>
    <s v="41834121"/>
    <x v="17"/>
    <n v="10"/>
    <n v="5"/>
    <s v="crumbliss, marvin"/>
    <n v="9"/>
    <n v="10"/>
    <s v="Home"/>
    <n v="0"/>
    <n v="321"/>
    <n v="9.833405232482983"/>
    <n v="9.7367371278333241"/>
    <n v="-9.6668104649658915E-2"/>
    <n v="5"/>
    <n v="5"/>
  </r>
  <r>
    <d v="2014-07-14T00:00:00"/>
    <n v="1"/>
    <n v="4"/>
    <n v="1"/>
    <n v="2"/>
    <s v="41834141"/>
    <x v="12"/>
    <n v="9"/>
    <n v="10"/>
    <s v="secor, jason"/>
    <n v="10"/>
    <n v="5"/>
    <s v="Away"/>
    <n v="1"/>
    <n v="786"/>
    <n v="8.7218592063339653"/>
    <n v="8.7474220222072852"/>
    <n v="2.5562815873319877E-2"/>
    <n v="5"/>
    <n v="5"/>
  </r>
  <r>
    <d v="2014-07-14T00:00:00"/>
    <n v="1"/>
    <n v="1"/>
    <n v="2"/>
    <n v="3"/>
    <s v="41834112"/>
    <x v="14"/>
    <n v="9"/>
    <n v="10"/>
    <s v="crumbliss, marvin"/>
    <n v="9"/>
    <n v="5"/>
    <s v="Home"/>
    <n v="1"/>
    <n v="687"/>
    <n v="8.4254135199430564"/>
    <n v="8.4569052495441959"/>
    <n v="3.149172960113944E-2"/>
    <m/>
    <m/>
  </r>
  <r>
    <d v="2014-07-14T00:00:00"/>
    <n v="1"/>
    <n v="4"/>
    <n v="2"/>
    <n v="3"/>
    <s v="41834142"/>
    <x v="12"/>
    <n v="9"/>
    <n v="5"/>
    <s v="ashburn, larry"/>
    <n v="9"/>
    <n v="10"/>
    <s v="Away"/>
    <n v="0"/>
    <n v="787"/>
    <n v="8.7474220222072852"/>
    <n v="8.6724735817631391"/>
    <n v="-7.4948440444146058E-2"/>
    <m/>
    <m/>
  </r>
  <r>
    <d v="2014-07-14T00:00:00"/>
    <n v="1"/>
    <n v="2"/>
    <n v="2"/>
    <n v="4"/>
    <s v="41834122"/>
    <x v="17"/>
    <n v="10"/>
    <n v="9"/>
    <s v="crumbliss, john"/>
    <n v="8"/>
    <n v="6"/>
    <s v="Home"/>
    <n v="1"/>
    <n v="322"/>
    <n v="9.7367371278333241"/>
    <n v="9.7220023852766584"/>
    <n v="-1.4734742556665736E-2"/>
    <m/>
    <m/>
  </r>
  <r>
    <d v="2014-07-14T00:00:00"/>
    <n v="1"/>
    <n v="3"/>
    <n v="2"/>
    <n v="4"/>
    <s v="41834132"/>
    <x v="13"/>
    <n v="8"/>
    <n v="6"/>
    <s v="secor, jason"/>
    <n v="10"/>
    <n v="9"/>
    <s v="Away"/>
    <n v="0"/>
    <n v="181"/>
    <n v="7.9251578265107865"/>
    <n v="7.8866546699805715"/>
    <n v="-3.8503156530214966E-2"/>
    <m/>
    <m/>
  </r>
  <r>
    <d v="2014-07-14T00:00:00"/>
    <n v="4"/>
    <n v="1"/>
    <n v="1"/>
    <n v="1"/>
    <s v="41834411"/>
    <x v="4"/>
    <n v="7"/>
    <n v="9"/>
    <s v="nichols, steven"/>
    <n v="7"/>
    <n v="6"/>
    <s v="Home"/>
    <n v="1"/>
    <n v="38"/>
    <n v="6.8213450292397679"/>
    <n v="6.8772079772079788"/>
    <n v="5.5862947968210896E-2"/>
    <n v="5"/>
    <n v="5"/>
  </r>
  <r>
    <d v="2014-07-14T00:00:00"/>
    <n v="4"/>
    <n v="3"/>
    <n v="1"/>
    <n v="1"/>
    <s v="41834431"/>
    <x v="16"/>
    <n v="7"/>
    <n v="6"/>
    <s v="anderson, bill"/>
    <n v="7"/>
    <n v="9"/>
    <s v="Away"/>
    <n v="0"/>
    <n v="2"/>
    <n v="7"/>
    <n v="6.666666666666667"/>
    <n v="-0.33333333333333304"/>
    <n v="5"/>
    <n v="5"/>
  </r>
  <r>
    <d v="2014-07-14T00:00:00"/>
    <n v="4"/>
    <n v="2"/>
    <n v="1"/>
    <n v="2"/>
    <s v="41834421"/>
    <x v="6"/>
    <n v="7"/>
    <n v="9"/>
    <s v="andrews, brian"/>
    <n v="8"/>
    <n v="6"/>
    <s v="Home"/>
    <n v="1"/>
    <n v="48"/>
    <n v="7.1828703703703711"/>
    <n v="7.2199546485260777"/>
    <n v="3.7084278155706585E-2"/>
    <n v="5"/>
    <n v="5"/>
  </r>
  <r>
    <d v="2014-07-14T00:00:00"/>
    <n v="4"/>
    <n v="4"/>
    <n v="1"/>
    <n v="2"/>
    <s v="41834441"/>
    <x v="8"/>
    <n v="8"/>
    <n v="6"/>
    <s v="hills, scott"/>
    <n v="7"/>
    <n v="9"/>
    <s v="Away"/>
    <n v="0"/>
    <n v="432"/>
    <n v="7.6371057921379055"/>
    <n v="7.6043636762951472"/>
    <n v="-3.2742115842758324E-2"/>
    <n v="5"/>
    <n v="5"/>
  </r>
  <r>
    <d v="2014-07-14T00:00:00"/>
    <n v="4"/>
    <n v="1"/>
    <n v="2"/>
    <n v="3"/>
    <s v="41834412"/>
    <x v="4"/>
    <n v="7"/>
    <n v="9"/>
    <s v="andrews, brian"/>
    <n v="8"/>
    <n v="6"/>
    <s v="Home"/>
    <n v="1"/>
    <n v="39"/>
    <n v="6.8772079772079788"/>
    <n v="6.9302777777777793"/>
    <n v="5.3069800569800485E-2"/>
    <m/>
    <m/>
  </r>
  <r>
    <d v="2014-07-14T00:00:00"/>
    <n v="4"/>
    <n v="4"/>
    <n v="2"/>
    <n v="3"/>
    <s v="41834442"/>
    <x v="8"/>
    <n v="8"/>
    <n v="6"/>
    <s v="anderson, bill"/>
    <n v="7"/>
    <n v="9"/>
    <s v="Away"/>
    <n v="0"/>
    <n v="433"/>
    <n v="7.6043636762951472"/>
    <n v="7.5722764027692442"/>
    <n v="-3.2087273525903015E-2"/>
    <m/>
    <m/>
  </r>
  <r>
    <d v="2014-07-14T00:00:00"/>
    <n v="4"/>
    <n v="2"/>
    <n v="2"/>
    <n v="4"/>
    <s v="41834422"/>
    <x v="6"/>
    <n v="7"/>
    <n v="9"/>
    <s v="nichols, steven"/>
    <n v="7"/>
    <n v="6"/>
    <s v="Home"/>
    <n v="1"/>
    <n v="49"/>
    <n v="7.2199546485260777"/>
    <n v="7.2555555555555564"/>
    <n v="3.5600907029478712E-2"/>
    <m/>
    <m/>
  </r>
  <r>
    <d v="2014-07-14T00:00:00"/>
    <n v="4"/>
    <n v="3"/>
    <n v="2"/>
    <n v="4"/>
    <s v="41834432"/>
    <x v="16"/>
    <n v="7"/>
    <n v="6"/>
    <s v="hills, scott"/>
    <n v="7"/>
    <n v="9"/>
    <s v="Away"/>
    <n v="0"/>
    <n v="3"/>
    <n v="6.666666666666667"/>
    <n v="6.5"/>
    <n v="-0.16666666666666696"/>
    <m/>
    <m/>
  </r>
  <r>
    <m/>
    <m/>
    <m/>
    <m/>
    <m/>
    <m/>
    <x v="18"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1">
  <r>
    <d v="2014-06-09T00:00:00"/>
    <n v="2"/>
    <n v="3"/>
    <n v="5"/>
    <s v="4179923H"/>
    <x v="0"/>
    <s v="Pigford, Greg"/>
    <s v="Henson, Kris"/>
    <n v="8"/>
    <n v="7"/>
    <s v="Randolph, Robin+Shindle, Steph"/>
    <n v="8"/>
    <n v="8"/>
    <s v="Home"/>
    <n v="0"/>
    <n v="111"/>
    <n v="7.9635745923312289"/>
    <n v="7.9443031004846043"/>
    <n v="-1.9271491846624578E-2"/>
  </r>
  <r>
    <d v="2014-06-09T00:00:00"/>
    <n v="2"/>
    <n v="3"/>
    <n v="5"/>
    <s v="4179923A"/>
    <x v="1"/>
    <s v="Randolph, Robin"/>
    <s v="Shindle, Steph"/>
    <n v="8"/>
    <n v="8"/>
    <s v="Henson, Kris+Pigford, Greg"/>
    <n v="8"/>
    <n v="7"/>
    <s v="Away"/>
    <n v="1"/>
    <n v="0"/>
    <n v="8"/>
    <n v="8"/>
    <n v="0"/>
  </r>
  <r>
    <d v="2014-06-09T00:00:00"/>
    <n v="2"/>
    <n v="4"/>
    <n v="6"/>
    <s v="4179924H"/>
    <x v="0"/>
    <s v="Pigford, Greg"/>
    <s v="Henson, Kris"/>
    <n v="8"/>
    <n v="8"/>
    <s v="Randolph, Robin+Shindle, Steph"/>
    <n v="8"/>
    <n v="7"/>
    <s v="Home"/>
    <n v="0"/>
    <n v="112"/>
    <n v="7.9443031004846043"/>
    <n v="7.8654170384749129"/>
    <n v="-7.8886062009691393E-2"/>
  </r>
  <r>
    <d v="2014-06-09T00:00:00"/>
    <n v="2"/>
    <n v="4"/>
    <n v="6"/>
    <s v="4179924A"/>
    <x v="1"/>
    <s v="Randolph, Robin"/>
    <s v="Shindle, Steph"/>
    <n v="8"/>
    <n v="7"/>
    <s v="Henson, Kris+Pigford, Greg"/>
    <n v="8"/>
    <n v="8"/>
    <s v="Away"/>
    <n v="1"/>
    <n v="1"/>
    <n v="8"/>
    <n v="9.5"/>
    <n v="1.5"/>
  </r>
  <r>
    <d v="2014-06-09T00:00:00"/>
    <n v="2"/>
    <n v="5"/>
    <n v="7"/>
    <s v="4179925H"/>
    <x v="0"/>
    <s v="Pigford, Greg"/>
    <s v="Henson, Kris"/>
    <n v="8"/>
    <n v="2"/>
    <s v="Randolph, Robin+Shindle, Steph"/>
    <n v="8"/>
    <n v="13"/>
    <s v="Home"/>
    <n v="0"/>
    <n v="113"/>
    <n v="7.8654170384749129"/>
    <n v="7.7481086977054145"/>
    <n v="-0.11730834076949836"/>
  </r>
  <r>
    <d v="2014-06-09T00:00:00"/>
    <n v="2"/>
    <n v="5"/>
    <n v="7"/>
    <s v="4179925A"/>
    <x v="1"/>
    <s v="Randolph, Robin"/>
    <s v="Shindle, Steph"/>
    <n v="8"/>
    <n v="13"/>
    <s v="Henson, Kris+Pigford, Greg"/>
    <n v="8"/>
    <n v="2"/>
    <s v="Away"/>
    <n v="1"/>
    <n v="2"/>
    <n v="9.5"/>
    <n v="10.666666666666666"/>
    <n v="1.1666666666666661"/>
  </r>
  <r>
    <d v="2014-06-09T00:00:00"/>
    <n v="2"/>
    <n v="6"/>
    <n v="8"/>
    <s v="4179926H"/>
    <x v="0"/>
    <s v="Pigford, Greg"/>
    <s v="Henson, Kris"/>
    <n v="8"/>
    <n v="4"/>
    <s v="Randolph, Robin+Shindle, Steph"/>
    <n v="8"/>
    <n v="11"/>
    <s v="Home"/>
    <n v="0"/>
    <n v="114"/>
    <n v="7.7481086977054145"/>
    <n v="7.6731465237513063"/>
    <n v="-7.4962173954108202E-2"/>
  </r>
  <r>
    <d v="2014-06-09T00:00:00"/>
    <n v="2"/>
    <n v="6"/>
    <n v="8"/>
    <s v="4179926A"/>
    <x v="1"/>
    <s v="Randolph, Robin"/>
    <s v="Shindle, Steph"/>
    <n v="8"/>
    <n v="11"/>
    <s v="Henson, Kris+Pigford, Greg"/>
    <n v="8"/>
    <n v="4"/>
    <s v="Away"/>
    <n v="1"/>
    <n v="3"/>
    <n v="10.666666666666666"/>
    <n v="10.75"/>
    <n v="8.3333333333333925E-2"/>
  </r>
  <r>
    <d v="2014-06-09T00:00:00"/>
    <n v="2"/>
    <n v="7"/>
    <n v="9"/>
    <s v="4179927H"/>
    <x v="0"/>
    <s v="Pigford, Greg"/>
    <s v="Henson, Kris"/>
    <n v="8"/>
    <n v="9"/>
    <s v="Randolph, Robin+Shindle, Steph"/>
    <n v="8"/>
    <n v="6"/>
    <s v="Home"/>
    <n v="1"/>
    <n v="115"/>
    <n v="7.6731465237513063"/>
    <n v="7.6996835932762799"/>
    <n v="2.6537069524973589E-2"/>
  </r>
  <r>
    <d v="2014-06-09T00:00:00"/>
    <n v="2"/>
    <n v="7"/>
    <n v="9"/>
    <s v="4179927A"/>
    <x v="1"/>
    <s v="Randolph, Robin"/>
    <s v="Shindle, Steph"/>
    <n v="8"/>
    <n v="6"/>
    <s v="Henson, Kris+Pigford, Greg"/>
    <n v="8"/>
    <n v="9"/>
    <s v="Away"/>
    <n v="0"/>
    <n v="4"/>
    <n v="10.75"/>
    <n v="9.8000000000000007"/>
    <n v="-0.94999999999999929"/>
  </r>
  <r>
    <d v="2014-06-09T00:00:00"/>
    <n v="3"/>
    <n v="3"/>
    <n v="5"/>
    <s v="4179933H"/>
    <x v="2"/>
    <s v="anderson, bill"/>
    <s v="hills, scott"/>
    <n v="8"/>
    <n v="13"/>
    <s v="reynolds, bob+wiley, chris"/>
    <n v="0"/>
    <n v="2"/>
    <s v="Home"/>
    <n v="1"/>
    <n v="42"/>
    <n v="8.2870370370370381"/>
    <n v="8.3966408268733854"/>
    <n v="0.10960378983634733"/>
  </r>
  <r>
    <d v="2014-06-09T00:00:00"/>
    <n v="3"/>
    <n v="3"/>
    <n v="5"/>
    <s v="4179933A"/>
    <x v="3"/>
    <s v="wiley, chris"/>
    <s v="reynolds, bob"/>
    <n v="0"/>
    <n v="2"/>
    <s v="anderson, bill+hills, scott"/>
    <n v="8"/>
    <n v="13"/>
    <s v="Away"/>
    <n v="0"/>
    <n v="0"/>
    <n v="0"/>
    <n v="2"/>
    <n v="2"/>
  </r>
  <r>
    <d v="2014-06-09T00:00:00"/>
    <n v="3"/>
    <n v="4"/>
    <n v="6"/>
    <s v="4179934H"/>
    <x v="2"/>
    <s v="anderson, bill"/>
    <s v="hills, scott"/>
    <n v="8"/>
    <n v="9"/>
    <s v="reynolds, bob+wiley, chris"/>
    <n v="0"/>
    <n v="6"/>
    <s v="Home"/>
    <n v="1"/>
    <n v="43"/>
    <n v="8.3966408268733854"/>
    <n v="8.387626262626263"/>
    <n v="-9.0145642471224363E-3"/>
  </r>
  <r>
    <d v="2014-06-09T00:00:00"/>
    <n v="3"/>
    <n v="4"/>
    <n v="6"/>
    <s v="4179934A"/>
    <x v="3"/>
    <s v="wiley, chris"/>
    <s v="reynolds, bob"/>
    <n v="0"/>
    <n v="6"/>
    <s v="anderson, bill+hills, scott"/>
    <n v="8"/>
    <n v="9"/>
    <s v="Away"/>
    <n v="0"/>
    <n v="1"/>
    <n v="2"/>
    <n v="4.5"/>
    <n v="2.5"/>
  </r>
  <r>
    <d v="2014-06-09T00:00:00"/>
    <n v="3"/>
    <n v="5"/>
    <n v="7"/>
    <s v="4179935H"/>
    <x v="2"/>
    <s v="anderson, bill"/>
    <s v="hills, scott"/>
    <n v="8"/>
    <n v="7"/>
    <s v="reynolds, bob+wiley, chris"/>
    <n v="0"/>
    <n v="8"/>
    <s v="Home"/>
    <n v="0"/>
    <n v="44"/>
    <n v="8.387626262626263"/>
    <n v="8.3567901234567898"/>
    <n v="-3.0836139169473142E-2"/>
  </r>
  <r>
    <d v="2014-06-09T00:00:00"/>
    <n v="3"/>
    <n v="5"/>
    <n v="7"/>
    <s v="4179935A"/>
    <x v="3"/>
    <s v="wiley, chris"/>
    <s v="reynolds, bob"/>
    <n v="0"/>
    <n v="8"/>
    <s v="anderson, bill+hills, scott"/>
    <n v="8"/>
    <n v="7"/>
    <s v="Away"/>
    <n v="1"/>
    <n v="2"/>
    <n v="4.5"/>
    <n v="5.666666666666667"/>
    <n v="1.166666666666667"/>
  </r>
  <r>
    <d v="2014-06-09T00:00:00"/>
    <n v="3"/>
    <n v="6"/>
    <n v="8"/>
    <s v="4179936H"/>
    <x v="2"/>
    <s v="anderson, bill"/>
    <s v="hills, scott"/>
    <n v="8"/>
    <n v="8"/>
    <s v="reynolds, bob+wiley, chris"/>
    <n v="0"/>
    <n v="7"/>
    <s v="Home"/>
    <n v="1"/>
    <n v="45"/>
    <n v="8.3567901234567898"/>
    <n v="8.3490338164251199"/>
    <n v="-7.7563070316699623E-3"/>
  </r>
  <r>
    <d v="2014-06-09T00:00:00"/>
    <n v="3"/>
    <n v="6"/>
    <n v="8"/>
    <s v="4179936A"/>
    <x v="3"/>
    <s v="wiley, chris"/>
    <s v="reynolds, bob"/>
    <n v="0"/>
    <n v="7"/>
    <s v="anderson, bill+hills, scott"/>
    <n v="8"/>
    <n v="8"/>
    <s v="Away"/>
    <n v="0"/>
    <n v="3"/>
    <n v="5.666666666666667"/>
    <n v="6"/>
    <n v="0.33333333333333304"/>
  </r>
  <r>
    <d v="2014-06-09T00:00:00"/>
    <n v="3"/>
    <n v="7"/>
    <n v="9"/>
    <s v="4179937H"/>
    <x v="2"/>
    <s v="anderson, bill"/>
    <s v="hills, scott"/>
    <n v="8"/>
    <n v="6"/>
    <s v="reynolds, bob+wiley, chris"/>
    <n v="0"/>
    <n v="9"/>
    <s v="Home"/>
    <n v="0"/>
    <n v="46"/>
    <n v="8.3490338164251199"/>
    <n v="8.2990543735224591"/>
    <n v="-4.9979442902660765E-2"/>
  </r>
  <r>
    <d v="2014-06-09T00:00:00"/>
    <n v="3"/>
    <n v="7"/>
    <n v="9"/>
    <s v="4179937A"/>
    <x v="3"/>
    <s v="wiley, chris"/>
    <s v="reynolds, bob"/>
    <n v="0"/>
    <n v="9"/>
    <s v="anderson, bill+hills, scott"/>
    <n v="8"/>
    <n v="6"/>
    <s v="Away"/>
    <n v="1"/>
    <n v="4"/>
    <n v="6"/>
    <n v="6.6"/>
    <n v="0.59999999999999964"/>
  </r>
  <r>
    <d v="2014-06-09T00:00:00"/>
    <n v="1"/>
    <n v="3"/>
    <n v="5"/>
    <s v="4179913H"/>
    <x v="4"/>
    <s v="andrews, brian"/>
    <s v="revell, justin"/>
    <n v="8"/>
    <n v="8"/>
    <s v="ancheta, nate+tiwari, nishant"/>
    <n v="6"/>
    <n v="7"/>
    <s v="Home"/>
    <n v="1"/>
    <n v="306"/>
    <n v="7.6875835682203091"/>
    <n v="7.6938318968559027"/>
    <n v="6.2483286355936585E-3"/>
  </r>
  <r>
    <d v="2014-06-09T00:00:00"/>
    <n v="1"/>
    <n v="3"/>
    <n v="5"/>
    <s v="4179913A"/>
    <x v="5"/>
    <s v="tiwari, nishant"/>
    <s v="ancheta, nate"/>
    <n v="6"/>
    <n v="7"/>
    <s v="andrews, brian+revell, justin"/>
    <n v="8"/>
    <n v="8"/>
    <s v="Away"/>
    <n v="0"/>
    <n v="267"/>
    <n v="6.2778698357052756"/>
    <n v="6.2923124389911695"/>
    <n v="1.4442603285893973E-2"/>
  </r>
  <r>
    <d v="2014-06-09T00:00:00"/>
    <n v="1"/>
    <n v="4"/>
    <n v="6"/>
    <s v="4179914H"/>
    <x v="4"/>
    <s v="andrews, brian"/>
    <s v="revell, justin"/>
    <n v="8"/>
    <n v="8"/>
    <s v="ancheta, nate+tiwari, nishant"/>
    <n v="6"/>
    <n v="7"/>
    <s v="Home"/>
    <n v="0"/>
    <n v="307"/>
    <n v="7.6938318968559027"/>
    <n v="7.6799552589187847"/>
    <n v="-1.3876637937118019E-2"/>
  </r>
  <r>
    <d v="2014-06-09T00:00:00"/>
    <n v="1"/>
    <n v="4"/>
    <n v="6"/>
    <s v="4179914A"/>
    <x v="5"/>
    <s v="tiwari, nishant"/>
    <s v="ancheta, nate"/>
    <n v="6"/>
    <n v="7"/>
    <s v="andrews, brian+revell, justin"/>
    <n v="8"/>
    <n v="8"/>
    <s v="Away"/>
    <n v="1"/>
    <n v="268"/>
    <n v="6.2923124389911695"/>
    <n v="6.3264661902113462"/>
    <n v="3.4153751220176609E-2"/>
  </r>
  <r>
    <d v="2014-06-09T00:00:00"/>
    <n v="1"/>
    <n v="5"/>
    <n v="7"/>
    <s v="4179915H"/>
    <x v="4"/>
    <s v="andrews, brian"/>
    <s v="revell, justin"/>
    <n v="8"/>
    <n v="9"/>
    <s v="ancheta, nate+tiwari, nishant"/>
    <n v="6"/>
    <n v="6"/>
    <s v="Home"/>
    <n v="1"/>
    <n v="308"/>
    <n v="7.6799552589187847"/>
    <n v="7.7063561537404084"/>
    <n v="2.6400894821623666E-2"/>
  </r>
  <r>
    <d v="2014-06-09T00:00:00"/>
    <n v="1"/>
    <n v="5"/>
    <n v="7"/>
    <s v="4179915A"/>
    <x v="5"/>
    <s v="tiwari, nishant"/>
    <s v="ancheta, nate"/>
    <n v="6"/>
    <n v="6"/>
    <s v="andrews, brian+revell, justin"/>
    <n v="8"/>
    <n v="9"/>
    <s v="Away"/>
    <n v="0"/>
    <n v="269"/>
    <n v="6.3264661902113462"/>
    <n v="6.3199368664071187"/>
    <n v="-6.5293238042274382E-3"/>
  </r>
  <r>
    <d v="2014-06-09T00:00:00"/>
    <n v="1"/>
    <n v="6"/>
    <n v="8"/>
    <s v="4179916H"/>
    <x v="4"/>
    <s v="andrews, brian"/>
    <s v="revell, justin"/>
    <n v="8"/>
    <n v="7"/>
    <s v="ancheta, nate+tiwari, nishant"/>
    <n v="6"/>
    <n v="8"/>
    <s v="Home"/>
    <n v="0"/>
    <n v="309"/>
    <n v="7.7063561537404084"/>
    <n v="7.6922290306656"/>
    <n v="-1.4127123074808345E-2"/>
  </r>
  <r>
    <d v="2014-06-09T00:00:00"/>
    <n v="1"/>
    <n v="6"/>
    <n v="8"/>
    <s v="4179916A"/>
    <x v="5"/>
    <s v="tiwari, nishant"/>
    <s v="ancheta, nate"/>
    <n v="6"/>
    <n v="8"/>
    <s v="andrews, brian+revell, justin"/>
    <n v="8"/>
    <n v="7"/>
    <s v="Away"/>
    <n v="1"/>
    <n v="270"/>
    <n v="6.3199368664071187"/>
    <n v="6.3535381290789772"/>
    <n v="3.3601262671858478E-2"/>
  </r>
  <r>
    <d v="2014-06-09T00:00:00"/>
    <n v="1"/>
    <n v="7"/>
    <n v="9"/>
    <s v="4179917H"/>
    <x v="4"/>
    <s v="andrews, brian"/>
    <s v="revell, justin"/>
    <n v="8"/>
    <n v="8"/>
    <s v="ancheta, nate+tiwari, nishant"/>
    <n v="6"/>
    <n v="7"/>
    <s v="Home"/>
    <n v="1"/>
    <n v="310"/>
    <n v="7.6922290306656"/>
    <n v="7.6983844500522878"/>
    <n v="6.1554193866877327E-3"/>
  </r>
  <r>
    <d v="2014-06-09T00:00:00"/>
    <n v="1"/>
    <n v="7"/>
    <n v="9"/>
    <s v="4179917A"/>
    <x v="5"/>
    <s v="tiwari, nishant"/>
    <s v="ancheta, nate"/>
    <n v="6"/>
    <n v="7"/>
    <s v="andrews, brian+revell, justin"/>
    <n v="8"/>
    <n v="8"/>
    <s v="Away"/>
    <n v="0"/>
    <n v="271"/>
    <n v="6.3535381290789772"/>
    <n v="6.3664673664973979"/>
    <n v="1.2929237418420669E-2"/>
  </r>
  <r>
    <d v="2014-06-16T00:00:00"/>
    <n v="4"/>
    <n v="3"/>
    <n v="5"/>
    <s v="4180643H"/>
    <x v="6"/>
    <s v="crumbliss, marvin"/>
    <s v="crumbliss, john"/>
    <n v="8"/>
    <n v="7"/>
    <s v="reynolds, bob+wiley, chris"/>
    <n v="7"/>
    <n v="8"/>
    <s v="Home"/>
    <n v="0"/>
    <n v="264"/>
    <n v="8.0056935104460294"/>
    <n v="7.9855796402371082"/>
    <n v="-2.0113870208921192E-2"/>
  </r>
  <r>
    <d v="2014-06-16T00:00:00"/>
    <n v="4"/>
    <n v="3"/>
    <n v="5"/>
    <s v="4180643A"/>
    <x v="3"/>
    <s v="reynolds, bob"/>
    <s v="wiley, chris"/>
    <n v="7"/>
    <n v="8"/>
    <s v="crumbliss, john+crumbliss, marvin"/>
    <n v="8"/>
    <n v="7"/>
    <s v="Away"/>
    <n v="1"/>
    <n v="5"/>
    <n v="6.6"/>
    <n v="6.833333333333333"/>
    <n v="0.23333333333333339"/>
  </r>
  <r>
    <d v="2014-06-16T00:00:00"/>
    <n v="4"/>
    <n v="4"/>
    <n v="6"/>
    <s v="4180644H"/>
    <x v="6"/>
    <s v="crumbliss, marvin"/>
    <s v="crumbliss, john"/>
    <n v="8"/>
    <n v="6"/>
    <s v="reynolds, bob+wiley, chris"/>
    <n v="7"/>
    <n v="9"/>
    <s v="Home"/>
    <n v="0"/>
    <n v="265"/>
    <n v="7.9855796402371082"/>
    <n v="7.9458680474323664"/>
    <n v="-3.9711592804741791E-2"/>
  </r>
  <r>
    <d v="2014-06-16T00:00:00"/>
    <n v="4"/>
    <n v="4"/>
    <n v="6"/>
    <s v="4180644A"/>
    <x v="3"/>
    <s v="reynolds, bob"/>
    <s v="wiley, chris"/>
    <n v="7"/>
    <n v="9"/>
    <s v="crumbliss, john+crumbliss, marvin"/>
    <n v="8"/>
    <n v="6"/>
    <s v="Away"/>
    <n v="1"/>
    <n v="6"/>
    <n v="6.833333333333333"/>
    <n v="7.1428571428571432"/>
    <n v="0.3095238095238102"/>
  </r>
  <r>
    <d v="2014-06-16T00:00:00"/>
    <n v="4"/>
    <n v="5"/>
    <n v="7"/>
    <s v="4180645H"/>
    <x v="6"/>
    <s v="crumbliss, marvin"/>
    <s v="crumbliss, john"/>
    <n v="8"/>
    <n v="6"/>
    <s v="reynolds, bob+wiley, chris"/>
    <n v="7"/>
    <n v="9"/>
    <s v="Home"/>
    <n v="0"/>
    <n v="266"/>
    <n v="7.9458680474323664"/>
    <n v="7.9069506864837198"/>
    <n v="-3.8917360948646618E-2"/>
  </r>
  <r>
    <d v="2014-06-16T00:00:00"/>
    <n v="4"/>
    <n v="5"/>
    <n v="7"/>
    <s v="4180645A"/>
    <x v="3"/>
    <s v="reynolds, bob"/>
    <s v="wiley, chris"/>
    <n v="7"/>
    <n v="9"/>
    <s v="crumbliss, john+crumbliss, marvin"/>
    <n v="8"/>
    <n v="6"/>
    <s v="Away"/>
    <n v="1"/>
    <n v="7"/>
    <n v="7.1428571428571432"/>
    <n v="7.375"/>
    <n v="0.23214285714285676"/>
  </r>
  <r>
    <d v="2014-06-16T00:00:00"/>
    <n v="4"/>
    <n v="6"/>
    <n v="8"/>
    <s v="4180646H"/>
    <x v="6"/>
    <s v="crumbliss, marvin"/>
    <s v="crumbliss, john"/>
    <n v="8"/>
    <n v="6"/>
    <s v="reynolds, bob+wiley, chris"/>
    <n v="7"/>
    <n v="9"/>
    <s v="Home"/>
    <n v="0"/>
    <n v="267"/>
    <n v="7.9069506864837198"/>
    <n v="7.8688116727540454"/>
    <n v="-3.8139013729674431E-2"/>
  </r>
  <r>
    <d v="2014-06-16T00:00:00"/>
    <n v="4"/>
    <n v="6"/>
    <n v="8"/>
    <s v="4180646A"/>
    <x v="3"/>
    <s v="reynolds, bob"/>
    <s v="wiley, chris"/>
    <n v="7"/>
    <n v="9"/>
    <s v="crumbliss, john+crumbliss, marvin"/>
    <n v="8"/>
    <n v="6"/>
    <s v="Away"/>
    <n v="1"/>
    <n v="8"/>
    <n v="7.375"/>
    <n v="7.5555555555555554"/>
    <n v="0.18055555555555536"/>
  </r>
  <r>
    <d v="2014-06-16T00:00:00"/>
    <n v="4"/>
    <n v="7"/>
    <n v="9"/>
    <s v="4180647H"/>
    <x v="6"/>
    <s v="crumbliss, marvin"/>
    <s v="crumbliss, john"/>
    <n v="8"/>
    <n v="13"/>
    <s v="reynolds, bob+wiley, chris"/>
    <n v="7"/>
    <n v="2"/>
    <s v="Home"/>
    <n v="1"/>
    <n v="268"/>
    <n v="7.8688116727540454"/>
    <n v="7.9714354392989639"/>
    <n v="0.10262376654491856"/>
  </r>
  <r>
    <d v="2014-06-16T00:00:00"/>
    <n v="4"/>
    <n v="7"/>
    <n v="9"/>
    <s v="4180647A"/>
    <x v="3"/>
    <s v="reynolds, bob"/>
    <s v="wiley, chris"/>
    <n v="7"/>
    <n v="2"/>
    <s v="crumbliss, john+crumbliss, marvin"/>
    <n v="8"/>
    <n v="13"/>
    <s v="Away"/>
    <n v="0"/>
    <n v="9"/>
    <n v="7.5555555555555554"/>
    <n v="7"/>
    <n v="-0.55555555555555536"/>
  </r>
  <r>
    <d v="2014-06-16T00:00:00"/>
    <n v="2"/>
    <n v="3"/>
    <n v="5"/>
    <s v="4180623H"/>
    <x v="1"/>
    <s v="Randolph, Robin"/>
    <s v="Shindle, Steph"/>
    <n v="10"/>
    <n v="5"/>
    <s v="andrews, brian+revell, justin"/>
    <n v="8"/>
    <n v="10"/>
    <s v="Home"/>
    <n v="0"/>
    <n v="5"/>
    <n v="9.8000000000000007"/>
    <n v="9"/>
    <n v="-0.80000000000000071"/>
  </r>
  <r>
    <d v="2014-06-16T00:00:00"/>
    <n v="2"/>
    <n v="3"/>
    <n v="5"/>
    <s v="4180623A"/>
    <x v="4"/>
    <s v="andrews, brian"/>
    <s v="revell, justin"/>
    <n v="8"/>
    <n v="10"/>
    <s v="Randolph, Robin+Shindle, Steph"/>
    <n v="10"/>
    <n v="5"/>
    <s v="Away"/>
    <n v="1"/>
    <n v="311"/>
    <n v="7.6983844500522878"/>
    <n v="7.7444167610512418"/>
    <n v="4.6032310998953996E-2"/>
  </r>
  <r>
    <d v="2014-06-16T00:00:00"/>
    <n v="2"/>
    <n v="4"/>
    <n v="6"/>
    <s v="4180624H"/>
    <x v="1"/>
    <s v="Randolph, Robin"/>
    <s v="Shindle, Steph"/>
    <n v="10"/>
    <n v="10"/>
    <s v="andrews, brian+revell, justin"/>
    <n v="8"/>
    <n v="5"/>
    <s v="Home"/>
    <n v="0"/>
    <n v="6"/>
    <n v="9"/>
    <n v="8.7142857142857135"/>
    <n v="-0.28571428571428648"/>
  </r>
  <r>
    <d v="2014-06-16T00:00:00"/>
    <n v="2"/>
    <n v="4"/>
    <n v="6"/>
    <s v="4180624A"/>
    <x v="4"/>
    <s v="andrews, brian"/>
    <s v="revell, justin"/>
    <n v="8"/>
    <n v="5"/>
    <s v="Randolph, Robin+Shindle, Steph"/>
    <n v="10"/>
    <n v="10"/>
    <s v="Away"/>
    <n v="1"/>
    <n v="312"/>
    <n v="7.7444167610512418"/>
    <n v="7.7495284258302171"/>
    <n v="5.1116647789752889E-3"/>
  </r>
  <r>
    <d v="2014-06-16T00:00:00"/>
    <n v="2"/>
    <n v="5"/>
    <n v="7"/>
    <s v="4180625H"/>
    <x v="1"/>
    <s v="Randolph, Robin"/>
    <s v="Shindle, Steph"/>
    <n v="10"/>
    <n v="6"/>
    <s v="andrews, brian+revell, justin"/>
    <n v="8"/>
    <n v="9"/>
    <s v="Home"/>
    <n v="0"/>
    <n v="7"/>
    <n v="8.7142857142857135"/>
    <n v="8.375"/>
    <n v="-0.33928571428571352"/>
  </r>
  <r>
    <d v="2014-06-16T00:00:00"/>
    <n v="2"/>
    <n v="5"/>
    <n v="7"/>
    <s v="4180625A"/>
    <x v="4"/>
    <s v="andrews, brian"/>
    <s v="revell, justin"/>
    <n v="8"/>
    <n v="9"/>
    <s v="Randolph, Robin+Shindle, Steph"/>
    <n v="10"/>
    <n v="6"/>
    <s v="Away"/>
    <n v="1"/>
    <n v="313"/>
    <n v="7.7495284258302171"/>
    <n v="7.7745378573136126"/>
    <n v="2.5009431483395517E-2"/>
  </r>
  <r>
    <d v="2014-06-16T00:00:00"/>
    <n v="2"/>
    <n v="6"/>
    <n v="8"/>
    <s v="4180626H"/>
    <x v="1"/>
    <s v="Randolph, Robin"/>
    <s v="Shindle, Steph"/>
    <n v="10"/>
    <n v="7"/>
    <s v="andrews, brian+revell, justin"/>
    <n v="8"/>
    <n v="8"/>
    <s v="Home"/>
    <n v="0"/>
    <n v="8"/>
    <n v="8.375"/>
    <n v="8.2222222222222214"/>
    <n v="-0.15277777777777857"/>
  </r>
  <r>
    <d v="2014-06-16T00:00:00"/>
    <n v="2"/>
    <n v="6"/>
    <n v="8"/>
    <s v="4180626A"/>
    <x v="4"/>
    <s v="andrews, brian"/>
    <s v="revell, justin"/>
    <n v="8"/>
    <n v="8"/>
    <s v="Randolph, Robin+Shindle, Steph"/>
    <n v="10"/>
    <n v="7"/>
    <s v="Away"/>
    <n v="1"/>
    <n v="314"/>
    <n v="7.7745378573136126"/>
    <n v="7.7790471001673405"/>
    <n v="4.5092428537278906E-3"/>
  </r>
  <r>
    <d v="2014-06-16T00:00:00"/>
    <n v="2"/>
    <n v="7"/>
    <n v="9"/>
    <s v="4180627H"/>
    <x v="1"/>
    <s v="Randolph, Robin"/>
    <s v="Shindle, Steph"/>
    <n v="10"/>
    <n v="6"/>
    <s v="andrews, brian+revell, justin"/>
    <n v="8"/>
    <n v="9"/>
    <s v="Home"/>
    <n v="0"/>
    <n v="9"/>
    <n v="8.2222222222222214"/>
    <n v="8"/>
    <n v="-0.22222222222222143"/>
  </r>
  <r>
    <d v="2014-06-16T00:00:00"/>
    <n v="2"/>
    <n v="7"/>
    <n v="9"/>
    <s v="4180627A"/>
    <x v="4"/>
    <s v="andrews, brian"/>
    <s v="revell, justin"/>
    <n v="8"/>
    <n v="9"/>
    <s v="Randolph, Robin+Shindle, Steph"/>
    <n v="10"/>
    <n v="6"/>
    <s v="Away"/>
    <n v="1"/>
    <n v="315"/>
    <n v="7.7790471001673405"/>
    <n v="7.8034661581639932"/>
    <n v="2.4419057996652782E-2"/>
  </r>
  <r>
    <d v="2014-06-16T00:00:00"/>
    <n v="1"/>
    <n v="3"/>
    <n v="5"/>
    <s v="4180613H"/>
    <x v="7"/>
    <s v="ashburn, larry"/>
    <s v="miller, alicia"/>
    <n v="8"/>
    <n v="5"/>
    <s v="Henson, Kris+Pigford, Greg"/>
    <n v="8"/>
    <n v="10"/>
    <s v="Home"/>
    <n v="0"/>
    <n v="42"/>
    <n v="6.3235042735042741"/>
    <n v="6.2927251043530124"/>
    <n v="-3.0779169151261776E-2"/>
  </r>
  <r>
    <d v="2014-06-16T00:00:00"/>
    <n v="1"/>
    <n v="3"/>
    <n v="5"/>
    <s v="4180613A"/>
    <x v="0"/>
    <s v="henson, kris"/>
    <s v="pigford, greg"/>
    <n v="8"/>
    <n v="10"/>
    <s v="ashburn, larry+miller, alicia"/>
    <n v="8"/>
    <n v="5"/>
    <s v="Away"/>
    <n v="1"/>
    <n v="116"/>
    <n v="7.6996835932762799"/>
    <n v="7.7456899214107544"/>
    <n v="4.6006328134474472E-2"/>
  </r>
  <r>
    <d v="2014-06-16T00:00:00"/>
    <n v="1"/>
    <n v="4"/>
    <n v="6"/>
    <s v="4180614H"/>
    <x v="7"/>
    <s v="ashburn, larry"/>
    <s v="miller, alicia"/>
    <n v="8"/>
    <n v="6"/>
    <s v="Henson, Kris+Pigford, Greg"/>
    <n v="8"/>
    <n v="9"/>
    <s v="Home"/>
    <n v="0"/>
    <n v="43"/>
    <n v="6.2927251043530124"/>
    <n v="6.1724358974358982"/>
    <n v="-0.1202892069171142"/>
  </r>
  <r>
    <d v="2014-06-16T00:00:00"/>
    <n v="1"/>
    <n v="4"/>
    <n v="6"/>
    <s v="4180614A"/>
    <x v="0"/>
    <s v="henson, kris"/>
    <s v="pigford, greg"/>
    <n v="8"/>
    <n v="9"/>
    <s v="ashburn, larry+miller, alicia"/>
    <n v="8"/>
    <n v="6"/>
    <s v="Away"/>
    <n v="1"/>
    <n v="117"/>
    <n v="7.7456899214107544"/>
    <n v="7.870776122982539"/>
    <n v="0.12508620157178463"/>
  </r>
  <r>
    <d v="2014-06-16T00:00:00"/>
    <n v="1"/>
    <n v="5"/>
    <n v="7"/>
    <s v="4180615H"/>
    <x v="7"/>
    <s v="ashburn, larry"/>
    <s v="miller, alicia"/>
    <n v="8"/>
    <n v="10"/>
    <s v="Henson, Kris+Pigford, Greg"/>
    <n v="8"/>
    <n v="5"/>
    <s v="Home"/>
    <n v="1"/>
    <n v="44"/>
    <n v="6.1724358974358982"/>
    <n v="6.2574928774928784"/>
    <n v="8.5056980056980258E-2"/>
  </r>
  <r>
    <d v="2014-06-16T00:00:00"/>
    <n v="1"/>
    <n v="5"/>
    <n v="7"/>
    <s v="4180615A"/>
    <x v="0"/>
    <s v="henson, kris"/>
    <s v="pigford, greg"/>
    <n v="8"/>
    <n v="5"/>
    <s v="ashburn, larry+miller, alicia"/>
    <n v="8"/>
    <n v="10"/>
    <s v="Away"/>
    <n v="0"/>
    <n v="118"/>
    <n v="7.870776122982539"/>
    <n v="7.8133606005228886"/>
    <n v="-5.7415522459650425E-2"/>
  </r>
  <r>
    <d v="2014-06-16T00:00:00"/>
    <n v="1"/>
    <n v="6"/>
    <n v="8"/>
    <s v="4180616H"/>
    <x v="7"/>
    <s v="ashburn, larry"/>
    <s v="miller, alicia"/>
    <n v="8"/>
    <n v="1"/>
    <s v="Henson, Kris+Pigford, Greg"/>
    <n v="8"/>
    <n v="14"/>
    <s v="Home"/>
    <n v="0"/>
    <n v="45"/>
    <n v="6.2574928774928784"/>
    <n v="6.1431995540691204"/>
    <n v="-0.11429332342375798"/>
  </r>
  <r>
    <d v="2014-06-16T00:00:00"/>
    <n v="1"/>
    <n v="6"/>
    <n v="8"/>
    <s v="4180616A"/>
    <x v="0"/>
    <s v="henson, kris"/>
    <s v="pigford, greg"/>
    <n v="8"/>
    <n v="14"/>
    <s v="ashburn, larry+miller, alicia"/>
    <n v="8"/>
    <n v="1"/>
    <s v="Away"/>
    <n v="1"/>
    <n v="119"/>
    <n v="7.8133606005228886"/>
    <n v="7.9370933885124302"/>
    <n v="0.12373278798954157"/>
  </r>
  <r>
    <d v="2014-06-16T00:00:00"/>
    <n v="1"/>
    <n v="7"/>
    <n v="9"/>
    <s v="4180617H"/>
    <x v="7"/>
    <s v="ashburn, larry"/>
    <s v="miller, alicia"/>
    <n v="8"/>
    <n v="13"/>
    <s v="Henson, Kris+Pigford, Greg"/>
    <n v="8"/>
    <n v="2"/>
    <s v="Home"/>
    <n v="1"/>
    <n v="46"/>
    <n v="6.1431995540691204"/>
    <n v="6.2890889252591391"/>
    <n v="0.14588937119001866"/>
  </r>
  <r>
    <d v="2014-06-16T00:00:00"/>
    <n v="1"/>
    <n v="7"/>
    <n v="9"/>
    <s v="4180617A"/>
    <x v="0"/>
    <s v="henson, kris"/>
    <s v="pigford, greg"/>
    <n v="8"/>
    <n v="2"/>
    <s v="ashburn, larry+miller, alicia"/>
    <n v="8"/>
    <n v="13"/>
    <s v="Away"/>
    <n v="0"/>
    <n v="120"/>
    <n v="7.9370933885124302"/>
    <n v="7.8183515207421816"/>
    <n v="-0.11874186777024853"/>
  </r>
  <r>
    <d v="2014-06-23T00:00:00"/>
    <n v="1"/>
    <n v="3"/>
    <n v="5"/>
    <s v="4181313H"/>
    <x v="8"/>
    <s v="nichols, steven"/>
    <s v="revell, justin"/>
    <n v="7"/>
    <n v="10"/>
    <s v="crumbliss, john+crumbliss, marvin"/>
    <n v="8"/>
    <n v="5"/>
    <s v="Home"/>
    <n v="1"/>
    <n v="0"/>
    <n v="0"/>
    <n v="10"/>
    <n v="10"/>
  </r>
  <r>
    <d v="2014-06-23T00:00:00"/>
    <n v="1"/>
    <n v="3"/>
    <n v="5"/>
    <s v="4181313A"/>
    <x v="6"/>
    <s v="crumbliss, john"/>
    <s v="crumbliss, marvin"/>
    <n v="8"/>
    <n v="5"/>
    <s v="nichols, steven+revell, justin"/>
    <n v="7"/>
    <n v="10"/>
    <s v="Away"/>
    <n v="0"/>
    <n v="269"/>
    <n v="7.9714354392989639"/>
    <n v="7.9120067305129851"/>
    <n v="-5.9428708785978834E-2"/>
  </r>
  <r>
    <d v="2014-06-23T00:00:00"/>
    <n v="1"/>
    <n v="4"/>
    <n v="6"/>
    <s v="4181314H"/>
    <x v="8"/>
    <s v="nichols, steven"/>
    <s v="revell, justin"/>
    <n v="7"/>
    <n v="7"/>
    <s v="crumbliss, john+crumbliss, marvin"/>
    <n v="8"/>
    <n v="8"/>
    <s v="Home"/>
    <n v="0"/>
    <n v="1"/>
    <n v="10"/>
    <n v="5.5"/>
    <n v="-4.5"/>
  </r>
  <r>
    <d v="2014-06-23T00:00:00"/>
    <n v="1"/>
    <n v="4"/>
    <n v="6"/>
    <s v="4181314A"/>
    <x v="6"/>
    <s v="crumbliss, john"/>
    <s v="crumbliss, marvin"/>
    <n v="8"/>
    <n v="8"/>
    <s v="nichols, steven+revell, justin"/>
    <n v="7"/>
    <n v="7"/>
    <s v="Away"/>
    <n v="1"/>
    <n v="270"/>
    <n v="7.9120067305129851"/>
    <n v="8.0337665959027262"/>
    <n v="0.12175986538974115"/>
  </r>
  <r>
    <d v="2014-06-23T00:00:00"/>
    <n v="1"/>
    <n v="5"/>
    <n v="7"/>
    <s v="4181315H"/>
    <x v="8"/>
    <s v="nichols, steven"/>
    <s v="revell, justin"/>
    <n v="7"/>
    <n v="10"/>
    <s v="crumbliss, john+crumbliss, marvin"/>
    <n v="8"/>
    <n v="5"/>
    <s v="Home"/>
    <n v="1"/>
    <n v="2"/>
    <n v="5.5"/>
    <n v="7"/>
    <n v="1.5"/>
  </r>
  <r>
    <d v="2014-06-23T00:00:00"/>
    <n v="1"/>
    <n v="5"/>
    <n v="7"/>
    <s v="4181315A"/>
    <x v="6"/>
    <s v="crumbliss, john"/>
    <s v="crumbliss, marvin"/>
    <n v="8"/>
    <n v="5"/>
    <s v="nichols, steven+revell, justin"/>
    <n v="7"/>
    <n v="10"/>
    <s v="Away"/>
    <n v="0"/>
    <n v="271"/>
    <n v="8.0337665959027262"/>
    <n v="7.9730912639846716"/>
    <n v="-6.0675331918054631E-2"/>
  </r>
  <r>
    <d v="2014-06-23T00:00:00"/>
    <n v="1"/>
    <n v="6"/>
    <n v="8"/>
    <s v="4181316H"/>
    <x v="8"/>
    <s v="nichols, steven"/>
    <s v="revell, justin"/>
    <n v="7"/>
    <n v="1"/>
    <s v="crumbliss, john+crumbliss, marvin"/>
    <n v="8"/>
    <n v="14"/>
    <s v="Home"/>
    <n v="0"/>
    <n v="3"/>
    <n v="7"/>
    <n v="5.5"/>
    <n v="-1.5"/>
  </r>
  <r>
    <d v="2014-06-23T00:00:00"/>
    <n v="1"/>
    <n v="6"/>
    <n v="8"/>
    <s v="4181316A"/>
    <x v="6"/>
    <s v="crumbliss, john"/>
    <s v="crumbliss, marvin"/>
    <n v="8"/>
    <n v="14"/>
    <s v="nichols, steven+revell, justin"/>
    <n v="7"/>
    <n v="1"/>
    <s v="Away"/>
    <n v="1"/>
    <n v="272"/>
    <n v="7.9730912639846716"/>
    <n v="8.0936294387049781"/>
    <n v="0.12053817472030648"/>
  </r>
  <r>
    <d v="2014-06-23T00:00:00"/>
    <n v="1"/>
    <n v="7"/>
    <n v="9"/>
    <s v="4181317H"/>
    <x v="8"/>
    <s v="nichols, steven"/>
    <s v="revell, justin"/>
    <n v="7"/>
    <n v="7"/>
    <s v="crumbliss, john+crumbliss, marvin"/>
    <n v="8"/>
    <n v="8"/>
    <s v="Home"/>
    <n v="0"/>
    <n v="4"/>
    <n v="5.5"/>
    <n v="5.8"/>
    <n v="0.29999999999999982"/>
  </r>
  <r>
    <d v="2014-06-23T00:00:00"/>
    <n v="1"/>
    <n v="7"/>
    <n v="9"/>
    <s v="4181317A"/>
    <x v="6"/>
    <s v="crumbliss, john"/>
    <s v="crumbliss, marvin"/>
    <n v="8"/>
    <n v="8"/>
    <s v="nichols, steven+revell, justin"/>
    <n v="7"/>
    <n v="7"/>
    <s v="Away"/>
    <n v="1"/>
    <n v="273"/>
    <n v="8.0936294387049781"/>
    <n v="8.0917568499308796"/>
    <n v="-1.8725887740984604E-3"/>
  </r>
  <r>
    <d v="2014-06-23T00:00:00"/>
    <n v="3"/>
    <n v="3"/>
    <n v="5"/>
    <s v="4181333H"/>
    <x v="5"/>
    <s v="ancheta, nate"/>
    <s v="tiwari, nishant"/>
    <n v="6"/>
    <n v="8"/>
    <s v="reynolds, bob+wiley, chris"/>
    <n v="7"/>
    <n v="7"/>
    <s v="Home"/>
    <n v="1"/>
    <n v="272"/>
    <n v="6.3664673664973979"/>
    <n v="6.3991380191674496"/>
    <n v="3.2670652670051759E-2"/>
  </r>
  <r>
    <d v="2014-06-23T00:00:00"/>
    <n v="3"/>
    <n v="3"/>
    <n v="5"/>
    <s v="4181333A"/>
    <x v="3"/>
    <s v="wiley, chris"/>
    <s v="reynolds, bob"/>
    <n v="7"/>
    <n v="7"/>
    <s v="ancheta, nate+tiwari, nishant"/>
    <n v="6"/>
    <n v="8"/>
    <s v="Away"/>
    <n v="0"/>
    <n v="10"/>
    <n v="7"/>
    <n v="7"/>
    <n v="0"/>
  </r>
  <r>
    <d v="2014-06-23T00:00:00"/>
    <n v="3"/>
    <n v="4"/>
    <n v="6"/>
    <s v="4181334H"/>
    <x v="5"/>
    <s v="ancheta, nate"/>
    <s v="tiwari, nishant"/>
    <n v="6"/>
    <n v="10"/>
    <s v="reynolds, bob+wiley, chris"/>
    <n v="7"/>
    <n v="5"/>
    <s v="Home"/>
    <n v="0"/>
    <n v="273"/>
    <n v="6.3991380191674496"/>
    <n v="6.4111552587841008"/>
    <n v="1.2017239616651132E-2"/>
  </r>
  <r>
    <d v="2014-06-23T00:00:00"/>
    <n v="3"/>
    <n v="4"/>
    <n v="6"/>
    <s v="4181334A"/>
    <x v="3"/>
    <s v="wiley, chris"/>
    <s v="reynolds, bob"/>
    <n v="7"/>
    <n v="5"/>
    <s v="ancheta, nate+tiwari, nishant"/>
    <n v="6"/>
    <n v="10"/>
    <s v="Away"/>
    <n v="1"/>
    <n v="11"/>
    <n v="7"/>
    <n v="7.083333333333333"/>
    <n v="8.3333333333333037E-2"/>
  </r>
  <r>
    <d v="2014-06-23T00:00:00"/>
    <n v="3"/>
    <n v="5"/>
    <n v="7"/>
    <s v="4181335H"/>
    <x v="5"/>
    <s v="ancheta, nate"/>
    <s v="tiwari, nishant"/>
    <n v="6"/>
    <n v="7"/>
    <s v="reynolds, bob+wiley, chris"/>
    <n v="7"/>
    <n v="8"/>
    <s v="Home"/>
    <n v="0"/>
    <n v="274"/>
    <n v="6.4111552587841008"/>
    <n v="6.4229321536084178"/>
    <n v="1.1776894824317097E-2"/>
  </r>
  <r>
    <d v="2014-06-23T00:00:00"/>
    <n v="3"/>
    <n v="5"/>
    <n v="7"/>
    <s v="4181335A"/>
    <x v="3"/>
    <s v="wiley, chris"/>
    <s v="reynolds, bob"/>
    <n v="7"/>
    <n v="8"/>
    <s v="ancheta, nate+tiwari, nishant"/>
    <n v="6"/>
    <n v="7"/>
    <s v="Away"/>
    <n v="1"/>
    <n v="12"/>
    <n v="7.083333333333333"/>
    <n v="7.1538461538461542"/>
    <n v="7.051282051282115E-2"/>
  </r>
  <r>
    <d v="2014-06-23T00:00:00"/>
    <n v="3"/>
    <n v="6"/>
    <n v="8"/>
    <s v="4181336H"/>
    <x v="5"/>
    <s v="ancheta, nate"/>
    <s v="tiwari, nishant"/>
    <n v="6"/>
    <n v="7"/>
    <s v="reynolds, bob+wiley, chris"/>
    <n v="7"/>
    <n v="8"/>
    <s v="Home"/>
    <n v="0"/>
    <n v="275"/>
    <n v="6.4229321536084178"/>
    <n v="6.4344735105362494"/>
    <n v="1.1541356927831536E-2"/>
  </r>
  <r>
    <d v="2014-06-23T00:00:00"/>
    <n v="3"/>
    <n v="6"/>
    <n v="8"/>
    <s v="4181336A"/>
    <x v="3"/>
    <s v="wiley, chris"/>
    <s v="reynolds, bob"/>
    <n v="7"/>
    <n v="8"/>
    <s v="ancheta, nate+tiwari, nishant"/>
    <n v="6"/>
    <n v="7"/>
    <s v="Away"/>
    <n v="1"/>
    <n v="13"/>
    <n v="7.1538461538461542"/>
    <n v="7.2142857142857144"/>
    <n v="6.0439560439560225E-2"/>
  </r>
  <r>
    <d v="2014-06-23T00:00:00"/>
    <n v="3"/>
    <n v="7"/>
    <n v="9"/>
    <s v="4181337H"/>
    <x v="5"/>
    <s v="ancheta, nate"/>
    <s v="tiwari, nishant"/>
    <n v="6"/>
    <n v="8"/>
    <s v="reynolds, bob+wiley, chris"/>
    <n v="7"/>
    <n v="7"/>
    <s v="Home"/>
    <n v="1"/>
    <n v="276"/>
    <n v="6.4344735105362494"/>
    <n v="6.4657840403255236"/>
    <n v="3.1310529789274177E-2"/>
  </r>
  <r>
    <d v="2014-06-23T00:00:00"/>
    <n v="3"/>
    <n v="7"/>
    <n v="9"/>
    <s v="4181337A"/>
    <x v="3"/>
    <s v="wiley, chris"/>
    <s v="reynolds, bob"/>
    <n v="7"/>
    <n v="7"/>
    <s v="ancheta, nate+tiwari, nishant"/>
    <n v="6"/>
    <n v="8"/>
    <s v="Away"/>
    <n v="0"/>
    <n v="14"/>
    <n v="7.2142857142857144"/>
    <n v="7.2"/>
    <n v="-1.4285714285714235E-2"/>
  </r>
  <r>
    <d v="2014-06-30T00:00:00"/>
    <n v="1"/>
    <n v="3"/>
    <n v="5"/>
    <s v="4182013H"/>
    <x v="7"/>
    <s v="ashburn, larry"/>
    <s v="miller, alicia"/>
    <n v="8"/>
    <n v="8"/>
    <s v="Randolph, Robin+Shindle, Steph"/>
    <n v="8"/>
    <n v="7"/>
    <s v="Home"/>
    <n v="1"/>
    <n v="47"/>
    <n v="6.2890889252591391"/>
    <n v="6.3247329059829065"/>
    <n v="3.5643980723767399E-2"/>
  </r>
  <r>
    <d v="2014-06-30T00:00:00"/>
    <n v="1"/>
    <n v="3"/>
    <n v="5"/>
    <s v="4182013A"/>
    <x v="1"/>
    <s v="Randolph, Robin"/>
    <s v="Shindle, Steph"/>
    <n v="8"/>
    <n v="7"/>
    <s v="ashburn, larry+miller, alicia"/>
    <n v="8"/>
    <n v="8"/>
    <s v="Away"/>
    <n v="0"/>
    <n v="10"/>
    <n v="8"/>
    <n v="7.9090909090909092"/>
    <n v="-9.0909090909090828E-2"/>
  </r>
  <r>
    <d v="2014-06-30T00:00:00"/>
    <n v="1"/>
    <n v="4"/>
    <n v="6"/>
    <s v="4182014H"/>
    <x v="7"/>
    <s v="ashburn, larry"/>
    <s v="miller, alicia"/>
    <n v="8"/>
    <n v="2"/>
    <s v="Randolph, Robin+Shindle, Steph"/>
    <n v="8"/>
    <n v="13"/>
    <s v="Home"/>
    <n v="0"/>
    <n v="48"/>
    <n v="6.3247329059829065"/>
    <n v="6.3181057038199899"/>
    <n v="-6.6272021629165678E-3"/>
  </r>
  <r>
    <d v="2014-06-30T00:00:00"/>
    <n v="1"/>
    <n v="4"/>
    <n v="6"/>
    <s v="4182014A"/>
    <x v="1"/>
    <s v="Randolph, Robin"/>
    <s v="Shindle, Steph"/>
    <n v="8"/>
    <n v="13"/>
    <s v="ashburn, larry+miller, alicia"/>
    <n v="8"/>
    <n v="2"/>
    <s v="Away"/>
    <n v="1"/>
    <n v="11"/>
    <n v="7.9090909090909092"/>
    <n v="8"/>
    <n v="9.0909090909090828E-2"/>
  </r>
  <r>
    <d v="2014-06-30T00:00:00"/>
    <n v="1"/>
    <n v="5"/>
    <n v="7"/>
    <s v="4182015H"/>
    <x v="7"/>
    <s v="ashburn, larry"/>
    <s v="miller, alicia"/>
    <n v="8"/>
    <n v="6"/>
    <s v="Randolph, Robin+Shindle, Steph"/>
    <n v="8"/>
    <n v="9"/>
    <s v="Home"/>
    <n v="0"/>
    <n v="49"/>
    <n v="6.3181057038199899"/>
    <n v="6.3117435897435907"/>
    <n v="-6.3621140763991946E-3"/>
  </r>
  <r>
    <d v="2014-06-30T00:00:00"/>
    <n v="1"/>
    <n v="5"/>
    <n v="7"/>
    <s v="4182015A"/>
    <x v="1"/>
    <s v="Randolph, Robin"/>
    <s v="Shindle, Steph"/>
    <n v="8"/>
    <n v="9"/>
    <s v="ashburn, larry+miller, alicia"/>
    <n v="8"/>
    <n v="6"/>
    <s v="Away"/>
    <n v="1"/>
    <n v="12"/>
    <n v="8"/>
    <n v="8.0769230769230766"/>
    <n v="7.692307692307665E-2"/>
  </r>
  <r>
    <d v="2014-06-30T00:00:00"/>
    <n v="1"/>
    <n v="6"/>
    <n v="8"/>
    <s v="4182016H"/>
    <x v="7"/>
    <s v="ashburn, larry"/>
    <s v="miller, alicia"/>
    <n v="8"/>
    <n v="6"/>
    <s v="Randolph, Robin+Shindle, Steph"/>
    <n v="8"/>
    <n v="9"/>
    <s v="Home"/>
    <n v="0"/>
    <n v="50"/>
    <n v="6.3117435897435907"/>
    <n v="6.3055087179487188"/>
    <n v="-6.2348717948719212E-3"/>
  </r>
  <r>
    <d v="2014-06-30T00:00:00"/>
    <n v="1"/>
    <n v="6"/>
    <n v="8"/>
    <s v="4182016A"/>
    <x v="1"/>
    <s v="Randolph, Robin"/>
    <s v="Shindle, Steph"/>
    <n v="8"/>
    <n v="9"/>
    <s v="ashburn, larry+miller, alicia"/>
    <n v="8"/>
    <n v="6"/>
    <s v="Away"/>
    <n v="1"/>
    <n v="13"/>
    <n v="8.0769230769230766"/>
    <n v="8.1428571428571423"/>
    <n v="6.59340659340657E-2"/>
  </r>
  <r>
    <d v="2014-06-30T00:00:00"/>
    <n v="1"/>
    <n v="7"/>
    <n v="9"/>
    <s v="4182017H"/>
    <x v="7"/>
    <s v="ashburn, larry"/>
    <s v="miller, alicia"/>
    <n v="8"/>
    <n v="4"/>
    <s v="Randolph, Robin+Shindle, Steph"/>
    <n v="8"/>
    <n v="11"/>
    <s v="Home"/>
    <n v="0"/>
    <n v="51"/>
    <n v="6.3055087179487188"/>
    <n v="6.2593985435897448"/>
    <n v="-4.6110174358974021E-2"/>
  </r>
  <r>
    <d v="2014-06-30T00:00:00"/>
    <n v="1"/>
    <n v="7"/>
    <n v="9"/>
    <s v="4182017A"/>
    <x v="1"/>
    <s v="Randolph, Robin"/>
    <s v="Shindle, Steph"/>
    <n v="8"/>
    <n v="11"/>
    <s v="ashburn, larry+miller, alicia"/>
    <n v="8"/>
    <n v="4"/>
    <s v="Away"/>
    <n v="1"/>
    <n v="14"/>
    <n v="8.1428571428571423"/>
    <n v="8.3333333333333339"/>
    <n v="0.19047619047619158"/>
  </r>
  <r>
    <d v="2014-06-30T00:00:00"/>
    <n v="2"/>
    <n v="3"/>
    <n v="5"/>
    <s v="4182023H"/>
    <x v="0"/>
    <s v="Pigford, Greg"/>
    <s v="Henson, Kris"/>
    <n v="8"/>
    <n v="9"/>
    <s v="anderson, bill+hills, scott"/>
    <n v="8"/>
    <n v="6"/>
    <s v="Home"/>
    <n v="1"/>
    <n v="121"/>
    <n v="7.8183515207421816"/>
    <n v="7.8419844903273379"/>
    <n v="2.363296958515626E-2"/>
  </r>
  <r>
    <d v="2014-06-30T00:00:00"/>
    <n v="2"/>
    <n v="3"/>
    <n v="5"/>
    <s v="4182023A"/>
    <x v="2"/>
    <s v="anderson, bill"/>
    <s v="hills, scott"/>
    <n v="8"/>
    <n v="6"/>
    <s v="Henson, Kris+Pigford, Greg"/>
    <n v="8"/>
    <n v="9"/>
    <s v="Away"/>
    <n v="0"/>
    <n v="47"/>
    <n v="8.2990543735224591"/>
    <n v="8.2511574074074083"/>
    <n v="-4.7896966115050787E-2"/>
  </r>
  <r>
    <d v="2014-06-30T00:00:00"/>
    <n v="2"/>
    <n v="4"/>
    <n v="6"/>
    <s v="4182024H"/>
    <x v="0"/>
    <s v="Pigford, Greg"/>
    <s v="Henson, Kris"/>
    <n v="8"/>
    <n v="8"/>
    <s v="anderson, bill+hills, scott"/>
    <n v="8"/>
    <n v="7"/>
    <s v="Home"/>
    <n v="1"/>
    <n v="122"/>
    <n v="7.8419844903273379"/>
    <n v="7.8451448005207904"/>
    <n v="3.1603101934525313E-3"/>
  </r>
  <r>
    <d v="2014-06-30T00:00:00"/>
    <n v="2"/>
    <n v="4"/>
    <n v="6"/>
    <s v="4182024A"/>
    <x v="2"/>
    <s v="anderson, bill"/>
    <s v="hills, scott"/>
    <n v="8"/>
    <n v="7"/>
    <s v="Henson, Kris+Pigford, Greg"/>
    <n v="8"/>
    <n v="8"/>
    <s v="Away"/>
    <n v="0"/>
    <n v="48"/>
    <n v="8.2511574074074083"/>
    <n v="8.2256235827664401"/>
    <n v="-2.5533824640968206E-2"/>
  </r>
  <r>
    <d v="2014-06-30T00:00:00"/>
    <n v="2"/>
    <n v="5"/>
    <n v="7"/>
    <s v="4182025H"/>
    <x v="0"/>
    <s v="Pigford, Greg"/>
    <s v="Henson, Kris"/>
    <n v="8"/>
    <n v="9"/>
    <s v="anderson, bill+hills, scott"/>
    <n v="8"/>
    <n v="6"/>
    <s v="Home"/>
    <n v="1"/>
    <n v="123"/>
    <n v="7.8451448005207904"/>
    <n v="7.8682419045103744"/>
    <n v="2.3097103989583978E-2"/>
  </r>
  <r>
    <d v="2014-06-30T00:00:00"/>
    <n v="2"/>
    <n v="5"/>
    <n v="7"/>
    <s v="4182025A"/>
    <x v="2"/>
    <s v="anderson, bill"/>
    <s v="hills, scott"/>
    <n v="8"/>
    <n v="6"/>
    <s v="Henson, Kris+Pigford, Greg"/>
    <n v="8"/>
    <n v="9"/>
    <s v="Away"/>
    <n v="0"/>
    <n v="49"/>
    <n v="8.2256235827664401"/>
    <n v="8.181111111111111"/>
    <n v="-4.4512471655329122E-2"/>
  </r>
  <r>
    <d v="2014-06-30T00:00:00"/>
    <n v="2"/>
    <n v="6"/>
    <n v="8"/>
    <s v="4182026H"/>
    <x v="0"/>
    <s v="Pigford, Greg"/>
    <s v="Henson, Kris"/>
    <n v="8"/>
    <n v="8"/>
    <s v="anderson, bill+hills, scott"/>
    <n v="8"/>
    <n v="7"/>
    <s v="Home"/>
    <n v="1"/>
    <n v="124"/>
    <n v="7.8682419045103744"/>
    <n v="7.8708770664201664"/>
    <n v="2.635161909791961E-3"/>
  </r>
  <r>
    <d v="2014-06-30T00:00:00"/>
    <n v="2"/>
    <n v="6"/>
    <n v="8"/>
    <s v="4182026A"/>
    <x v="2"/>
    <s v="anderson, bill"/>
    <s v="hills, scott"/>
    <n v="8"/>
    <n v="7"/>
    <s v="Henson, Kris+Pigford, Greg"/>
    <n v="8"/>
    <n v="8"/>
    <s v="Away"/>
    <n v="0"/>
    <n v="50"/>
    <n v="8.181111111111111"/>
    <n v="8.1574888888888886"/>
    <n v="-2.3622222222222433E-2"/>
  </r>
  <r>
    <d v="2014-06-30T00:00:00"/>
    <n v="2"/>
    <n v="7"/>
    <n v="9"/>
    <s v="4182027H"/>
    <x v="0"/>
    <s v="Pigford, Greg"/>
    <s v="Henson, Kris"/>
    <n v="8"/>
    <n v="11"/>
    <s v="anderson, bill+hills, scott"/>
    <n v="8"/>
    <n v="4"/>
    <s v="Home"/>
    <n v="1"/>
    <n v="125"/>
    <n v="7.8708770664201664"/>
    <n v="7.933459525091763"/>
    <n v="6.2582458671596619E-2"/>
  </r>
  <r>
    <d v="2014-06-30T00:00:00"/>
    <n v="2"/>
    <n v="7"/>
    <n v="9"/>
    <s v="4182027A"/>
    <x v="2"/>
    <s v="anderson, bill"/>
    <s v="hills, scott"/>
    <n v="8"/>
    <n v="4"/>
    <s v="Henson, Kris+Pigford, Greg"/>
    <n v="8"/>
    <n v="11"/>
    <s v="Away"/>
    <n v="0"/>
    <n v="51"/>
    <n v="8.1574888888888886"/>
    <n v="8.0743391111111116"/>
    <n v="-8.314977777777699E-2"/>
  </r>
  <r>
    <d v="2014-06-23T00:00:00"/>
    <n v="2"/>
    <n v="3"/>
    <n v="5"/>
    <s v="4181323H"/>
    <x v="0"/>
    <s v="henson, kris"/>
    <s v="pigford, greg"/>
    <n v="8"/>
    <n v="5"/>
    <s v="Randolph, Robin+Shindle, Steph"/>
    <n v="8"/>
    <n v="10"/>
    <s v="Home"/>
    <n v="0"/>
    <n v="126"/>
    <n v="7.933459525091763"/>
    <n v="7.8747903345899273"/>
    <n v="-5.8669190501835722E-2"/>
  </r>
  <r>
    <d v="2014-06-23T00:00:00"/>
    <n v="2"/>
    <n v="3"/>
    <n v="5"/>
    <s v="4181323A"/>
    <x v="1"/>
    <s v="Randolph, Robin"/>
    <s v="Shindle, Steph"/>
    <n v="8"/>
    <n v="10"/>
    <s v="Henson, Kris+Pigford, Greg"/>
    <n v="8"/>
    <n v="5"/>
    <s v="Away"/>
    <n v="1"/>
    <n v="15"/>
    <n v="8.3333333333333339"/>
    <n v="8.4375"/>
    <n v="0.10416666666666607"/>
  </r>
  <r>
    <d v="2014-06-23T00:00:00"/>
    <n v="2"/>
    <n v="4"/>
    <n v="6"/>
    <s v="4181324H"/>
    <x v="0"/>
    <s v="henson, kris"/>
    <s v="pigford, greg"/>
    <n v="8"/>
    <n v="6"/>
    <s v="Randolph, Robin+Shindle, Steph"/>
    <n v="8"/>
    <n v="9"/>
    <s v="Home"/>
    <n v="0"/>
    <n v="127"/>
    <n v="7.8747903345899273"/>
    <n v="7.8372945278981287"/>
    <n v="-3.7495806691798528E-2"/>
  </r>
  <r>
    <d v="2014-06-23T00:00:00"/>
    <n v="2"/>
    <n v="4"/>
    <n v="6"/>
    <s v="4181324A"/>
    <x v="1"/>
    <s v="Randolph, Robin"/>
    <s v="Shindle, Steph"/>
    <n v="8"/>
    <n v="9"/>
    <s v="Henson, Kris+Pigford, Greg"/>
    <n v="8"/>
    <n v="6"/>
    <s v="Away"/>
    <n v="1"/>
    <n v="16"/>
    <n v="8.4375"/>
    <n v="8.4705882352941178"/>
    <n v="3.3088235294117752E-2"/>
  </r>
  <r>
    <d v="2014-06-23T00:00:00"/>
    <n v="2"/>
    <n v="5"/>
    <n v="7"/>
    <s v="4181325H"/>
    <x v="0"/>
    <s v="henson, kris"/>
    <s v="pigford, greg"/>
    <n v="8"/>
    <n v="13"/>
    <s v="Randolph, Robin+Shindle, Steph"/>
    <n v="8"/>
    <n v="2"/>
    <s v="Home"/>
    <n v="1"/>
    <n v="128"/>
    <n v="7.8372945278981287"/>
    <n v="7.9405486373401661"/>
    <n v="0.10325410944203739"/>
  </r>
  <r>
    <d v="2014-06-23T00:00:00"/>
    <n v="2"/>
    <n v="5"/>
    <n v="7"/>
    <s v="4181325A"/>
    <x v="1"/>
    <s v="Randolph, Robin"/>
    <s v="Shindle, Steph"/>
    <n v="8"/>
    <n v="2"/>
    <s v="Henson, Kris+Pigford, Greg"/>
    <n v="8"/>
    <n v="13"/>
    <s v="Away"/>
    <n v="0"/>
    <n v="17"/>
    <n v="8.4705882352941178"/>
    <n v="8.1111111111111107"/>
    <n v="-0.35947712418300704"/>
  </r>
  <r>
    <d v="2014-06-23T00:00:00"/>
    <n v="2"/>
    <n v="6"/>
    <n v="8"/>
    <s v="4181326H"/>
    <x v="0"/>
    <s v="henson, kris"/>
    <s v="pigford, greg"/>
    <n v="8"/>
    <n v="6"/>
    <s v="Randolph, Robin+Shindle, Steph"/>
    <n v="8"/>
    <n v="9"/>
    <s v="Home"/>
    <n v="0"/>
    <n v="129"/>
    <n v="7.9405486373401661"/>
    <n v="7.9017376645933632"/>
    <n v="-3.8810972746802896E-2"/>
  </r>
  <r>
    <d v="2014-06-23T00:00:00"/>
    <n v="2"/>
    <n v="6"/>
    <n v="8"/>
    <s v="4181326A"/>
    <x v="1"/>
    <s v="Randolph, Robin"/>
    <s v="Shindle, Steph"/>
    <n v="8"/>
    <n v="9"/>
    <s v="Henson, Kris+Pigford, Greg"/>
    <n v="8"/>
    <n v="6"/>
    <s v="Away"/>
    <n v="1"/>
    <n v="18"/>
    <n v="8.1111111111111107"/>
    <n v="8.1578947368421044"/>
    <n v="4.6783625730993705E-2"/>
  </r>
  <r>
    <d v="2014-06-23T00:00:00"/>
    <n v="2"/>
    <n v="7"/>
    <n v="9"/>
    <s v="4181327H"/>
    <x v="0"/>
    <s v="henson, kris"/>
    <s v="pigford, greg"/>
    <n v="8"/>
    <n v="8"/>
    <s v="Randolph, Robin+Shindle, Steph"/>
    <n v="8"/>
    <n v="7"/>
    <s v="Home"/>
    <n v="1"/>
    <n v="130"/>
    <n v="7.9017376645933632"/>
    <n v="7.9037029113014956"/>
    <n v="1.9652467081323621E-3"/>
  </r>
  <r>
    <d v="2014-06-23T00:00:00"/>
    <n v="2"/>
    <n v="7"/>
    <n v="9"/>
    <s v="4181327A"/>
    <x v="1"/>
    <s v="Randolph, Robin"/>
    <s v="Shindle, Steph"/>
    <n v="8"/>
    <n v="7"/>
    <s v="Henson, Kris+Pigford, Greg"/>
    <n v="8"/>
    <n v="8"/>
    <s v="Away"/>
    <n v="0"/>
    <n v="19"/>
    <n v="8.1578947368421044"/>
    <n v="8.0999999999999979"/>
    <n v="-5.7894736842106553E-2"/>
  </r>
  <r>
    <d v="2014-06-30T00:00:00"/>
    <n v="4"/>
    <n v="3"/>
    <n v="5"/>
    <s v="4182043H"/>
    <x v="6"/>
    <s v="crumbliss, marvin"/>
    <s v="crumbliss, john"/>
    <n v="8"/>
    <n v="11"/>
    <s v="ancheta, nate+tiwari, nishant"/>
    <n v="6"/>
    <n v="4"/>
    <s v="Home"/>
    <n v="1"/>
    <n v="274"/>
    <n v="8.0917568499308796"/>
    <n v="8.1499217129322616"/>
    <n v="5.8164863001382017E-2"/>
  </r>
  <r>
    <d v="2014-06-30T00:00:00"/>
    <n v="4"/>
    <n v="3"/>
    <n v="5"/>
    <s v="4182043A"/>
    <x v="5"/>
    <s v="tiwari, nishant"/>
    <s v="ancheta, nate"/>
    <n v="6"/>
    <n v="4"/>
    <s v="crumbliss, john+crumbliss, marvin"/>
    <n v="8"/>
    <n v="11"/>
    <s v="Away"/>
    <n v="0"/>
    <n v="277"/>
    <n v="6.4657840403255236"/>
    <n v="6.4164683595190128"/>
    <n v="-4.931568080651072E-2"/>
  </r>
  <r>
    <d v="2014-06-30T00:00:00"/>
    <n v="4"/>
    <n v="4"/>
    <n v="6"/>
    <s v="4182044H"/>
    <x v="6"/>
    <s v="crumbliss, marvin"/>
    <s v="crumbliss, john"/>
    <n v="8"/>
    <n v="7"/>
    <s v="ancheta, nate+tiwari, nishant"/>
    <n v="6"/>
    <n v="8"/>
    <s v="Home"/>
    <n v="0"/>
    <n v="275"/>
    <n v="8.1499217129322616"/>
    <n v="8.1269232786736172"/>
    <n v="-2.2998434258644451E-2"/>
  </r>
  <r>
    <d v="2014-06-30T00:00:00"/>
    <n v="4"/>
    <n v="4"/>
    <n v="6"/>
    <s v="4182044A"/>
    <x v="5"/>
    <s v="tiwari, nishant"/>
    <s v="ancheta, nate"/>
    <n v="6"/>
    <n v="8"/>
    <s v="crumbliss, john+crumbliss, marvin"/>
    <n v="8"/>
    <n v="7"/>
    <s v="Away"/>
    <n v="1"/>
    <n v="278"/>
    <n v="6.4164683595190128"/>
    <n v="6.4481389923286327"/>
    <n v="3.1670632809619903E-2"/>
  </r>
  <r>
    <d v="2014-06-30T00:00:00"/>
    <n v="4"/>
    <n v="5"/>
    <n v="7"/>
    <s v="4182045H"/>
    <x v="6"/>
    <s v="crumbliss, marvin"/>
    <s v="crumbliss, john"/>
    <n v="8"/>
    <n v="7"/>
    <s v="ancheta, nate+tiwari, nishant"/>
    <n v="6"/>
    <n v="8"/>
    <s v="Home"/>
    <n v="0"/>
    <n v="276"/>
    <n v="8.1269232786736172"/>
    <n v="8.104384813100145"/>
    <n v="-2.2538465573472166E-2"/>
  </r>
  <r>
    <d v="2014-06-30T00:00:00"/>
    <n v="4"/>
    <n v="5"/>
    <n v="7"/>
    <s v="4182045A"/>
    <x v="5"/>
    <s v="tiwari, nishant"/>
    <s v="ancheta, nate"/>
    <n v="6"/>
    <n v="8"/>
    <s v="crumbliss, john+crumbliss, marvin"/>
    <n v="8"/>
    <n v="7"/>
    <s v="Away"/>
    <n v="1"/>
    <n v="279"/>
    <n v="6.4481389923286327"/>
    <n v="6.4791762124820602"/>
    <n v="3.1037220153427469E-2"/>
  </r>
  <r>
    <d v="2014-06-30T00:00:00"/>
    <n v="4"/>
    <n v="6"/>
    <n v="8"/>
    <s v="4182046H"/>
    <x v="6"/>
    <s v="crumbliss, marvin"/>
    <s v="crumbliss, john"/>
    <n v="8"/>
    <n v="7"/>
    <s v="ancheta, nate+tiwari, nishant"/>
    <n v="6"/>
    <n v="8"/>
    <s v="Home"/>
    <n v="0"/>
    <n v="277"/>
    <n v="8.104384813100145"/>
    <n v="8.0822971168381414"/>
    <n v="-2.2087696262003575E-2"/>
  </r>
  <r>
    <d v="2014-06-30T00:00:00"/>
    <n v="4"/>
    <n v="6"/>
    <n v="8"/>
    <s v="4182046A"/>
    <x v="5"/>
    <s v="tiwari, nishant"/>
    <s v="ancheta, nate"/>
    <n v="6"/>
    <n v="8"/>
    <s v="crumbliss, john+crumbliss, marvin"/>
    <n v="8"/>
    <n v="7"/>
    <s v="Away"/>
    <n v="1"/>
    <n v="280"/>
    <n v="6.4791762124820602"/>
    <n v="6.5095926882324191"/>
    <n v="3.0416475750358885E-2"/>
  </r>
  <r>
    <d v="2014-06-30T00:00:00"/>
    <n v="4"/>
    <n v="7"/>
    <n v="9"/>
    <s v="4182047H"/>
    <x v="6"/>
    <s v="crumbliss, marvin"/>
    <s v="crumbliss, john"/>
    <n v="8"/>
    <n v="6"/>
    <s v="ancheta, nate+tiwari, nishant"/>
    <n v="6"/>
    <n v="9"/>
    <s v="Home"/>
    <n v="0"/>
    <n v="278"/>
    <n v="8.0822971168381414"/>
    <n v="8.0406511745013791"/>
    <n v="-4.1645942336762332E-2"/>
  </r>
  <r>
    <d v="2014-06-30T00:00:00"/>
    <n v="4"/>
    <n v="7"/>
    <n v="9"/>
    <s v="4182047A"/>
    <x v="5"/>
    <s v="tiwari, nishant"/>
    <s v="ancheta, nate"/>
    <n v="6"/>
    <n v="9"/>
    <s v="crumbliss, john+crumbliss, marvin"/>
    <n v="8"/>
    <n v="6"/>
    <s v="Away"/>
    <n v="1"/>
    <n v="281"/>
    <n v="6.5095926882324191"/>
    <n v="6.5594008344677706"/>
    <n v="4.9808146235351458E-2"/>
  </r>
  <r>
    <d v="2014-06-30T00:00:00"/>
    <n v="3"/>
    <n v="3"/>
    <n v="5"/>
    <s v="4182033H"/>
    <x v="3"/>
    <s v="reynolds, bob"/>
    <s v="wiley, chris"/>
    <n v="7"/>
    <n v="7"/>
    <s v="andrews, brian+revell, justin"/>
    <n v="8"/>
    <n v="8"/>
    <s v="Home"/>
    <n v="0"/>
    <n v="15"/>
    <n v="7.2"/>
    <n v="7.1875"/>
    <n v="-1.2500000000000178E-2"/>
  </r>
  <r>
    <d v="2014-06-30T00:00:00"/>
    <n v="3"/>
    <n v="3"/>
    <n v="5"/>
    <s v="4182033A"/>
    <x v="4"/>
    <s v="andrews, brian"/>
    <s v="revell, justin"/>
    <n v="8"/>
    <n v="8"/>
    <s v="reynolds, bob+wiley, chris"/>
    <n v="7"/>
    <n v="7"/>
    <s v="Away"/>
    <n v="1"/>
    <n v="316"/>
    <n v="7.8034661581639932"/>
    <n v="7.8073968350007137"/>
    <n v="3.930676836720437E-3"/>
  </r>
  <r>
    <d v="2014-06-30T00:00:00"/>
    <n v="3"/>
    <n v="4"/>
    <n v="6"/>
    <s v="4182034H"/>
    <x v="3"/>
    <s v="reynolds, bob"/>
    <s v="wiley, chris"/>
    <n v="7"/>
    <n v="6"/>
    <s v="andrews, brian+revell, justin"/>
    <n v="8"/>
    <n v="9"/>
    <s v="Home"/>
    <n v="0"/>
    <n v="16"/>
    <n v="7.1875"/>
    <n v="7"/>
    <n v="-0.1875"/>
  </r>
  <r>
    <d v="2014-06-30T00:00:00"/>
    <n v="3"/>
    <n v="4"/>
    <n v="6"/>
    <s v="4182034A"/>
    <x v="4"/>
    <s v="andrews, brian"/>
    <s v="revell, justin"/>
    <n v="8"/>
    <n v="9"/>
    <s v="reynolds, bob+wiley, chris"/>
    <n v="7"/>
    <n v="6"/>
    <s v="Away"/>
    <n v="1"/>
    <n v="317"/>
    <n v="7.8073968350007137"/>
    <n v="7.8712488983006992"/>
    <n v="6.3852063299985495E-2"/>
  </r>
  <r>
    <d v="2014-06-30T00:00:00"/>
    <n v="3"/>
    <n v="5"/>
    <n v="7"/>
    <s v="4182035H"/>
    <x v="3"/>
    <s v="reynolds, bob"/>
    <s v="wiley, chris"/>
    <n v="7"/>
    <n v="9"/>
    <s v="andrews, brian+revell, justin"/>
    <n v="8"/>
    <n v="6"/>
    <s v="Home"/>
    <n v="1"/>
    <n v="17"/>
    <n v="7"/>
    <n v="7.1111111111111107"/>
    <n v="0.11111111111111072"/>
  </r>
  <r>
    <d v="2014-06-30T00:00:00"/>
    <n v="3"/>
    <n v="5"/>
    <n v="7"/>
    <s v="4182035A"/>
    <x v="4"/>
    <s v="andrews, brian"/>
    <s v="revell, justin"/>
    <n v="8"/>
    <n v="6"/>
    <s v="reynolds, bob+wiley, chris"/>
    <n v="7"/>
    <n v="9"/>
    <s v="Away"/>
    <n v="0"/>
    <n v="318"/>
    <n v="7.8712488983006992"/>
    <n v="7.8338239203346847"/>
    <n v="-3.7424977966014517E-2"/>
  </r>
  <r>
    <d v="2014-06-30T00:00:00"/>
    <n v="3"/>
    <n v="6"/>
    <n v="8"/>
    <s v="4182036H"/>
    <x v="3"/>
    <s v="reynolds, bob"/>
    <s v="wiley, chris"/>
    <n v="7"/>
    <n v="4"/>
    <s v="andrews, brian+revell, justin"/>
    <n v="8"/>
    <n v="11"/>
    <s v="Home"/>
    <n v="0"/>
    <n v="18"/>
    <n v="7.1111111111111107"/>
    <n v="6.9473684210526319"/>
    <n v="-0.16374269005847886"/>
  </r>
  <r>
    <d v="2014-06-30T00:00:00"/>
    <n v="3"/>
    <n v="6"/>
    <n v="8"/>
    <s v="4182036A"/>
    <x v="4"/>
    <s v="andrews, brian"/>
    <s v="revell, justin"/>
    <n v="8"/>
    <n v="11"/>
    <s v="reynolds, bob+wiley, chris"/>
    <n v="7"/>
    <n v="4"/>
    <s v="Away"/>
    <n v="1"/>
    <n v="319"/>
    <n v="7.8338239203346847"/>
    <n v="7.8971474419279915"/>
    <n v="6.3323521593306786E-2"/>
  </r>
  <r>
    <d v="2014-06-30T00:00:00"/>
    <n v="3"/>
    <n v="7"/>
    <n v="9"/>
    <s v="4182037H"/>
    <x v="3"/>
    <s v="reynolds, bob"/>
    <s v="wiley, chris"/>
    <n v="7"/>
    <n v="6"/>
    <s v="andrews, brian+revell, justin"/>
    <n v="8"/>
    <n v="9"/>
    <s v="Home"/>
    <n v="0"/>
    <n v="19"/>
    <n v="6.9473684210526319"/>
    <n v="6.9"/>
    <n v="-4.7368421052631504E-2"/>
  </r>
  <r>
    <d v="2014-06-30T00:00:00"/>
    <n v="3"/>
    <n v="7"/>
    <n v="9"/>
    <s v="4182037A"/>
    <x v="4"/>
    <s v="andrews, brian"/>
    <s v="revell, justin"/>
    <n v="8"/>
    <n v="9"/>
    <s v="reynolds, bob+wiley, chris"/>
    <n v="7"/>
    <n v="6"/>
    <s v="Away"/>
    <n v="1"/>
    <n v="320"/>
    <n v="7.8971474419279915"/>
    <n v="7.9192044930894312"/>
    <n v="2.2057051161439745E-2"/>
  </r>
  <r>
    <d v="2014-06-09T00:00:00"/>
    <n v="4"/>
    <n v="3"/>
    <n v="5"/>
    <s v="4179943H"/>
    <x v="6"/>
    <s v="crumbliss, marvin"/>
    <s v="crumbliss, john"/>
    <n v="8"/>
    <n v="8"/>
    <s v="miller, alicia+secor, jason"/>
    <n v="6"/>
    <n v="7"/>
    <s v="Home"/>
    <n v="1"/>
    <n v="279"/>
    <n v="8.0406511745013791"/>
    <n v="8.0398381510113524"/>
    <n v="-8.1302349002676522E-4"/>
  </r>
  <r>
    <d v="2014-06-09T00:00:00"/>
    <n v="4"/>
    <n v="3"/>
    <n v="5"/>
    <s v="4179943A"/>
    <x v="9"/>
    <s v="secor, jason"/>
    <s v="miller, alicia"/>
    <n v="6"/>
    <n v="7"/>
    <s v="crumbliss, john+crumbliss, marvin"/>
    <n v="8"/>
    <n v="8"/>
    <s v="Away"/>
    <n v="0"/>
    <n v="0"/>
    <n v="6"/>
    <n v="7"/>
    <n v="1"/>
  </r>
  <r>
    <d v="2014-06-09T00:00:00"/>
    <n v="4"/>
    <n v="4"/>
    <n v="6"/>
    <s v="4179944H"/>
    <x v="6"/>
    <s v="crumbliss, marvin"/>
    <s v="crumbliss, john"/>
    <n v="8"/>
    <n v="11"/>
    <s v="miller, alicia+secor, jason"/>
    <n v="6"/>
    <n v="4"/>
    <s v="Home"/>
    <n v="0"/>
    <n v="280"/>
    <n v="8.0398381510113524"/>
    <n v="8.0190413879911251"/>
    <n v="-2.079676302022726E-2"/>
  </r>
  <r>
    <d v="2014-06-09T00:00:00"/>
    <n v="4"/>
    <n v="4"/>
    <n v="6"/>
    <s v="4179944A"/>
    <x v="9"/>
    <s v="secor, jason"/>
    <s v="miller, alicia"/>
    <n v="6"/>
    <n v="4"/>
    <s v="crumbliss, john+crumbliss, marvin"/>
    <n v="8"/>
    <n v="11"/>
    <s v="Away"/>
    <n v="1"/>
    <n v="1"/>
    <n v="7"/>
    <n v="7.5"/>
    <n v="0.5"/>
  </r>
  <r>
    <d v="2014-06-09T00:00:00"/>
    <n v="4"/>
    <n v="5"/>
    <n v="7"/>
    <s v="4179945H"/>
    <x v="6"/>
    <s v="crumbliss, marvin"/>
    <s v="crumbliss, john"/>
    <n v="8"/>
    <n v="13"/>
    <s v="miller, alicia+secor, jason"/>
    <n v="6"/>
    <n v="2"/>
    <s v="Home"/>
    <n v="1"/>
    <n v="281"/>
    <n v="8.0190413879911251"/>
    <n v="8.1186605602313016"/>
    <n v="9.9619172240176468E-2"/>
  </r>
  <r>
    <d v="2014-06-09T00:00:00"/>
    <n v="4"/>
    <n v="5"/>
    <n v="7"/>
    <s v="4179945A"/>
    <x v="9"/>
    <s v="secor, jason"/>
    <s v="miller, alicia"/>
    <n v="6"/>
    <n v="2"/>
    <s v="crumbliss, john+crumbliss, marvin"/>
    <n v="8"/>
    <n v="13"/>
    <s v="Away"/>
    <n v="0"/>
    <n v="2"/>
    <n v="7.5"/>
    <n v="5.666666666666667"/>
    <n v="-1.833333333333333"/>
  </r>
  <r>
    <d v="2014-06-09T00:00:00"/>
    <n v="4"/>
    <n v="6"/>
    <n v="8"/>
    <s v="4179946H"/>
    <x v="6"/>
    <s v="crumbliss, marvin"/>
    <s v="crumbliss, john"/>
    <n v="8"/>
    <n v="7"/>
    <s v="miller, alicia+secor, jason"/>
    <n v="6"/>
    <n v="8"/>
    <s v="Home"/>
    <n v="0"/>
    <n v="282"/>
    <n v="8.1186605602313016"/>
    <n v="8.0962873490266762"/>
    <n v="-2.2373211204625321E-2"/>
  </r>
  <r>
    <d v="2014-06-09T00:00:00"/>
    <n v="4"/>
    <n v="6"/>
    <n v="8"/>
    <s v="4179946A"/>
    <x v="9"/>
    <s v="secor, jason"/>
    <s v="miller, alicia"/>
    <n v="6"/>
    <n v="8"/>
    <s v="crumbliss, john+crumbliss, marvin"/>
    <n v="8"/>
    <n v="7"/>
    <s v="Away"/>
    <n v="1"/>
    <n v="3"/>
    <n v="5.666666666666667"/>
    <n v="6.25"/>
    <n v="0.58333333333333304"/>
  </r>
  <r>
    <d v="2014-06-09T00:00:00"/>
    <n v="4"/>
    <n v="7"/>
    <n v="9"/>
    <s v="4179947H"/>
    <x v="6"/>
    <s v="crumbliss, marvin"/>
    <s v="crumbliss, john"/>
    <n v="8"/>
    <n v="9"/>
    <s v="miller, alicia+secor, jason"/>
    <n v="6"/>
    <n v="6"/>
    <s v="Home"/>
    <n v="1"/>
    <n v="283"/>
    <n v="8.0962873490266762"/>
    <n v="8.1143616020461415"/>
    <n v="1.8074253019465303E-2"/>
  </r>
  <r>
    <d v="2014-06-09T00:00:00"/>
    <n v="4"/>
    <n v="7"/>
    <n v="9"/>
    <s v="4179947A"/>
    <x v="9"/>
    <s v="secor, jason"/>
    <s v="miller, alicia"/>
    <n v="6"/>
    <n v="6"/>
    <s v="crumbliss, john+crumbliss, marvin"/>
    <n v="8"/>
    <n v="9"/>
    <s v="Away"/>
    <n v="0"/>
    <n v="4"/>
    <n v="6.25"/>
    <n v="6.2"/>
    <n v="-4.9999999999999822E-2"/>
  </r>
  <r>
    <d v="2014-07-07T00:00:00"/>
    <n v="3"/>
    <n v="3"/>
    <n v="5"/>
    <s v="4182733H"/>
    <x v="5"/>
    <s v="tiwari, nishant"/>
    <s v="ancheta, nate"/>
    <n v="7"/>
    <n v="8"/>
    <s v="ashburn, larry+miller, alicia"/>
    <n v="8"/>
    <n v="7"/>
    <s v="Home"/>
    <n v="1"/>
    <n v="282"/>
    <n v="6.5594008344677706"/>
    <n v="6.5882128177784152"/>
    <n v="2.8811983310644607E-2"/>
  </r>
  <r>
    <d v="2014-07-07T00:00:00"/>
    <n v="3"/>
    <n v="3"/>
    <n v="5"/>
    <s v="4182733A"/>
    <x v="7"/>
    <s v="ashburn, larry"/>
    <s v="miller, alicia"/>
    <n v="8"/>
    <n v="7"/>
    <s v="ancheta, nate+tiwari, nishant"/>
    <n v="7"/>
    <n v="8"/>
    <s v="Away"/>
    <n v="0"/>
    <n v="52"/>
    <n v="6.2593985435897448"/>
    <n v="6.2742105727179505"/>
    <n v="1.4812029128205673E-2"/>
  </r>
  <r>
    <d v="2014-07-07T00:00:00"/>
    <n v="3"/>
    <n v="4"/>
    <n v="6"/>
    <s v="4182734H"/>
    <x v="5"/>
    <s v="tiwari, nishant"/>
    <s v="ancheta, nate"/>
    <n v="7"/>
    <n v="9"/>
    <s v="ashburn, larry+miller, alicia"/>
    <n v="8"/>
    <n v="6"/>
    <s v="Home"/>
    <n v="0"/>
    <n v="283"/>
    <n v="6.5882128177784152"/>
    <n v="6.5964485614228465"/>
    <n v="8.2357436444313592E-3"/>
  </r>
  <r>
    <d v="2014-07-07T00:00:00"/>
    <n v="3"/>
    <n v="4"/>
    <n v="6"/>
    <s v="4182734A"/>
    <x v="7"/>
    <s v="ashburn, larry"/>
    <s v="miller, alicia"/>
    <n v="8"/>
    <n v="6"/>
    <s v="ancheta, nate+tiwari, nishant"/>
    <n v="7"/>
    <n v="9"/>
    <s v="Away"/>
    <n v="1"/>
    <n v="53"/>
    <n v="6.2742105727179505"/>
    <n v="6.3087263612635915"/>
    <n v="3.451578854564108E-2"/>
  </r>
  <r>
    <d v="2014-07-07T00:00:00"/>
    <n v="3"/>
    <n v="5"/>
    <n v="7"/>
    <s v="4182735H"/>
    <x v="5"/>
    <s v="tiwari, nishant"/>
    <s v="ancheta, nate"/>
    <n v="7"/>
    <n v="6"/>
    <s v="ashburn, larry+miller, alicia"/>
    <n v="8"/>
    <n v="9"/>
    <s v="Home"/>
    <n v="0"/>
    <n v="284"/>
    <n v="6.5964485614228465"/>
    <n v="6.5845195901943896"/>
    <n v="-1.192897122845693E-2"/>
  </r>
  <r>
    <d v="2014-07-07T00:00:00"/>
    <n v="3"/>
    <n v="5"/>
    <n v="7"/>
    <s v="4182735A"/>
    <x v="7"/>
    <s v="ashburn, larry"/>
    <s v="miller, alicia"/>
    <n v="8"/>
    <n v="9"/>
    <s v="ancheta, nate+tiwari, nishant"/>
    <n v="7"/>
    <n v="6"/>
    <s v="Away"/>
    <n v="1"/>
    <n v="54"/>
    <n v="6.3087263612635915"/>
    <n v="6.36255183403832"/>
    <n v="5.3825472774728489E-2"/>
  </r>
  <r>
    <d v="2014-07-07T00:00:00"/>
    <n v="3"/>
    <n v="6"/>
    <n v="8"/>
    <s v="4182736H"/>
    <x v="5"/>
    <s v="tiwari, nishant"/>
    <s v="ancheta, nate"/>
    <n v="7"/>
    <n v="7"/>
    <s v="ashburn, larry+miller, alicia"/>
    <n v="8"/>
    <n v="8"/>
    <s v="Home"/>
    <n v="0"/>
    <n v="285"/>
    <n v="6.5845195901943896"/>
    <n v="6.5928291983905023"/>
    <n v="8.3096081961127055E-3"/>
  </r>
  <r>
    <d v="2014-07-07T00:00:00"/>
    <n v="3"/>
    <n v="6"/>
    <n v="8"/>
    <s v="4182736A"/>
    <x v="7"/>
    <s v="ashburn, larry"/>
    <s v="miller, alicia"/>
    <n v="8"/>
    <n v="8"/>
    <s v="ancheta, nate+tiwari, nishant"/>
    <n v="7"/>
    <n v="7"/>
    <s v="Away"/>
    <n v="1"/>
    <n v="55"/>
    <n v="6.36255183403832"/>
    <n v="6.395300797357554"/>
    <n v="3.2748963319233937E-2"/>
  </r>
  <r>
    <d v="2014-07-07T00:00:00"/>
    <n v="3"/>
    <n v="7"/>
    <n v="9"/>
    <s v="4182737H"/>
    <x v="5"/>
    <s v="tiwari, nishant"/>
    <s v="ancheta, nate"/>
    <n v="7"/>
    <n v="11"/>
    <s v="ashburn, larry+miller, alicia"/>
    <n v="8"/>
    <n v="4"/>
    <s v="Home"/>
    <n v="1"/>
    <n v="286"/>
    <n v="6.5928291983905023"/>
    <n v="6.680972614422692"/>
    <n v="8.814341603218967E-2"/>
  </r>
  <r>
    <d v="2014-07-07T00:00:00"/>
    <n v="3"/>
    <n v="7"/>
    <n v="9"/>
    <s v="4182737A"/>
    <x v="7"/>
    <s v="ashburn, larry"/>
    <s v="miller, alicia"/>
    <n v="8"/>
    <n v="4"/>
    <s v="ancheta, nate+tiwari, nishant"/>
    <n v="7"/>
    <n v="11"/>
    <s v="Away"/>
    <n v="0"/>
    <n v="56"/>
    <n v="6.395300797357554"/>
    <n v="6.3473947814104035"/>
    <n v="-4.7906015947150493E-2"/>
  </r>
  <r>
    <d v="2014-07-07T00:00:00"/>
    <n v="4"/>
    <n v="3"/>
    <n v="5"/>
    <s v="4182743H"/>
    <x v="2"/>
    <s v="anderson, bill"/>
    <s v="hills, scott"/>
    <n v="8"/>
    <n v="7"/>
    <s v="crumbliss, john+crumbliss, marvin"/>
    <n v="8"/>
    <n v="8"/>
    <s v="Home"/>
    <n v="0"/>
    <n v="52"/>
    <n v="8.0743391111111116"/>
    <n v="8.0528523288888891"/>
    <n v="-2.1486782222222445E-2"/>
  </r>
  <r>
    <d v="2014-07-07T00:00:00"/>
    <n v="4"/>
    <n v="3"/>
    <n v="5"/>
    <s v="4182743A"/>
    <x v="6"/>
    <s v="crumbliss, john"/>
    <s v="crumbliss, marvin"/>
    <n v="8"/>
    <n v="8"/>
    <s v="anderson, bill+hills, scott"/>
    <n v="8"/>
    <n v="7"/>
    <s v="Away"/>
    <n v="1"/>
    <n v="284"/>
    <n v="8.1143616020461415"/>
    <n v="8.1120743700052191"/>
    <n v="-2.2872320409224045E-3"/>
  </r>
  <r>
    <d v="2014-07-07T00:00:00"/>
    <n v="4"/>
    <n v="4"/>
    <n v="6"/>
    <s v="4182744H"/>
    <x v="2"/>
    <s v="anderson, bill"/>
    <s v="hills, scott"/>
    <n v="8"/>
    <n v="5"/>
    <s v="crumbliss, john+crumbliss, marvin"/>
    <n v="8"/>
    <n v="10"/>
    <s v="Home"/>
    <n v="0"/>
    <n v="53"/>
    <n v="8.0528523288888891"/>
    <n v="7.9717952823111116"/>
    <n v="-8.1057046577777569E-2"/>
  </r>
  <r>
    <d v="2014-07-07T00:00:00"/>
    <n v="4"/>
    <n v="4"/>
    <n v="6"/>
    <s v="4182744A"/>
    <x v="6"/>
    <s v="crumbliss, john"/>
    <s v="crumbliss, marvin"/>
    <n v="8"/>
    <n v="10"/>
    <s v="anderson, bill+hills, scott"/>
    <n v="8"/>
    <n v="5"/>
    <s v="Away"/>
    <n v="1"/>
    <n v="285"/>
    <n v="8.1120743700052191"/>
    <n v="8.1698328826051139"/>
    <n v="5.7758512599894729E-2"/>
  </r>
  <r>
    <d v="2014-07-07T00:00:00"/>
    <n v="4"/>
    <n v="5"/>
    <n v="7"/>
    <s v="4182745H"/>
    <x v="2"/>
    <s v="anderson, bill"/>
    <s v="hills, scott"/>
    <n v="8"/>
    <n v="7"/>
    <s v="crumbliss, john+crumbliss, marvin"/>
    <n v="8"/>
    <n v="8"/>
    <s v="Home"/>
    <n v="0"/>
    <n v="54"/>
    <n v="7.9717952823111116"/>
    <n v="7.952359376664889"/>
    <n v="-1.9435905646222551E-2"/>
  </r>
  <r>
    <d v="2014-07-07T00:00:00"/>
    <n v="4"/>
    <n v="5"/>
    <n v="7"/>
    <s v="4182745A"/>
    <x v="6"/>
    <s v="crumbliss, john"/>
    <s v="crumbliss, marvin"/>
    <n v="8"/>
    <n v="8"/>
    <s v="anderson, bill+hills, scott"/>
    <n v="8"/>
    <n v="7"/>
    <s v="Away"/>
    <n v="1"/>
    <n v="286"/>
    <n v="8.1698328826051139"/>
    <n v="8.1664362249530118"/>
    <n v="-3.3966576521020642E-3"/>
  </r>
  <r>
    <d v="2014-07-07T00:00:00"/>
    <n v="4"/>
    <n v="6"/>
    <n v="8"/>
    <s v="4182746H"/>
    <x v="2"/>
    <s v="anderson, bill"/>
    <s v="hills, scott"/>
    <n v="8"/>
    <n v="4"/>
    <s v="crumbliss, john+crumbliss, marvin"/>
    <n v="8"/>
    <n v="11"/>
    <s v="Home"/>
    <n v="0"/>
    <n v="55"/>
    <n v="7.952359376664889"/>
    <n v="7.8733121891315907"/>
    <n v="-7.9047187533298313E-2"/>
  </r>
  <r>
    <d v="2014-07-07T00:00:00"/>
    <n v="4"/>
    <n v="6"/>
    <n v="8"/>
    <s v="4182746A"/>
    <x v="6"/>
    <s v="crumbliss, john"/>
    <s v="crumbliss, marvin"/>
    <n v="8"/>
    <n v="11"/>
    <s v="anderson, bill+hills, scott"/>
    <n v="8"/>
    <n v="4"/>
    <s v="Away"/>
    <n v="1"/>
    <n v="287"/>
    <n v="8.1664362249530118"/>
    <n v="8.2231075004539509"/>
    <n v="5.6671275500939089E-2"/>
  </r>
  <r>
    <d v="2014-07-07T00:00:00"/>
    <n v="4"/>
    <n v="7"/>
    <n v="9"/>
    <s v="4182747H"/>
    <x v="2"/>
    <s v="anderson, bill"/>
    <s v="hills, scott"/>
    <n v="8"/>
    <n v="9"/>
    <s v="crumbliss, john+crumbliss, marvin"/>
    <n v="8"/>
    <n v="6"/>
    <s v="Home"/>
    <n v="1"/>
    <n v="56"/>
    <n v="7.8733121891315907"/>
    <n v="7.8958459453489596"/>
    <n v="2.2533756217368861E-2"/>
  </r>
  <r>
    <d v="2014-07-07T00:00:00"/>
    <n v="4"/>
    <n v="7"/>
    <n v="9"/>
    <s v="4182747A"/>
    <x v="6"/>
    <s v="crumbliss, john"/>
    <s v="crumbliss, marvin"/>
    <n v="8"/>
    <n v="6"/>
    <s v="anderson, bill+hills, scott"/>
    <n v="8"/>
    <n v="9"/>
    <s v="Away"/>
    <n v="0"/>
    <n v="288"/>
    <n v="8.2231075004539509"/>
    <n v="8.1786453504448726"/>
    <n v="-4.4462150009078272E-2"/>
  </r>
  <r>
    <d v="2014-07-07T00:00:00"/>
    <n v="2"/>
    <n v="3"/>
    <n v="5"/>
    <s v="4182723H"/>
    <x v="1"/>
    <s v="Randolph, Robin"/>
    <s v="Shindle, Steph"/>
    <n v="8"/>
    <n v="7"/>
    <s v="reynolds, bob+wiley, chris"/>
    <n v="7"/>
    <n v="8"/>
    <s v="Home"/>
    <n v="0"/>
    <n v="20"/>
    <n v="8.0999999999999979"/>
    <n v="8.0476190476190457"/>
    <n v="-5.2380952380952195E-2"/>
  </r>
  <r>
    <d v="2014-07-07T00:00:00"/>
    <n v="2"/>
    <n v="3"/>
    <n v="5"/>
    <s v="4182723A"/>
    <x v="3"/>
    <s v="reynolds, bob"/>
    <s v="wiley, chris"/>
    <n v="7"/>
    <n v="8"/>
    <s v="Randolph, Robin+Shindle, Steph"/>
    <n v="8"/>
    <n v="7"/>
    <s v="Away"/>
    <n v="1"/>
    <n v="20"/>
    <n v="6.9"/>
    <n v="6.9523809523809526"/>
    <n v="5.2380952380952195E-2"/>
  </r>
  <r>
    <d v="2014-07-07T00:00:00"/>
    <n v="2"/>
    <n v="4"/>
    <n v="6"/>
    <s v="4182724H"/>
    <x v="1"/>
    <s v="Randolph, Robin"/>
    <s v="Shindle, Steph"/>
    <n v="8"/>
    <n v="9"/>
    <s v="reynolds, bob+wiley, chris"/>
    <n v="7"/>
    <n v="6"/>
    <s v="Home"/>
    <n v="1"/>
    <n v="21"/>
    <n v="8.0476190476190457"/>
    <n v="8.1818181818181799"/>
    <n v="0.13419913419913421"/>
  </r>
  <r>
    <d v="2014-07-07T00:00:00"/>
    <n v="2"/>
    <n v="4"/>
    <n v="6"/>
    <s v="4182724A"/>
    <x v="3"/>
    <s v="reynolds, bob"/>
    <s v="wiley, chris"/>
    <n v="7"/>
    <n v="6"/>
    <s v="Randolph, Robin+Shindle, Steph"/>
    <n v="8"/>
    <n v="9"/>
    <s v="Away"/>
    <n v="0"/>
    <n v="21"/>
    <n v="6.9523809523809526"/>
    <n v="6.8181818181818183"/>
    <n v="-0.13419913419913421"/>
  </r>
  <r>
    <d v="2014-07-07T00:00:00"/>
    <n v="2"/>
    <n v="5"/>
    <n v="7"/>
    <s v="4182725H"/>
    <x v="1"/>
    <s v="Randolph, Robin"/>
    <s v="Shindle, Steph"/>
    <n v="8"/>
    <n v="10"/>
    <s v="reynolds, bob+wiley, chris"/>
    <n v="7"/>
    <n v="5"/>
    <s v="Home"/>
    <n v="1"/>
    <n v="22"/>
    <n v="8.1818181818181799"/>
    <n v="8.2608695652173889"/>
    <n v="7.905138339920903E-2"/>
  </r>
  <r>
    <d v="2014-07-07T00:00:00"/>
    <n v="2"/>
    <n v="5"/>
    <n v="7"/>
    <s v="4182725A"/>
    <x v="3"/>
    <s v="reynolds, bob"/>
    <s v="wiley, chris"/>
    <n v="7"/>
    <n v="5"/>
    <s v="Randolph, Robin+Shindle, Steph"/>
    <n v="8"/>
    <n v="10"/>
    <s v="Away"/>
    <n v="0"/>
    <n v="22"/>
    <n v="6.8181818181818183"/>
    <n v="6.7391304347826084"/>
    <n v="-7.9051383399209918E-2"/>
  </r>
  <r>
    <d v="2014-07-07T00:00:00"/>
    <n v="2"/>
    <n v="6"/>
    <n v="8"/>
    <s v="4182726H"/>
    <x v="1"/>
    <s v="Randolph, Robin"/>
    <s v="Shindle, Steph"/>
    <n v="8"/>
    <n v="11"/>
    <s v="reynolds, bob+wiley, chris"/>
    <n v="7"/>
    <n v="4"/>
    <s v="Home"/>
    <n v="1"/>
    <n v="23"/>
    <n v="8.2608695652173889"/>
    <n v="8.3749999999999982"/>
    <n v="0.11413043478260931"/>
  </r>
  <r>
    <d v="2014-07-07T00:00:00"/>
    <n v="2"/>
    <n v="6"/>
    <n v="8"/>
    <s v="4182726A"/>
    <x v="3"/>
    <s v="reynolds, bob"/>
    <s v="wiley, chris"/>
    <n v="7"/>
    <n v="4"/>
    <s v="Randolph, Robin+Shindle, Steph"/>
    <n v="8"/>
    <n v="11"/>
    <s v="Away"/>
    <n v="0"/>
    <n v="23"/>
    <n v="6.7391304347826084"/>
    <n v="6.625"/>
    <n v="-0.11413043478260843"/>
  </r>
  <r>
    <d v="2014-07-07T00:00:00"/>
    <n v="2"/>
    <n v="7"/>
    <n v="9"/>
    <s v="4182727H"/>
    <x v="1"/>
    <s v="Randolph, Robin"/>
    <s v="Shindle, Steph"/>
    <n v="8"/>
    <n v="6"/>
    <s v="reynolds, bob+wiley, chris"/>
    <n v="7"/>
    <n v="9"/>
    <s v="Home"/>
    <n v="0"/>
    <n v="24"/>
    <n v="8.3749999999999982"/>
    <n v="8.2799999999999976"/>
    <n v="-9.5000000000000639E-2"/>
  </r>
  <r>
    <d v="2014-07-07T00:00:00"/>
    <n v="2"/>
    <n v="7"/>
    <n v="9"/>
    <s v="4182727A"/>
    <x v="3"/>
    <s v="reynolds, bob"/>
    <s v="wiley, chris"/>
    <n v="7"/>
    <n v="9"/>
    <s v="Randolph, Robin+Shindle, Steph"/>
    <n v="8"/>
    <n v="6"/>
    <s v="Away"/>
    <n v="1"/>
    <n v="24"/>
    <n v="6.625"/>
    <n v="6.72"/>
    <n v="9.4999999999999751E-2"/>
  </r>
  <r>
    <d v="2014-07-07T00:00:00"/>
    <n v="1"/>
    <n v="3"/>
    <n v="5"/>
    <s v="4182713H"/>
    <x v="4"/>
    <s v="andrews, brian"/>
    <s v="revell, justin"/>
    <n v="8"/>
    <n v="8"/>
    <s v="Henson, Kris+Pigford, Greg"/>
    <n v="8"/>
    <n v="7"/>
    <s v="Home"/>
    <n v="1"/>
    <n v="321"/>
    <n v="7.9192044930894312"/>
    <n v="7.9208204032276424"/>
    <n v="1.6159101382111629E-3"/>
  </r>
  <r>
    <d v="2014-07-07T00:00:00"/>
    <n v="1"/>
    <n v="3"/>
    <n v="5"/>
    <s v="4182713A"/>
    <x v="0"/>
    <s v="henson, kris"/>
    <s v="pigford, greg"/>
    <n v="8"/>
    <n v="7"/>
    <s v="andrews, brian+revell, justin"/>
    <n v="8"/>
    <n v="8"/>
    <s v="Away"/>
    <n v="0"/>
    <n v="131"/>
    <n v="7.9037029113014956"/>
    <n v="7.8856288530754659"/>
    <n v="-1.8074058226029699E-2"/>
  </r>
  <r>
    <d v="2014-07-07T00:00:00"/>
    <n v="1"/>
    <n v="4"/>
    <n v="6"/>
    <s v="4182714H"/>
    <x v="4"/>
    <s v="andrews, brian"/>
    <s v="revell, justin"/>
    <n v="8"/>
    <n v="7"/>
    <s v="Henson, Kris+Pigford, Greg"/>
    <n v="8"/>
    <n v="8"/>
    <s v="Home"/>
    <n v="1"/>
    <n v="322"/>
    <n v="7.9208204032276424"/>
    <n v="7.9224039951630889"/>
    <n v="1.5835919354465489E-3"/>
  </r>
  <r>
    <d v="2014-07-07T00:00:00"/>
    <n v="1"/>
    <n v="4"/>
    <n v="6"/>
    <s v="4182714A"/>
    <x v="0"/>
    <s v="henson, kris"/>
    <s v="pigford, greg"/>
    <n v="8"/>
    <n v="8"/>
    <s v="andrews, brian+revell, justin"/>
    <n v="8"/>
    <n v="7"/>
    <s v="Away"/>
    <n v="0"/>
    <n v="132"/>
    <n v="7.8856288530754659"/>
    <n v="7.8679162760139567"/>
    <n v="-1.7712577061509194E-2"/>
  </r>
  <r>
    <d v="2014-07-07T00:00:00"/>
    <n v="1"/>
    <n v="5"/>
    <n v="7"/>
    <s v="4182715H"/>
    <x v="4"/>
    <s v="andrews, brian"/>
    <s v="revell, justin"/>
    <n v="8"/>
    <n v="6"/>
    <s v="Henson, Kris+Pigford, Greg"/>
    <n v="8"/>
    <n v="9"/>
    <s v="Home"/>
    <n v="0"/>
    <n v="323"/>
    <n v="7.9224039951630889"/>
    <n v="7.8839559152598273"/>
    <n v="-3.8448079903261601E-2"/>
  </r>
  <r>
    <d v="2014-07-07T00:00:00"/>
    <n v="1"/>
    <n v="5"/>
    <n v="7"/>
    <s v="4182715A"/>
    <x v="0"/>
    <s v="henson, kris"/>
    <s v="pigford, greg"/>
    <n v="8"/>
    <n v="9"/>
    <s v="andrews, brian+revell, justin"/>
    <n v="8"/>
    <n v="6"/>
    <s v="Away"/>
    <n v="1"/>
    <n v="133"/>
    <n v="7.8679162760139567"/>
    <n v="7.8905579504936769"/>
    <n v="2.2641674479720209E-2"/>
  </r>
  <r>
    <d v="2014-07-07T00:00:00"/>
    <n v="1"/>
    <n v="6"/>
    <n v="8"/>
    <s v="4182716H"/>
    <x v="4"/>
    <s v="andrews, brian"/>
    <s v="revell, justin"/>
    <n v="8"/>
    <n v="8"/>
    <s v="Henson, Kris+Pigford, Greg"/>
    <n v="8"/>
    <n v="7"/>
    <s v="Home"/>
    <n v="1"/>
    <n v="324"/>
    <n v="7.8839559152598273"/>
    <n v="7.8862767969546299"/>
    <n v="2.3208816948026012E-3"/>
  </r>
  <r>
    <d v="2014-07-07T00:00:00"/>
    <n v="1"/>
    <n v="6"/>
    <n v="8"/>
    <s v="4182716A"/>
    <x v="0"/>
    <s v="henson, kris"/>
    <s v="pigford, greg"/>
    <n v="8"/>
    <n v="7"/>
    <s v="andrews, brian+revell, justin"/>
    <n v="8"/>
    <n v="8"/>
    <s v="Away"/>
    <n v="0"/>
    <n v="134"/>
    <n v="7.8905579504936769"/>
    <n v="7.8727467914838032"/>
    <n v="-1.7811159009873734E-2"/>
  </r>
  <r>
    <d v="2014-07-07T00:00:00"/>
    <n v="1"/>
    <n v="7"/>
    <n v="9"/>
    <s v="4182717H"/>
    <x v="4"/>
    <s v="andrews, brian"/>
    <s v="revell, justin"/>
    <n v="8"/>
    <n v="9"/>
    <s v="Henson, Kris+Pigford, Greg"/>
    <n v="8"/>
    <n v="6"/>
    <s v="Home"/>
    <n v="1"/>
    <n v="325"/>
    <n v="7.8862767969546299"/>
    <n v="7.9085512610155373"/>
    <n v="2.2274464060907384E-2"/>
  </r>
  <r>
    <d v="2014-07-07T00:00:00"/>
    <n v="1"/>
    <n v="7"/>
    <n v="9"/>
    <s v="4182717A"/>
    <x v="0"/>
    <s v="henson, kris"/>
    <s v="pigford, greg"/>
    <n v="8"/>
    <n v="6"/>
    <s v="andrews, brian+revell, justin"/>
    <n v="8"/>
    <n v="9"/>
    <s v="Away"/>
    <n v="0"/>
    <n v="135"/>
    <n v="7.8727467914838032"/>
    <n v="7.8352918556541269"/>
    <n v="-3.7454935829676295E-2"/>
  </r>
  <r>
    <d v="2014-07-14T00:00:00"/>
    <n v="2"/>
    <n v="3"/>
    <n v="5"/>
    <s v="4183423H"/>
    <x v="0"/>
    <s v="henson, kris"/>
    <s v="pigford, greg"/>
    <n v="8"/>
    <n v="6"/>
    <s v="reynolds, bob+wiley, chris"/>
    <n v="7"/>
    <n v="9"/>
    <s v="Home"/>
    <n v="0"/>
    <n v="136"/>
    <n v="7.8352918556541269"/>
    <n v="7.7985860185410445"/>
    <n v="-3.6705837113082396E-2"/>
  </r>
  <r>
    <d v="2014-07-14T00:00:00"/>
    <n v="2"/>
    <n v="3"/>
    <n v="5"/>
    <s v="4183423A"/>
    <x v="3"/>
    <s v="wiley, chris"/>
    <s v="reynolds, bob"/>
    <n v="7"/>
    <n v="9"/>
    <s v="Henson, Kris+Pigford, Greg"/>
    <n v="8"/>
    <n v="6"/>
    <s v="Away"/>
    <n v="1"/>
    <n v="25"/>
    <n v="6.72"/>
    <n v="6.8076923076923075"/>
    <n v="8.7692307692307736E-2"/>
  </r>
  <r>
    <d v="2014-07-14T00:00:00"/>
    <n v="2"/>
    <n v="4"/>
    <n v="6"/>
    <s v="4183424H"/>
    <x v="0"/>
    <s v="henson, kris"/>
    <s v="pigford, greg"/>
    <n v="8"/>
    <n v="6"/>
    <s v="reynolds, bob+wiley, chris"/>
    <n v="7"/>
    <n v="9"/>
    <s v="Home"/>
    <n v="1"/>
    <n v="137"/>
    <n v="7.7985860185410445"/>
    <n v="7.8626142981702243"/>
    <n v="6.4028279629179785E-2"/>
  </r>
  <r>
    <d v="2014-07-14T00:00:00"/>
    <n v="2"/>
    <n v="4"/>
    <n v="6"/>
    <s v="4183424A"/>
    <x v="3"/>
    <s v="wiley, chris"/>
    <s v="reynolds, bob"/>
    <n v="7"/>
    <n v="9"/>
    <s v="Henson, Kris+Pigford, Greg"/>
    <n v="8"/>
    <n v="6"/>
    <s v="Away"/>
    <n v="0"/>
    <n v="26"/>
    <n v="6.8076923076923075"/>
    <n v="6.7037037037037033"/>
    <n v="-0.10398860398860421"/>
  </r>
  <r>
    <d v="2014-07-14T00:00:00"/>
    <n v="2"/>
    <n v="5"/>
    <n v="7"/>
    <s v="4183425H"/>
    <x v="0"/>
    <s v="henson, kris"/>
    <s v="pigford, greg"/>
    <n v="8"/>
    <n v="6"/>
    <s v="reynolds, bob+wiley, chris"/>
    <n v="7"/>
    <n v="9"/>
    <s v="Home"/>
    <n v="0"/>
    <n v="138"/>
    <n v="7.8626142981702243"/>
    <n v="7.8253620122068197"/>
    <n v="-3.7252285963404574E-2"/>
  </r>
  <r>
    <d v="2014-07-14T00:00:00"/>
    <n v="2"/>
    <n v="5"/>
    <n v="7"/>
    <s v="4183425A"/>
    <x v="3"/>
    <s v="wiley, chris"/>
    <s v="reynolds, bob"/>
    <n v="7"/>
    <n v="9"/>
    <s v="Henson, Kris+Pigford, Greg"/>
    <n v="8"/>
    <n v="6"/>
    <s v="Away"/>
    <n v="1"/>
    <n v="27"/>
    <n v="6.7037037037037033"/>
    <n v="6.7857142857142856"/>
    <n v="8.2010582010582311E-2"/>
  </r>
  <r>
    <d v="2014-07-14T00:00:00"/>
    <n v="2"/>
    <n v="6"/>
    <n v="8"/>
    <s v="4183426H"/>
    <x v="0"/>
    <s v="henson, kris"/>
    <s v="pigford, greg"/>
    <n v="8"/>
    <n v="11"/>
    <s v="reynolds, bob+wiley, chris"/>
    <n v="7"/>
    <n v="4"/>
    <s v="Home"/>
    <n v="1"/>
    <n v="139"/>
    <n v="7.8253620122068197"/>
    <n v="7.8888547719626834"/>
    <n v="6.3492759755863659E-2"/>
  </r>
  <r>
    <d v="2014-07-14T00:00:00"/>
    <n v="2"/>
    <n v="6"/>
    <n v="8"/>
    <s v="4183426A"/>
    <x v="3"/>
    <s v="wiley, chris"/>
    <s v="reynolds, bob"/>
    <n v="7"/>
    <n v="4"/>
    <s v="Henson, Kris+Pigford, Greg"/>
    <n v="8"/>
    <n v="11"/>
    <s v="Away"/>
    <n v="0"/>
    <n v="28"/>
    <n v="6.7857142857142856"/>
    <n v="6.6896551724137927"/>
    <n v="-9.6059113300492882E-2"/>
  </r>
  <r>
    <d v="2014-07-14T00:00:00"/>
    <n v="2"/>
    <n v="7"/>
    <n v="9"/>
    <s v="4183427H"/>
    <x v="0"/>
    <s v="henson, kris"/>
    <s v="pigford, greg"/>
    <n v="8"/>
    <n v="10"/>
    <s v="reynolds, bob+wiley, chris"/>
    <n v="7"/>
    <n v="5"/>
    <s v="Home"/>
    <n v="1"/>
    <n v="140"/>
    <n v="7.8888547719626834"/>
    <n v="7.9310776765234303"/>
    <n v="4.2222904560746954E-2"/>
  </r>
  <r>
    <d v="2014-07-14T00:00:00"/>
    <n v="2"/>
    <n v="7"/>
    <n v="9"/>
    <s v="4183427A"/>
    <x v="3"/>
    <s v="wiley, chris"/>
    <s v="reynolds, bob"/>
    <n v="7"/>
    <n v="5"/>
    <s v="Henson, Kris+Pigford, Greg"/>
    <n v="8"/>
    <n v="10"/>
    <s v="Away"/>
    <n v="0"/>
    <n v="29"/>
    <n v="6.6896551724137927"/>
    <n v="6.6333333333333337"/>
    <n v="-5.6321839080458957E-2"/>
  </r>
  <r>
    <d v="2014-07-14T00:00:00"/>
    <n v="1"/>
    <n v="3"/>
    <n v="5"/>
    <s v="4183413H"/>
    <x v="10"/>
    <s v="ashburn, larry"/>
    <s v="secor, jason"/>
    <n v="8"/>
    <n v="9"/>
    <s v="crumbliss, john+crumbliss, marvin"/>
    <n v="8"/>
    <n v="6"/>
    <s v="Home"/>
    <n v="1"/>
    <n v="18"/>
    <n v="8.3333333333333357"/>
    <n v="8.3684210526315823"/>
    <n v="3.5087719298246611E-2"/>
  </r>
  <r>
    <d v="2014-07-14T00:00:00"/>
    <n v="1"/>
    <n v="3"/>
    <n v="5"/>
    <s v="4183413A"/>
    <x v="6"/>
    <s v="crumbliss, john"/>
    <s v="crumbliss, marvin"/>
    <n v="8"/>
    <n v="6"/>
    <s v="ashburn, larry+secor, jason"/>
    <n v="8"/>
    <n v="9"/>
    <s v="Away"/>
    <n v="0"/>
    <n v="289"/>
    <n v="8.1786453504448726"/>
    <n v="8.1350724434359751"/>
    <n v="-4.3572907008897488E-2"/>
  </r>
  <r>
    <d v="2014-07-14T00:00:00"/>
    <n v="1"/>
    <n v="4"/>
    <n v="6"/>
    <s v="4183414H"/>
    <x v="10"/>
    <s v="ashburn, larry"/>
    <s v="secor, jason"/>
    <n v="8"/>
    <n v="9"/>
    <s v="crumbliss, john+crumbliss, marvin"/>
    <n v="8"/>
    <n v="6"/>
    <s v="Home"/>
    <n v="0"/>
    <n v="19"/>
    <n v="8.3684210526315823"/>
    <n v="8.2000000000000028"/>
    <n v="-0.16842105263157947"/>
  </r>
  <r>
    <d v="2014-07-14T00:00:00"/>
    <n v="1"/>
    <n v="4"/>
    <n v="6"/>
    <s v="4183414A"/>
    <x v="6"/>
    <s v="crumbliss, john"/>
    <s v="crumbliss, marvin"/>
    <n v="8"/>
    <n v="6"/>
    <s v="ashburn, larry+secor, jason"/>
    <n v="8"/>
    <n v="9"/>
    <s v="Away"/>
    <n v="1"/>
    <n v="290"/>
    <n v="8.1350724434359751"/>
    <n v="8.172370994567256"/>
    <n v="3.7298551131280888E-2"/>
  </r>
  <r>
    <d v="2014-07-14T00:00:00"/>
    <n v="1"/>
    <n v="5"/>
    <n v="7"/>
    <s v="4183415H"/>
    <x v="10"/>
    <s v="ashburn, larry"/>
    <s v="secor, jason"/>
    <n v="8"/>
    <n v="4"/>
    <s v="crumbliss, john+crumbliss, marvin"/>
    <n v="8"/>
    <n v="11"/>
    <s v="Home"/>
    <n v="0"/>
    <n v="20"/>
    <n v="8.2000000000000028"/>
    <n v="8.0000000000000036"/>
    <n v="-0.19999999999999929"/>
  </r>
  <r>
    <d v="2014-07-14T00:00:00"/>
    <n v="1"/>
    <n v="5"/>
    <n v="7"/>
    <s v="4183415A"/>
    <x v="6"/>
    <s v="crumbliss, john"/>
    <s v="crumbliss, marvin"/>
    <n v="8"/>
    <n v="11"/>
    <s v="ashburn, larry+secor, jason"/>
    <n v="8"/>
    <n v="4"/>
    <s v="Away"/>
    <n v="1"/>
    <n v="291"/>
    <n v="8.172370994567256"/>
    <n v="8.2289235746759104"/>
    <n v="5.6552580108654382E-2"/>
  </r>
  <r>
    <d v="2014-07-14T00:00:00"/>
    <n v="1"/>
    <n v="6"/>
    <n v="8"/>
    <s v="4183416H"/>
    <x v="10"/>
    <s v="ashburn, larry"/>
    <s v="secor, jason"/>
    <n v="8"/>
    <n v="5"/>
    <s v="crumbliss, john+crumbliss, marvin"/>
    <n v="8"/>
    <n v="10"/>
    <s v="Home"/>
    <n v="0"/>
    <n v="21"/>
    <n v="8.0000000000000036"/>
    <n v="7.8636363636363678"/>
    <n v="-0.1363636363636358"/>
  </r>
  <r>
    <d v="2014-07-14T00:00:00"/>
    <n v="1"/>
    <n v="6"/>
    <n v="8"/>
    <s v="4183416A"/>
    <x v="6"/>
    <s v="crumbliss, john"/>
    <s v="crumbliss, marvin"/>
    <n v="8"/>
    <n v="10"/>
    <s v="ashburn, larry+secor, jason"/>
    <n v="8"/>
    <n v="5"/>
    <s v="Away"/>
    <n v="1"/>
    <n v="292"/>
    <n v="8.2289235746759104"/>
    <n v="8.2643451031823911"/>
    <n v="3.5421528506480726E-2"/>
  </r>
  <r>
    <d v="2014-07-14T00:00:00"/>
    <n v="1"/>
    <n v="7"/>
    <n v="9"/>
    <s v="4183417H"/>
    <x v="10"/>
    <s v="ashburn, larry"/>
    <s v="secor, jason"/>
    <n v="8"/>
    <n v="10"/>
    <s v="crumbliss, john+crumbliss, marvin"/>
    <n v="8"/>
    <n v="5"/>
    <s v="Home"/>
    <n v="1"/>
    <n v="22"/>
    <n v="7.8636363636363678"/>
    <n v="7.9565217391304381"/>
    <n v="9.2885375494070388E-2"/>
  </r>
  <r>
    <d v="2014-07-14T00:00:00"/>
    <n v="1"/>
    <n v="7"/>
    <n v="9"/>
    <s v="4183417A"/>
    <x v="6"/>
    <s v="crumbliss, john"/>
    <s v="crumbliss, marvin"/>
    <n v="8"/>
    <n v="5"/>
    <s v="ashburn, larry+secor, jason"/>
    <n v="8"/>
    <n v="10"/>
    <s v="Away"/>
    <n v="0"/>
    <n v="293"/>
    <n v="8.2643451031823911"/>
    <n v="8.1990582011187421"/>
    <n v="-6.5286902063649066E-2"/>
  </r>
  <r>
    <d v="2014-07-14T00:00:00"/>
    <n v="4"/>
    <n v="3"/>
    <n v="5"/>
    <s v="4183443H"/>
    <x v="2"/>
    <s v="anderson, bill"/>
    <s v="hills, scott"/>
    <n v="8"/>
    <n v="7"/>
    <s v="andrews, brian+nichols, steven"/>
    <n v="8"/>
    <n v="8"/>
    <s v="Home"/>
    <n v="0"/>
    <n v="57"/>
    <n v="7.8958459453489596"/>
    <n v="7.877929026441981"/>
    <n v="-1.7916918906978552E-2"/>
  </r>
  <r>
    <d v="2014-07-14T00:00:00"/>
    <n v="4"/>
    <n v="3"/>
    <n v="5"/>
    <s v="4183443A"/>
    <x v="11"/>
    <s v="nichols, steven"/>
    <s v="andrews, brian"/>
    <n v="8"/>
    <n v="8"/>
    <s v="anderson, bill+hills, scott"/>
    <n v="8"/>
    <n v="7"/>
    <s v="Away"/>
    <n v="1"/>
    <n v="0"/>
    <n v="8"/>
    <n v="8"/>
    <n v="0"/>
  </r>
  <r>
    <d v="2014-07-14T00:00:00"/>
    <n v="4"/>
    <n v="4"/>
    <n v="6"/>
    <s v="4183444H"/>
    <x v="2"/>
    <s v="anderson, bill"/>
    <s v="hills, scott"/>
    <n v="8"/>
    <n v="10"/>
    <s v="andrews, brian+nichols, steven"/>
    <n v="8"/>
    <n v="5"/>
    <s v="Home"/>
    <n v="1"/>
    <n v="58"/>
    <n v="7.877929026441981"/>
    <n v="7.8803704459131412"/>
    <n v="2.4414194711601667E-3"/>
  </r>
  <r>
    <d v="2014-07-14T00:00:00"/>
    <n v="4"/>
    <n v="4"/>
    <n v="6"/>
    <s v="4183444A"/>
    <x v="11"/>
    <s v="nichols, steven"/>
    <s v="andrews, brian"/>
    <n v="8"/>
    <n v="5"/>
    <s v="anderson, bill+hills, scott"/>
    <n v="8"/>
    <n v="10"/>
    <s v="Away"/>
    <n v="0"/>
    <n v="1"/>
    <n v="8"/>
    <n v="7.5"/>
    <n v="-0.5"/>
  </r>
  <r>
    <d v="2014-07-14T00:00:00"/>
    <n v="4"/>
    <n v="5"/>
    <n v="7"/>
    <s v="4183445H"/>
    <x v="2"/>
    <s v="anderson, bill"/>
    <s v="hills, scott"/>
    <n v="8"/>
    <n v="9"/>
    <s v="andrews, brian+nichols, steven"/>
    <n v="8"/>
    <n v="6"/>
    <s v="Home"/>
    <n v="1"/>
    <n v="59"/>
    <n v="7.8803704459131412"/>
    <n v="7.9027630369948785"/>
    <n v="2.2392591081737301E-2"/>
  </r>
  <r>
    <d v="2014-07-14T00:00:00"/>
    <n v="4"/>
    <n v="5"/>
    <n v="7"/>
    <s v="4183445A"/>
    <x v="11"/>
    <s v="nichols, steven"/>
    <s v="andrews, brian"/>
    <n v="8"/>
    <n v="6"/>
    <s v="anderson, bill+hills, scott"/>
    <n v="8"/>
    <n v="9"/>
    <s v="Away"/>
    <n v="0"/>
    <n v="2"/>
    <n v="7.5"/>
    <n v="7"/>
    <n v="-0.5"/>
  </r>
  <r>
    <d v="2014-07-14T00:00:00"/>
    <n v="4"/>
    <n v="6"/>
    <n v="8"/>
    <s v="4183446H"/>
    <x v="2"/>
    <s v="anderson, bill"/>
    <s v="hills, scott"/>
    <n v="8"/>
    <n v="8"/>
    <s v="andrews, brian+nichols, steven"/>
    <n v="8"/>
    <n v="7"/>
    <s v="Home"/>
    <n v="1"/>
    <n v="60"/>
    <n v="7.9027630369948785"/>
    <n v="7.9047077762549804"/>
    <n v="1.9447392601019686E-3"/>
  </r>
  <r>
    <d v="2014-07-14T00:00:00"/>
    <n v="4"/>
    <n v="6"/>
    <n v="8"/>
    <s v="4183446A"/>
    <x v="11"/>
    <s v="nichols, steven"/>
    <s v="andrews, brian"/>
    <n v="8"/>
    <n v="7"/>
    <s v="anderson, bill+hills, scott"/>
    <n v="8"/>
    <n v="8"/>
    <s v="Away"/>
    <n v="0"/>
    <n v="3"/>
    <n v="7"/>
    <n v="7"/>
    <n v="0"/>
  </r>
  <r>
    <d v="2014-07-14T00:00:00"/>
    <n v="4"/>
    <n v="7"/>
    <n v="9"/>
    <s v="4183447H"/>
    <x v="2"/>
    <s v="anderson, bill"/>
    <s v="hills, scott"/>
    <n v="8"/>
    <n v="9"/>
    <s v="andrews, brian+nichols, steven"/>
    <n v="8"/>
    <n v="6"/>
    <s v="Home"/>
    <n v="1"/>
    <n v="61"/>
    <n v="7.9047077762549804"/>
    <n v="7.9266136207298814"/>
    <n v="2.190584447490096E-2"/>
  </r>
  <r>
    <d v="2014-07-14T00:00:00"/>
    <n v="4"/>
    <n v="7"/>
    <n v="9"/>
    <s v="4183447A"/>
    <x v="11"/>
    <s v="nichols, steven"/>
    <s v="andrews, brian"/>
    <n v="8"/>
    <n v="6"/>
    <s v="anderson, bill+hills, scott"/>
    <n v="8"/>
    <n v="9"/>
    <s v="Away"/>
    <n v="0"/>
    <n v="4"/>
    <n v="7"/>
    <n v="6.8"/>
    <n v="-0.20000000000000018"/>
  </r>
  <r>
    <m/>
    <m/>
    <m/>
    <m/>
    <m/>
    <x v="12"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11">
  <r>
    <x v="0"/>
    <x v="0"/>
    <n v="8"/>
    <n v="7"/>
    <s v="Randolph, Robin+Shindle, Steph"/>
    <n v="8"/>
    <n v="8"/>
    <s v="Home"/>
    <n v="0"/>
  </r>
  <r>
    <x v="1"/>
    <x v="1"/>
    <n v="8"/>
    <n v="8"/>
    <s v="Henson, Kris+Pigford, Greg"/>
    <n v="8"/>
    <n v="7"/>
    <s v="Away"/>
    <n v="1"/>
  </r>
  <r>
    <x v="0"/>
    <x v="0"/>
    <n v="8"/>
    <n v="8"/>
    <s v="Randolph, Robin+Shindle, Steph"/>
    <n v="8"/>
    <n v="7"/>
    <s v="Home"/>
    <n v="0"/>
  </r>
  <r>
    <x v="1"/>
    <x v="1"/>
    <n v="8"/>
    <n v="7"/>
    <s v="Henson, Kris+Pigford, Greg"/>
    <n v="8"/>
    <n v="8"/>
    <s v="Away"/>
    <n v="1"/>
  </r>
  <r>
    <x v="0"/>
    <x v="0"/>
    <n v="8"/>
    <n v="2"/>
    <s v="Randolph, Robin+Shindle, Steph"/>
    <n v="8"/>
    <n v="13"/>
    <s v="Home"/>
    <n v="0"/>
  </r>
  <r>
    <x v="1"/>
    <x v="1"/>
    <n v="8"/>
    <n v="13"/>
    <s v="Henson, Kris+Pigford, Greg"/>
    <n v="8"/>
    <n v="2"/>
    <s v="Away"/>
    <n v="1"/>
  </r>
  <r>
    <x v="0"/>
    <x v="0"/>
    <n v="8"/>
    <n v="4"/>
    <s v="Randolph, Robin+Shindle, Steph"/>
    <n v="8"/>
    <n v="11"/>
    <s v="Home"/>
    <n v="0"/>
  </r>
  <r>
    <x v="1"/>
    <x v="1"/>
    <n v="8"/>
    <n v="11"/>
    <s v="Henson, Kris+Pigford, Greg"/>
    <n v="8"/>
    <n v="4"/>
    <s v="Away"/>
    <n v="1"/>
  </r>
  <r>
    <x v="0"/>
    <x v="0"/>
    <n v="8"/>
    <n v="9"/>
    <s v="Randolph, Robin+Shindle, Steph"/>
    <n v="8"/>
    <n v="6"/>
    <s v="Home"/>
    <n v="1"/>
  </r>
  <r>
    <x v="1"/>
    <x v="1"/>
    <n v="8"/>
    <n v="6"/>
    <s v="Henson, Kris+Pigford, Greg"/>
    <n v="8"/>
    <n v="9"/>
    <s v="Away"/>
    <n v="0"/>
  </r>
  <r>
    <x v="2"/>
    <x v="2"/>
    <n v="8"/>
    <n v="13"/>
    <s v="reynolds, bob+wiley, chris"/>
    <n v="0"/>
    <n v="2"/>
    <s v="Home"/>
    <n v="1"/>
  </r>
  <r>
    <x v="3"/>
    <x v="3"/>
    <n v="0"/>
    <n v="2"/>
    <s v="anderson, bill+hills, scott"/>
    <n v="8"/>
    <n v="13"/>
    <s v="Away"/>
    <n v="0"/>
  </r>
  <r>
    <x v="2"/>
    <x v="2"/>
    <n v="8"/>
    <n v="9"/>
    <s v="reynolds, bob+wiley, chris"/>
    <n v="0"/>
    <n v="6"/>
    <s v="Home"/>
    <n v="1"/>
  </r>
  <r>
    <x v="3"/>
    <x v="3"/>
    <n v="0"/>
    <n v="6"/>
    <s v="anderson, bill+hills, scott"/>
    <n v="8"/>
    <n v="9"/>
    <s v="Away"/>
    <n v="0"/>
  </r>
  <r>
    <x v="2"/>
    <x v="2"/>
    <n v="8"/>
    <n v="7"/>
    <s v="reynolds, bob+wiley, chris"/>
    <n v="0"/>
    <n v="8"/>
    <s v="Home"/>
    <n v="0"/>
  </r>
  <r>
    <x v="3"/>
    <x v="3"/>
    <n v="0"/>
    <n v="8"/>
    <s v="anderson, bill+hills, scott"/>
    <n v="8"/>
    <n v="7"/>
    <s v="Away"/>
    <n v="1"/>
  </r>
  <r>
    <x v="2"/>
    <x v="2"/>
    <n v="8"/>
    <n v="8"/>
    <s v="reynolds, bob+wiley, chris"/>
    <n v="0"/>
    <n v="7"/>
    <s v="Home"/>
    <n v="1"/>
  </r>
  <r>
    <x v="3"/>
    <x v="3"/>
    <n v="0"/>
    <n v="7"/>
    <s v="anderson, bill+hills, scott"/>
    <n v="8"/>
    <n v="8"/>
    <s v="Away"/>
    <n v="0"/>
  </r>
  <r>
    <x v="2"/>
    <x v="2"/>
    <n v="8"/>
    <n v="6"/>
    <s v="reynolds, bob+wiley, chris"/>
    <n v="0"/>
    <n v="9"/>
    <s v="Home"/>
    <n v="0"/>
  </r>
  <r>
    <x v="3"/>
    <x v="3"/>
    <n v="0"/>
    <n v="9"/>
    <s v="anderson, bill+hills, scott"/>
    <n v="8"/>
    <n v="6"/>
    <s v="Away"/>
    <n v="1"/>
  </r>
  <r>
    <x v="4"/>
    <x v="4"/>
    <n v="8"/>
    <n v="8"/>
    <s v="ancheta, nate+tiwari, nishant"/>
    <n v="6"/>
    <n v="7"/>
    <s v="Home"/>
    <n v="1"/>
  </r>
  <r>
    <x v="5"/>
    <x v="5"/>
    <n v="6"/>
    <n v="7"/>
    <s v="andrews, brian+revell, justin"/>
    <n v="8"/>
    <n v="8"/>
    <s v="Away"/>
    <n v="0"/>
  </r>
  <r>
    <x v="4"/>
    <x v="4"/>
    <n v="8"/>
    <n v="8"/>
    <s v="ancheta, nate+tiwari, nishant"/>
    <n v="6"/>
    <n v="7"/>
    <s v="Home"/>
    <n v="0"/>
  </r>
  <r>
    <x v="5"/>
    <x v="5"/>
    <n v="6"/>
    <n v="7"/>
    <s v="andrews, brian+revell, justin"/>
    <n v="8"/>
    <n v="8"/>
    <s v="Away"/>
    <n v="1"/>
  </r>
  <r>
    <x v="4"/>
    <x v="4"/>
    <n v="8"/>
    <n v="9"/>
    <s v="ancheta, nate+tiwari, nishant"/>
    <n v="6"/>
    <n v="6"/>
    <s v="Home"/>
    <n v="1"/>
  </r>
  <r>
    <x v="5"/>
    <x v="5"/>
    <n v="6"/>
    <n v="6"/>
    <s v="andrews, brian+revell, justin"/>
    <n v="8"/>
    <n v="9"/>
    <s v="Away"/>
    <n v="0"/>
  </r>
  <r>
    <x v="4"/>
    <x v="4"/>
    <n v="8"/>
    <n v="7"/>
    <s v="ancheta, nate+tiwari, nishant"/>
    <n v="6"/>
    <n v="8"/>
    <s v="Home"/>
    <n v="0"/>
  </r>
  <r>
    <x v="5"/>
    <x v="5"/>
    <n v="6"/>
    <n v="8"/>
    <s v="andrews, brian+revell, justin"/>
    <n v="8"/>
    <n v="7"/>
    <s v="Away"/>
    <n v="1"/>
  </r>
  <r>
    <x v="4"/>
    <x v="4"/>
    <n v="8"/>
    <n v="8"/>
    <s v="ancheta, nate+tiwari, nishant"/>
    <n v="6"/>
    <n v="7"/>
    <s v="Home"/>
    <n v="1"/>
  </r>
  <r>
    <x v="5"/>
    <x v="5"/>
    <n v="6"/>
    <n v="7"/>
    <s v="andrews, brian+revell, justin"/>
    <n v="8"/>
    <n v="8"/>
    <s v="Away"/>
    <n v="0"/>
  </r>
  <r>
    <x v="6"/>
    <x v="6"/>
    <n v="8"/>
    <n v="7"/>
    <s v="reynolds, bob+wiley, chris"/>
    <n v="7"/>
    <n v="8"/>
    <s v="Home"/>
    <n v="0"/>
  </r>
  <r>
    <x v="7"/>
    <x v="7"/>
    <n v="7"/>
    <n v="8"/>
    <s v="crumbliss, john+crumbliss, marvin"/>
    <n v="8"/>
    <n v="7"/>
    <s v="Away"/>
    <n v="1"/>
  </r>
  <r>
    <x v="6"/>
    <x v="6"/>
    <n v="8"/>
    <n v="6"/>
    <s v="reynolds, bob+wiley, chris"/>
    <n v="7"/>
    <n v="9"/>
    <s v="Home"/>
    <n v="0"/>
  </r>
  <r>
    <x v="7"/>
    <x v="7"/>
    <n v="7"/>
    <n v="9"/>
    <s v="crumbliss, john+crumbliss, marvin"/>
    <n v="8"/>
    <n v="6"/>
    <s v="Away"/>
    <n v="1"/>
  </r>
  <r>
    <x v="6"/>
    <x v="6"/>
    <n v="8"/>
    <n v="6"/>
    <s v="reynolds, bob+wiley, chris"/>
    <n v="7"/>
    <n v="9"/>
    <s v="Home"/>
    <n v="0"/>
  </r>
  <r>
    <x v="7"/>
    <x v="7"/>
    <n v="7"/>
    <n v="9"/>
    <s v="crumbliss, john+crumbliss, marvin"/>
    <n v="8"/>
    <n v="6"/>
    <s v="Away"/>
    <n v="1"/>
  </r>
  <r>
    <x v="6"/>
    <x v="6"/>
    <n v="8"/>
    <n v="6"/>
    <s v="reynolds, bob+wiley, chris"/>
    <n v="7"/>
    <n v="9"/>
    <s v="Home"/>
    <n v="0"/>
  </r>
  <r>
    <x v="7"/>
    <x v="7"/>
    <n v="7"/>
    <n v="9"/>
    <s v="crumbliss, john+crumbliss, marvin"/>
    <n v="8"/>
    <n v="6"/>
    <s v="Away"/>
    <n v="1"/>
  </r>
  <r>
    <x v="6"/>
    <x v="6"/>
    <n v="8"/>
    <n v="13"/>
    <s v="reynolds, bob+wiley, chris"/>
    <n v="7"/>
    <n v="2"/>
    <s v="Home"/>
    <n v="1"/>
  </r>
  <r>
    <x v="7"/>
    <x v="7"/>
    <n v="7"/>
    <n v="2"/>
    <s v="crumbliss, john+crumbliss, marvin"/>
    <n v="8"/>
    <n v="13"/>
    <s v="Away"/>
    <n v="0"/>
  </r>
  <r>
    <x v="1"/>
    <x v="1"/>
    <n v="10"/>
    <n v="5"/>
    <s v="andrews, brian+revell, justin"/>
    <n v="8"/>
    <n v="10"/>
    <s v="Home"/>
    <n v="0"/>
  </r>
  <r>
    <x v="4"/>
    <x v="4"/>
    <n v="8"/>
    <n v="10"/>
    <s v="Randolph, Robin+Shindle, Steph"/>
    <n v="10"/>
    <n v="5"/>
    <s v="Away"/>
    <n v="1"/>
  </r>
  <r>
    <x v="1"/>
    <x v="1"/>
    <n v="10"/>
    <n v="10"/>
    <s v="andrews, brian+revell, justin"/>
    <n v="8"/>
    <n v="5"/>
    <s v="Home"/>
    <n v="0"/>
  </r>
  <r>
    <x v="4"/>
    <x v="4"/>
    <n v="8"/>
    <n v="5"/>
    <s v="Randolph, Robin+Shindle, Steph"/>
    <n v="10"/>
    <n v="10"/>
    <s v="Away"/>
    <n v="1"/>
  </r>
  <r>
    <x v="1"/>
    <x v="1"/>
    <n v="10"/>
    <n v="6"/>
    <s v="andrews, brian+revell, justin"/>
    <n v="8"/>
    <n v="9"/>
    <s v="Home"/>
    <n v="0"/>
  </r>
  <r>
    <x v="4"/>
    <x v="4"/>
    <n v="8"/>
    <n v="9"/>
    <s v="Randolph, Robin+Shindle, Steph"/>
    <n v="10"/>
    <n v="6"/>
    <s v="Away"/>
    <n v="1"/>
  </r>
  <r>
    <x v="1"/>
    <x v="1"/>
    <n v="10"/>
    <n v="7"/>
    <s v="andrews, brian+revell, justin"/>
    <n v="8"/>
    <n v="8"/>
    <s v="Home"/>
    <n v="0"/>
  </r>
  <r>
    <x v="4"/>
    <x v="4"/>
    <n v="8"/>
    <n v="8"/>
    <s v="Randolph, Robin+Shindle, Steph"/>
    <n v="10"/>
    <n v="7"/>
    <s v="Away"/>
    <n v="1"/>
  </r>
  <r>
    <x v="1"/>
    <x v="1"/>
    <n v="10"/>
    <n v="6"/>
    <s v="andrews, brian+revell, justin"/>
    <n v="8"/>
    <n v="9"/>
    <s v="Home"/>
    <n v="0"/>
  </r>
  <r>
    <x v="4"/>
    <x v="4"/>
    <n v="8"/>
    <n v="9"/>
    <s v="Randolph, Robin+Shindle, Steph"/>
    <n v="10"/>
    <n v="6"/>
    <s v="Away"/>
    <n v="1"/>
  </r>
  <r>
    <x v="8"/>
    <x v="8"/>
    <n v="8"/>
    <n v="5"/>
    <s v="Henson, Kris+Pigford, Greg"/>
    <n v="8"/>
    <n v="10"/>
    <s v="Home"/>
    <n v="0"/>
  </r>
  <r>
    <x v="9"/>
    <x v="9"/>
    <n v="8"/>
    <n v="10"/>
    <s v="ashburn, larry+miller, alicia"/>
    <n v="8"/>
    <n v="5"/>
    <s v="Away"/>
    <n v="1"/>
  </r>
  <r>
    <x v="8"/>
    <x v="8"/>
    <n v="8"/>
    <n v="6"/>
    <s v="Henson, Kris+Pigford, Greg"/>
    <n v="8"/>
    <n v="9"/>
    <s v="Home"/>
    <n v="0"/>
  </r>
  <r>
    <x v="9"/>
    <x v="9"/>
    <n v="8"/>
    <n v="9"/>
    <s v="ashburn, larry+miller, alicia"/>
    <n v="8"/>
    <n v="6"/>
    <s v="Away"/>
    <n v="1"/>
  </r>
  <r>
    <x v="8"/>
    <x v="8"/>
    <n v="8"/>
    <n v="10"/>
    <s v="Henson, Kris+Pigford, Greg"/>
    <n v="8"/>
    <n v="5"/>
    <s v="Home"/>
    <n v="1"/>
  </r>
  <r>
    <x v="9"/>
    <x v="9"/>
    <n v="8"/>
    <n v="5"/>
    <s v="ashburn, larry+miller, alicia"/>
    <n v="8"/>
    <n v="10"/>
    <s v="Away"/>
    <n v="0"/>
  </r>
  <r>
    <x v="8"/>
    <x v="8"/>
    <n v="8"/>
    <n v="1"/>
    <s v="Henson, Kris+Pigford, Greg"/>
    <n v="8"/>
    <n v="14"/>
    <s v="Home"/>
    <n v="0"/>
  </r>
  <r>
    <x v="9"/>
    <x v="9"/>
    <n v="8"/>
    <n v="14"/>
    <s v="ashburn, larry+miller, alicia"/>
    <n v="8"/>
    <n v="1"/>
    <s v="Away"/>
    <n v="1"/>
  </r>
  <r>
    <x v="8"/>
    <x v="8"/>
    <n v="8"/>
    <n v="13"/>
    <s v="Henson, Kris+Pigford, Greg"/>
    <n v="8"/>
    <n v="2"/>
    <s v="Home"/>
    <n v="1"/>
  </r>
  <r>
    <x v="9"/>
    <x v="9"/>
    <n v="8"/>
    <n v="2"/>
    <s v="ashburn, larry+miller, alicia"/>
    <n v="8"/>
    <n v="13"/>
    <s v="Away"/>
    <n v="0"/>
  </r>
  <r>
    <x v="10"/>
    <x v="4"/>
    <n v="7"/>
    <n v="10"/>
    <s v="crumbliss, john+crumbliss, marvin"/>
    <n v="8"/>
    <n v="5"/>
    <s v="Home"/>
    <n v="1"/>
  </r>
  <r>
    <x v="11"/>
    <x v="10"/>
    <n v="8"/>
    <n v="5"/>
    <s v="nichols, steven+revell, justin"/>
    <n v="7"/>
    <n v="10"/>
    <s v="Away"/>
    <n v="0"/>
  </r>
  <r>
    <x v="10"/>
    <x v="4"/>
    <n v="7"/>
    <n v="7"/>
    <s v="crumbliss, john+crumbliss, marvin"/>
    <n v="8"/>
    <n v="8"/>
    <s v="Home"/>
    <n v="0"/>
  </r>
  <r>
    <x v="11"/>
    <x v="10"/>
    <n v="8"/>
    <n v="8"/>
    <s v="nichols, steven+revell, justin"/>
    <n v="7"/>
    <n v="7"/>
    <s v="Away"/>
    <n v="1"/>
  </r>
  <r>
    <x v="10"/>
    <x v="4"/>
    <n v="7"/>
    <n v="10"/>
    <s v="crumbliss, john+crumbliss, marvin"/>
    <n v="8"/>
    <n v="5"/>
    <s v="Home"/>
    <n v="1"/>
  </r>
  <r>
    <x v="11"/>
    <x v="10"/>
    <n v="8"/>
    <n v="5"/>
    <s v="nichols, steven+revell, justin"/>
    <n v="7"/>
    <n v="10"/>
    <s v="Away"/>
    <n v="0"/>
  </r>
  <r>
    <x v="10"/>
    <x v="4"/>
    <n v="7"/>
    <n v="1"/>
    <s v="crumbliss, john+crumbliss, marvin"/>
    <n v="8"/>
    <n v="14"/>
    <s v="Home"/>
    <n v="0"/>
  </r>
  <r>
    <x v="11"/>
    <x v="10"/>
    <n v="8"/>
    <n v="14"/>
    <s v="nichols, steven+revell, justin"/>
    <n v="7"/>
    <n v="1"/>
    <s v="Away"/>
    <n v="1"/>
  </r>
  <r>
    <x v="10"/>
    <x v="4"/>
    <n v="7"/>
    <n v="7"/>
    <s v="crumbliss, john+crumbliss, marvin"/>
    <n v="8"/>
    <n v="8"/>
    <s v="Home"/>
    <n v="0"/>
  </r>
  <r>
    <x v="11"/>
    <x v="10"/>
    <n v="8"/>
    <n v="8"/>
    <s v="nichols, steven+revell, justin"/>
    <n v="7"/>
    <n v="7"/>
    <s v="Away"/>
    <n v="1"/>
  </r>
  <r>
    <x v="12"/>
    <x v="11"/>
    <n v="6"/>
    <n v="8"/>
    <s v="reynolds, bob+wiley, chris"/>
    <n v="7"/>
    <n v="7"/>
    <s v="Home"/>
    <n v="1"/>
  </r>
  <r>
    <x v="3"/>
    <x v="3"/>
    <n v="7"/>
    <n v="7"/>
    <s v="ancheta, nate+tiwari, nishant"/>
    <n v="6"/>
    <n v="8"/>
    <s v="Away"/>
    <n v="0"/>
  </r>
  <r>
    <x v="12"/>
    <x v="11"/>
    <n v="6"/>
    <n v="10"/>
    <s v="reynolds, bob+wiley, chris"/>
    <n v="7"/>
    <n v="5"/>
    <s v="Home"/>
    <n v="0"/>
  </r>
  <r>
    <x v="3"/>
    <x v="3"/>
    <n v="7"/>
    <n v="5"/>
    <s v="ancheta, nate+tiwari, nishant"/>
    <n v="6"/>
    <n v="10"/>
    <s v="Away"/>
    <n v="1"/>
  </r>
  <r>
    <x v="12"/>
    <x v="11"/>
    <n v="6"/>
    <n v="7"/>
    <s v="reynolds, bob+wiley, chris"/>
    <n v="7"/>
    <n v="8"/>
    <s v="Home"/>
    <n v="0"/>
  </r>
  <r>
    <x v="3"/>
    <x v="3"/>
    <n v="7"/>
    <n v="8"/>
    <s v="ancheta, nate+tiwari, nishant"/>
    <n v="6"/>
    <n v="7"/>
    <s v="Away"/>
    <n v="1"/>
  </r>
  <r>
    <x v="12"/>
    <x v="11"/>
    <n v="6"/>
    <n v="7"/>
    <s v="reynolds, bob+wiley, chris"/>
    <n v="7"/>
    <n v="8"/>
    <s v="Home"/>
    <n v="0"/>
  </r>
  <r>
    <x v="3"/>
    <x v="3"/>
    <n v="7"/>
    <n v="8"/>
    <s v="ancheta, nate+tiwari, nishant"/>
    <n v="6"/>
    <n v="7"/>
    <s v="Away"/>
    <n v="1"/>
  </r>
  <r>
    <x v="12"/>
    <x v="11"/>
    <n v="6"/>
    <n v="8"/>
    <s v="reynolds, bob+wiley, chris"/>
    <n v="7"/>
    <n v="7"/>
    <s v="Home"/>
    <n v="1"/>
  </r>
  <r>
    <x v="3"/>
    <x v="3"/>
    <n v="7"/>
    <n v="7"/>
    <s v="ancheta, nate+tiwari, nishant"/>
    <n v="6"/>
    <n v="8"/>
    <s v="Away"/>
    <n v="0"/>
  </r>
  <r>
    <x v="8"/>
    <x v="8"/>
    <n v="8"/>
    <n v="8"/>
    <s v="Randolph, Robin+Shindle, Steph"/>
    <n v="8"/>
    <n v="7"/>
    <s v="Home"/>
    <n v="1"/>
  </r>
  <r>
    <x v="1"/>
    <x v="1"/>
    <n v="8"/>
    <n v="7"/>
    <s v="ashburn, larry+miller, alicia"/>
    <n v="8"/>
    <n v="8"/>
    <s v="Away"/>
    <n v="0"/>
  </r>
  <r>
    <x v="8"/>
    <x v="8"/>
    <n v="8"/>
    <n v="2"/>
    <s v="Randolph, Robin+Shindle, Steph"/>
    <n v="8"/>
    <n v="13"/>
    <s v="Home"/>
    <n v="0"/>
  </r>
  <r>
    <x v="1"/>
    <x v="1"/>
    <n v="8"/>
    <n v="13"/>
    <s v="ashburn, larry+miller, alicia"/>
    <n v="8"/>
    <n v="2"/>
    <s v="Away"/>
    <n v="1"/>
  </r>
  <r>
    <x v="8"/>
    <x v="8"/>
    <n v="8"/>
    <n v="6"/>
    <s v="Randolph, Robin+Shindle, Steph"/>
    <n v="8"/>
    <n v="9"/>
    <s v="Home"/>
    <n v="0"/>
  </r>
  <r>
    <x v="1"/>
    <x v="1"/>
    <n v="8"/>
    <n v="9"/>
    <s v="ashburn, larry+miller, alicia"/>
    <n v="8"/>
    <n v="6"/>
    <s v="Away"/>
    <n v="1"/>
  </r>
  <r>
    <x v="8"/>
    <x v="8"/>
    <n v="8"/>
    <n v="6"/>
    <s v="Randolph, Robin+Shindle, Steph"/>
    <n v="8"/>
    <n v="9"/>
    <s v="Home"/>
    <n v="0"/>
  </r>
  <r>
    <x v="1"/>
    <x v="1"/>
    <n v="8"/>
    <n v="9"/>
    <s v="ashburn, larry+miller, alicia"/>
    <n v="8"/>
    <n v="6"/>
    <s v="Away"/>
    <n v="1"/>
  </r>
  <r>
    <x v="8"/>
    <x v="8"/>
    <n v="8"/>
    <n v="4"/>
    <s v="Randolph, Robin+Shindle, Steph"/>
    <n v="8"/>
    <n v="11"/>
    <s v="Home"/>
    <n v="0"/>
  </r>
  <r>
    <x v="1"/>
    <x v="1"/>
    <n v="8"/>
    <n v="11"/>
    <s v="ashburn, larry+miller, alicia"/>
    <n v="8"/>
    <n v="4"/>
    <s v="Away"/>
    <n v="1"/>
  </r>
  <r>
    <x v="0"/>
    <x v="0"/>
    <n v="8"/>
    <n v="9"/>
    <s v="anderson, bill+hills, scott"/>
    <n v="8"/>
    <n v="6"/>
    <s v="Home"/>
    <n v="1"/>
  </r>
  <r>
    <x v="2"/>
    <x v="2"/>
    <n v="8"/>
    <n v="6"/>
    <s v="Henson, Kris+Pigford, Greg"/>
    <n v="8"/>
    <n v="9"/>
    <s v="Away"/>
    <n v="0"/>
  </r>
  <r>
    <x v="0"/>
    <x v="0"/>
    <n v="8"/>
    <n v="8"/>
    <s v="anderson, bill+hills, scott"/>
    <n v="8"/>
    <n v="7"/>
    <s v="Home"/>
    <n v="1"/>
  </r>
  <r>
    <x v="2"/>
    <x v="2"/>
    <n v="8"/>
    <n v="7"/>
    <s v="Henson, Kris+Pigford, Greg"/>
    <n v="8"/>
    <n v="8"/>
    <s v="Away"/>
    <n v="0"/>
  </r>
  <r>
    <x v="0"/>
    <x v="0"/>
    <n v="8"/>
    <n v="9"/>
    <s v="anderson, bill+hills, scott"/>
    <n v="8"/>
    <n v="6"/>
    <s v="Home"/>
    <n v="1"/>
  </r>
  <r>
    <x v="2"/>
    <x v="2"/>
    <n v="8"/>
    <n v="6"/>
    <s v="Henson, Kris+Pigford, Greg"/>
    <n v="8"/>
    <n v="9"/>
    <s v="Away"/>
    <n v="0"/>
  </r>
  <r>
    <x v="0"/>
    <x v="0"/>
    <n v="8"/>
    <n v="8"/>
    <s v="anderson, bill+hills, scott"/>
    <n v="8"/>
    <n v="7"/>
    <s v="Home"/>
    <n v="1"/>
  </r>
  <r>
    <x v="2"/>
    <x v="2"/>
    <n v="8"/>
    <n v="7"/>
    <s v="Henson, Kris+Pigford, Greg"/>
    <n v="8"/>
    <n v="8"/>
    <s v="Away"/>
    <n v="0"/>
  </r>
  <r>
    <x v="0"/>
    <x v="0"/>
    <n v="8"/>
    <n v="11"/>
    <s v="anderson, bill+hills, scott"/>
    <n v="8"/>
    <n v="4"/>
    <s v="Home"/>
    <n v="1"/>
  </r>
  <r>
    <x v="2"/>
    <x v="2"/>
    <n v="8"/>
    <n v="4"/>
    <s v="Henson, Kris+Pigford, Greg"/>
    <n v="8"/>
    <n v="11"/>
    <s v="Away"/>
    <n v="0"/>
  </r>
  <r>
    <x v="9"/>
    <x v="9"/>
    <n v="8"/>
    <n v="5"/>
    <s v="Randolph, Robin+Shindle, Steph"/>
    <n v="8"/>
    <n v="10"/>
    <s v="Home"/>
    <n v="0"/>
  </r>
  <r>
    <x v="1"/>
    <x v="1"/>
    <n v="8"/>
    <n v="10"/>
    <s v="Henson, Kris+Pigford, Greg"/>
    <n v="8"/>
    <n v="5"/>
    <s v="Away"/>
    <n v="1"/>
  </r>
  <r>
    <x v="9"/>
    <x v="9"/>
    <n v="8"/>
    <n v="6"/>
    <s v="Randolph, Robin+Shindle, Steph"/>
    <n v="8"/>
    <n v="9"/>
    <s v="Home"/>
    <n v="0"/>
  </r>
  <r>
    <x v="1"/>
    <x v="1"/>
    <n v="8"/>
    <n v="9"/>
    <s v="Henson, Kris+Pigford, Greg"/>
    <n v="8"/>
    <n v="6"/>
    <s v="Away"/>
    <n v="1"/>
  </r>
  <r>
    <x v="9"/>
    <x v="9"/>
    <n v="8"/>
    <n v="13"/>
    <s v="Randolph, Robin+Shindle, Steph"/>
    <n v="8"/>
    <n v="2"/>
    <s v="Home"/>
    <n v="1"/>
  </r>
  <r>
    <x v="1"/>
    <x v="1"/>
    <n v="8"/>
    <n v="2"/>
    <s v="Henson, Kris+Pigford, Greg"/>
    <n v="8"/>
    <n v="13"/>
    <s v="Away"/>
    <n v="0"/>
  </r>
  <r>
    <x v="9"/>
    <x v="9"/>
    <n v="8"/>
    <n v="6"/>
    <s v="Randolph, Robin+Shindle, Steph"/>
    <n v="8"/>
    <n v="9"/>
    <s v="Home"/>
    <n v="0"/>
  </r>
  <r>
    <x v="1"/>
    <x v="1"/>
    <n v="8"/>
    <n v="9"/>
    <s v="Henson, Kris+Pigford, Greg"/>
    <n v="8"/>
    <n v="6"/>
    <s v="Away"/>
    <n v="1"/>
  </r>
  <r>
    <x v="9"/>
    <x v="9"/>
    <n v="8"/>
    <n v="8"/>
    <s v="Randolph, Robin+Shindle, Steph"/>
    <n v="8"/>
    <n v="7"/>
    <s v="Home"/>
    <n v="1"/>
  </r>
  <r>
    <x v="1"/>
    <x v="1"/>
    <n v="8"/>
    <n v="7"/>
    <s v="Henson, Kris+Pigford, Greg"/>
    <n v="8"/>
    <n v="8"/>
    <s v="Away"/>
    <n v="0"/>
  </r>
  <r>
    <x v="6"/>
    <x v="6"/>
    <n v="8"/>
    <n v="11"/>
    <s v="ancheta, nate+tiwari, nishant"/>
    <n v="6"/>
    <n v="4"/>
    <s v="Home"/>
    <n v="1"/>
  </r>
  <r>
    <x v="5"/>
    <x v="5"/>
    <n v="6"/>
    <n v="4"/>
    <s v="crumbliss, john+crumbliss, marvin"/>
    <n v="8"/>
    <n v="11"/>
    <s v="Away"/>
    <n v="0"/>
  </r>
  <r>
    <x v="6"/>
    <x v="6"/>
    <n v="8"/>
    <n v="7"/>
    <s v="ancheta, nate+tiwari, nishant"/>
    <n v="6"/>
    <n v="8"/>
    <s v="Home"/>
    <n v="0"/>
  </r>
  <r>
    <x v="5"/>
    <x v="5"/>
    <n v="6"/>
    <n v="8"/>
    <s v="crumbliss, john+crumbliss, marvin"/>
    <n v="8"/>
    <n v="7"/>
    <s v="Away"/>
    <n v="1"/>
  </r>
  <r>
    <x v="6"/>
    <x v="6"/>
    <n v="8"/>
    <n v="7"/>
    <s v="ancheta, nate+tiwari, nishant"/>
    <n v="6"/>
    <n v="8"/>
    <s v="Home"/>
    <n v="0"/>
  </r>
  <r>
    <x v="5"/>
    <x v="5"/>
    <n v="6"/>
    <n v="8"/>
    <s v="crumbliss, john+crumbliss, marvin"/>
    <n v="8"/>
    <n v="7"/>
    <s v="Away"/>
    <n v="1"/>
  </r>
  <r>
    <x v="6"/>
    <x v="6"/>
    <n v="8"/>
    <n v="7"/>
    <s v="ancheta, nate+tiwari, nishant"/>
    <n v="6"/>
    <n v="8"/>
    <s v="Home"/>
    <n v="0"/>
  </r>
  <r>
    <x v="5"/>
    <x v="5"/>
    <n v="6"/>
    <n v="8"/>
    <s v="crumbliss, john+crumbliss, marvin"/>
    <n v="8"/>
    <n v="7"/>
    <s v="Away"/>
    <n v="1"/>
  </r>
  <r>
    <x v="6"/>
    <x v="6"/>
    <n v="8"/>
    <n v="6"/>
    <s v="ancheta, nate+tiwari, nishant"/>
    <n v="6"/>
    <n v="9"/>
    <s v="Home"/>
    <n v="0"/>
  </r>
  <r>
    <x v="5"/>
    <x v="5"/>
    <n v="6"/>
    <n v="9"/>
    <s v="crumbliss, john+crumbliss, marvin"/>
    <n v="8"/>
    <n v="6"/>
    <s v="Away"/>
    <n v="1"/>
  </r>
  <r>
    <x v="7"/>
    <x v="7"/>
    <n v="7"/>
    <n v="7"/>
    <s v="andrews, brian+revell, justin"/>
    <n v="8"/>
    <n v="8"/>
    <s v="Home"/>
    <n v="0"/>
  </r>
  <r>
    <x v="4"/>
    <x v="4"/>
    <n v="8"/>
    <n v="8"/>
    <s v="reynolds, bob+wiley, chris"/>
    <n v="7"/>
    <n v="7"/>
    <s v="Away"/>
    <n v="1"/>
  </r>
  <r>
    <x v="7"/>
    <x v="7"/>
    <n v="7"/>
    <n v="6"/>
    <s v="andrews, brian+revell, justin"/>
    <n v="8"/>
    <n v="9"/>
    <s v="Home"/>
    <n v="0"/>
  </r>
  <r>
    <x v="4"/>
    <x v="4"/>
    <n v="8"/>
    <n v="9"/>
    <s v="reynolds, bob+wiley, chris"/>
    <n v="7"/>
    <n v="6"/>
    <s v="Away"/>
    <n v="1"/>
  </r>
  <r>
    <x v="7"/>
    <x v="7"/>
    <n v="7"/>
    <n v="9"/>
    <s v="andrews, brian+revell, justin"/>
    <n v="8"/>
    <n v="6"/>
    <s v="Home"/>
    <n v="1"/>
  </r>
  <r>
    <x v="4"/>
    <x v="4"/>
    <n v="8"/>
    <n v="6"/>
    <s v="reynolds, bob+wiley, chris"/>
    <n v="7"/>
    <n v="9"/>
    <s v="Away"/>
    <n v="0"/>
  </r>
  <r>
    <x v="7"/>
    <x v="7"/>
    <n v="7"/>
    <n v="4"/>
    <s v="andrews, brian+revell, justin"/>
    <n v="8"/>
    <n v="11"/>
    <s v="Home"/>
    <n v="0"/>
  </r>
  <r>
    <x v="4"/>
    <x v="4"/>
    <n v="8"/>
    <n v="11"/>
    <s v="reynolds, bob+wiley, chris"/>
    <n v="7"/>
    <n v="4"/>
    <s v="Away"/>
    <n v="1"/>
  </r>
  <r>
    <x v="7"/>
    <x v="7"/>
    <n v="7"/>
    <n v="6"/>
    <s v="andrews, brian+revell, justin"/>
    <n v="8"/>
    <n v="9"/>
    <s v="Home"/>
    <n v="0"/>
  </r>
  <r>
    <x v="4"/>
    <x v="4"/>
    <n v="8"/>
    <n v="9"/>
    <s v="reynolds, bob+wiley, chris"/>
    <n v="7"/>
    <n v="6"/>
    <s v="Away"/>
    <n v="1"/>
  </r>
  <r>
    <x v="6"/>
    <x v="6"/>
    <n v="8"/>
    <n v="8"/>
    <s v="miller, alicia+secor, jason"/>
    <n v="6"/>
    <n v="7"/>
    <s v="Home"/>
    <n v="1"/>
  </r>
  <r>
    <x v="13"/>
    <x v="8"/>
    <n v="6"/>
    <n v="7"/>
    <s v="crumbliss, john+crumbliss, marvin"/>
    <n v="8"/>
    <n v="8"/>
    <s v="Away"/>
    <n v="0"/>
  </r>
  <r>
    <x v="6"/>
    <x v="6"/>
    <n v="8"/>
    <n v="11"/>
    <s v="miller, alicia+secor, jason"/>
    <n v="6"/>
    <n v="4"/>
    <s v="Home"/>
    <n v="0"/>
  </r>
  <r>
    <x v="13"/>
    <x v="8"/>
    <n v="6"/>
    <n v="4"/>
    <s v="crumbliss, john+crumbliss, marvin"/>
    <n v="8"/>
    <n v="11"/>
    <s v="Away"/>
    <n v="1"/>
  </r>
  <r>
    <x v="6"/>
    <x v="6"/>
    <n v="8"/>
    <n v="13"/>
    <s v="miller, alicia+secor, jason"/>
    <n v="6"/>
    <n v="2"/>
    <s v="Home"/>
    <n v="1"/>
  </r>
  <r>
    <x v="13"/>
    <x v="8"/>
    <n v="6"/>
    <n v="2"/>
    <s v="crumbliss, john+crumbliss, marvin"/>
    <n v="8"/>
    <n v="13"/>
    <s v="Away"/>
    <n v="0"/>
  </r>
  <r>
    <x v="6"/>
    <x v="6"/>
    <n v="8"/>
    <n v="7"/>
    <s v="miller, alicia+secor, jason"/>
    <n v="6"/>
    <n v="8"/>
    <s v="Home"/>
    <n v="0"/>
  </r>
  <r>
    <x v="13"/>
    <x v="8"/>
    <n v="6"/>
    <n v="8"/>
    <s v="crumbliss, john+crumbliss, marvin"/>
    <n v="8"/>
    <n v="7"/>
    <s v="Away"/>
    <n v="1"/>
  </r>
  <r>
    <x v="6"/>
    <x v="6"/>
    <n v="8"/>
    <n v="9"/>
    <s v="miller, alicia+secor, jason"/>
    <n v="6"/>
    <n v="6"/>
    <s v="Home"/>
    <n v="1"/>
  </r>
  <r>
    <x v="13"/>
    <x v="8"/>
    <n v="6"/>
    <n v="6"/>
    <s v="crumbliss, john+crumbliss, marvin"/>
    <n v="8"/>
    <n v="9"/>
    <s v="Away"/>
    <n v="0"/>
  </r>
  <r>
    <x v="5"/>
    <x v="5"/>
    <n v="7"/>
    <n v="8"/>
    <s v="ashburn, larry+miller, alicia"/>
    <n v="8"/>
    <n v="7"/>
    <s v="Home"/>
    <n v="1"/>
  </r>
  <r>
    <x v="8"/>
    <x v="8"/>
    <n v="8"/>
    <n v="7"/>
    <s v="ancheta, nate+tiwari, nishant"/>
    <n v="7"/>
    <n v="8"/>
    <s v="Away"/>
    <n v="0"/>
  </r>
  <r>
    <x v="5"/>
    <x v="5"/>
    <n v="7"/>
    <n v="9"/>
    <s v="ashburn, larry+miller, alicia"/>
    <n v="8"/>
    <n v="6"/>
    <s v="Home"/>
    <n v="0"/>
  </r>
  <r>
    <x v="8"/>
    <x v="8"/>
    <n v="8"/>
    <n v="6"/>
    <s v="ancheta, nate+tiwari, nishant"/>
    <n v="7"/>
    <n v="9"/>
    <s v="Away"/>
    <n v="1"/>
  </r>
  <r>
    <x v="5"/>
    <x v="5"/>
    <n v="7"/>
    <n v="6"/>
    <s v="ashburn, larry+miller, alicia"/>
    <n v="8"/>
    <n v="9"/>
    <s v="Home"/>
    <n v="0"/>
  </r>
  <r>
    <x v="8"/>
    <x v="8"/>
    <n v="8"/>
    <n v="9"/>
    <s v="ancheta, nate+tiwari, nishant"/>
    <n v="7"/>
    <n v="6"/>
    <s v="Away"/>
    <n v="1"/>
  </r>
  <r>
    <x v="5"/>
    <x v="5"/>
    <n v="7"/>
    <n v="7"/>
    <s v="ashburn, larry+miller, alicia"/>
    <n v="8"/>
    <n v="8"/>
    <s v="Home"/>
    <n v="0"/>
  </r>
  <r>
    <x v="8"/>
    <x v="8"/>
    <n v="8"/>
    <n v="8"/>
    <s v="ancheta, nate+tiwari, nishant"/>
    <n v="7"/>
    <n v="7"/>
    <s v="Away"/>
    <n v="1"/>
  </r>
  <r>
    <x v="5"/>
    <x v="5"/>
    <n v="7"/>
    <n v="11"/>
    <s v="ashburn, larry+miller, alicia"/>
    <n v="8"/>
    <n v="4"/>
    <s v="Home"/>
    <n v="1"/>
  </r>
  <r>
    <x v="8"/>
    <x v="8"/>
    <n v="8"/>
    <n v="4"/>
    <s v="ancheta, nate+tiwari, nishant"/>
    <n v="7"/>
    <n v="11"/>
    <s v="Away"/>
    <n v="0"/>
  </r>
  <r>
    <x v="2"/>
    <x v="2"/>
    <n v="8"/>
    <n v="7"/>
    <s v="crumbliss, john+crumbliss, marvin"/>
    <n v="8"/>
    <n v="8"/>
    <s v="Home"/>
    <n v="0"/>
  </r>
  <r>
    <x v="11"/>
    <x v="10"/>
    <n v="8"/>
    <n v="8"/>
    <s v="anderson, bill+hills, scott"/>
    <n v="8"/>
    <n v="7"/>
    <s v="Away"/>
    <n v="1"/>
  </r>
  <r>
    <x v="2"/>
    <x v="2"/>
    <n v="8"/>
    <n v="5"/>
    <s v="crumbliss, john+crumbliss, marvin"/>
    <n v="8"/>
    <n v="10"/>
    <s v="Home"/>
    <n v="0"/>
  </r>
  <r>
    <x v="11"/>
    <x v="10"/>
    <n v="8"/>
    <n v="10"/>
    <s v="anderson, bill+hills, scott"/>
    <n v="8"/>
    <n v="5"/>
    <s v="Away"/>
    <n v="1"/>
  </r>
  <r>
    <x v="2"/>
    <x v="2"/>
    <n v="8"/>
    <n v="7"/>
    <s v="crumbliss, john+crumbliss, marvin"/>
    <n v="8"/>
    <n v="8"/>
    <s v="Home"/>
    <n v="0"/>
  </r>
  <r>
    <x v="11"/>
    <x v="10"/>
    <n v="8"/>
    <n v="8"/>
    <s v="anderson, bill+hills, scott"/>
    <n v="8"/>
    <n v="7"/>
    <s v="Away"/>
    <n v="1"/>
  </r>
  <r>
    <x v="2"/>
    <x v="2"/>
    <n v="8"/>
    <n v="4"/>
    <s v="crumbliss, john+crumbliss, marvin"/>
    <n v="8"/>
    <n v="11"/>
    <s v="Home"/>
    <n v="0"/>
  </r>
  <r>
    <x v="11"/>
    <x v="10"/>
    <n v="8"/>
    <n v="11"/>
    <s v="anderson, bill+hills, scott"/>
    <n v="8"/>
    <n v="4"/>
    <s v="Away"/>
    <n v="1"/>
  </r>
  <r>
    <x v="2"/>
    <x v="2"/>
    <n v="8"/>
    <n v="9"/>
    <s v="crumbliss, john+crumbliss, marvin"/>
    <n v="8"/>
    <n v="6"/>
    <s v="Home"/>
    <n v="1"/>
  </r>
  <r>
    <x v="11"/>
    <x v="10"/>
    <n v="8"/>
    <n v="6"/>
    <s v="anderson, bill+hills, scott"/>
    <n v="8"/>
    <n v="9"/>
    <s v="Away"/>
    <n v="0"/>
  </r>
  <r>
    <x v="1"/>
    <x v="1"/>
    <n v="8"/>
    <n v="7"/>
    <s v="reynolds, bob+wiley, chris"/>
    <n v="7"/>
    <n v="8"/>
    <s v="Home"/>
    <n v="0"/>
  </r>
  <r>
    <x v="7"/>
    <x v="7"/>
    <n v="7"/>
    <n v="8"/>
    <s v="Randolph, Robin+Shindle, Steph"/>
    <n v="8"/>
    <n v="7"/>
    <s v="Away"/>
    <n v="1"/>
  </r>
  <r>
    <x v="1"/>
    <x v="1"/>
    <n v="8"/>
    <n v="9"/>
    <s v="reynolds, bob+wiley, chris"/>
    <n v="7"/>
    <n v="6"/>
    <s v="Home"/>
    <n v="1"/>
  </r>
  <r>
    <x v="7"/>
    <x v="7"/>
    <n v="7"/>
    <n v="6"/>
    <s v="Randolph, Robin+Shindle, Steph"/>
    <n v="8"/>
    <n v="9"/>
    <s v="Away"/>
    <n v="0"/>
  </r>
  <r>
    <x v="1"/>
    <x v="1"/>
    <n v="8"/>
    <n v="10"/>
    <s v="reynolds, bob+wiley, chris"/>
    <n v="7"/>
    <n v="5"/>
    <s v="Home"/>
    <n v="1"/>
  </r>
  <r>
    <x v="7"/>
    <x v="7"/>
    <n v="7"/>
    <n v="5"/>
    <s v="Randolph, Robin+Shindle, Steph"/>
    <n v="8"/>
    <n v="10"/>
    <s v="Away"/>
    <n v="0"/>
  </r>
  <r>
    <x v="1"/>
    <x v="1"/>
    <n v="8"/>
    <n v="11"/>
    <s v="reynolds, bob+wiley, chris"/>
    <n v="7"/>
    <n v="4"/>
    <s v="Home"/>
    <n v="1"/>
  </r>
  <r>
    <x v="7"/>
    <x v="7"/>
    <n v="7"/>
    <n v="4"/>
    <s v="Randolph, Robin+Shindle, Steph"/>
    <n v="8"/>
    <n v="11"/>
    <s v="Away"/>
    <n v="0"/>
  </r>
  <r>
    <x v="1"/>
    <x v="1"/>
    <n v="8"/>
    <n v="6"/>
    <s v="reynolds, bob+wiley, chris"/>
    <n v="7"/>
    <n v="9"/>
    <s v="Home"/>
    <n v="0"/>
  </r>
  <r>
    <x v="7"/>
    <x v="7"/>
    <n v="7"/>
    <n v="9"/>
    <s v="Randolph, Robin+Shindle, Steph"/>
    <n v="8"/>
    <n v="6"/>
    <s v="Away"/>
    <n v="1"/>
  </r>
  <r>
    <x v="4"/>
    <x v="4"/>
    <n v="8"/>
    <n v="8"/>
    <s v="Henson, Kris+Pigford, Greg"/>
    <n v="8"/>
    <n v="7"/>
    <s v="Home"/>
    <n v="1"/>
  </r>
  <r>
    <x v="9"/>
    <x v="9"/>
    <n v="8"/>
    <n v="7"/>
    <s v="andrews, brian+revell, justin"/>
    <n v="8"/>
    <n v="8"/>
    <s v="Away"/>
    <n v="0"/>
  </r>
  <r>
    <x v="4"/>
    <x v="4"/>
    <n v="8"/>
    <n v="7"/>
    <s v="Henson, Kris+Pigford, Greg"/>
    <n v="8"/>
    <n v="8"/>
    <s v="Home"/>
    <n v="1"/>
  </r>
  <r>
    <x v="9"/>
    <x v="9"/>
    <n v="8"/>
    <n v="8"/>
    <s v="andrews, brian+revell, justin"/>
    <n v="8"/>
    <n v="7"/>
    <s v="Away"/>
    <n v="0"/>
  </r>
  <r>
    <x v="4"/>
    <x v="4"/>
    <n v="8"/>
    <n v="6"/>
    <s v="Henson, Kris+Pigford, Greg"/>
    <n v="8"/>
    <n v="9"/>
    <s v="Home"/>
    <n v="0"/>
  </r>
  <r>
    <x v="9"/>
    <x v="9"/>
    <n v="8"/>
    <n v="9"/>
    <s v="andrews, brian+revell, justin"/>
    <n v="8"/>
    <n v="6"/>
    <s v="Away"/>
    <n v="1"/>
  </r>
  <r>
    <x v="4"/>
    <x v="4"/>
    <n v="8"/>
    <n v="8"/>
    <s v="Henson, Kris+Pigford, Greg"/>
    <n v="8"/>
    <n v="7"/>
    <s v="Home"/>
    <n v="1"/>
  </r>
  <r>
    <x v="9"/>
    <x v="9"/>
    <n v="8"/>
    <n v="7"/>
    <s v="andrews, brian+revell, justin"/>
    <n v="8"/>
    <n v="8"/>
    <s v="Away"/>
    <n v="0"/>
  </r>
  <r>
    <x v="4"/>
    <x v="4"/>
    <n v="8"/>
    <n v="9"/>
    <s v="Henson, Kris+Pigford, Greg"/>
    <n v="8"/>
    <n v="6"/>
    <s v="Home"/>
    <n v="1"/>
  </r>
  <r>
    <x v="9"/>
    <x v="9"/>
    <n v="8"/>
    <n v="6"/>
    <s v="andrews, brian+revell, justin"/>
    <n v="8"/>
    <n v="9"/>
    <s v="Away"/>
    <n v="0"/>
  </r>
  <r>
    <x v="9"/>
    <x v="9"/>
    <n v="8"/>
    <n v="6"/>
    <s v="reynolds, bob+wiley, chris"/>
    <n v="7"/>
    <n v="9"/>
    <s v="Home"/>
    <n v="0"/>
  </r>
  <r>
    <x v="3"/>
    <x v="3"/>
    <n v="7"/>
    <n v="9"/>
    <s v="Henson, Kris+Pigford, Greg"/>
    <n v="8"/>
    <n v="6"/>
    <s v="Away"/>
    <n v="1"/>
  </r>
  <r>
    <x v="9"/>
    <x v="9"/>
    <n v="8"/>
    <n v="6"/>
    <s v="reynolds, bob+wiley, chris"/>
    <n v="7"/>
    <n v="9"/>
    <s v="Home"/>
    <n v="1"/>
  </r>
  <r>
    <x v="3"/>
    <x v="3"/>
    <n v="7"/>
    <n v="9"/>
    <s v="Henson, Kris+Pigford, Greg"/>
    <n v="8"/>
    <n v="6"/>
    <s v="Away"/>
    <n v="0"/>
  </r>
  <r>
    <x v="9"/>
    <x v="9"/>
    <n v="8"/>
    <n v="6"/>
    <s v="reynolds, bob+wiley, chris"/>
    <n v="7"/>
    <n v="9"/>
    <s v="Home"/>
    <n v="0"/>
  </r>
  <r>
    <x v="3"/>
    <x v="3"/>
    <n v="7"/>
    <n v="9"/>
    <s v="Henson, Kris+Pigford, Greg"/>
    <n v="8"/>
    <n v="6"/>
    <s v="Away"/>
    <n v="1"/>
  </r>
  <r>
    <x v="9"/>
    <x v="9"/>
    <n v="8"/>
    <n v="11"/>
    <s v="reynolds, bob+wiley, chris"/>
    <n v="7"/>
    <n v="4"/>
    <s v="Home"/>
    <n v="1"/>
  </r>
  <r>
    <x v="3"/>
    <x v="3"/>
    <n v="7"/>
    <n v="4"/>
    <s v="Henson, Kris+Pigford, Greg"/>
    <n v="8"/>
    <n v="11"/>
    <s v="Away"/>
    <n v="0"/>
  </r>
  <r>
    <x v="9"/>
    <x v="9"/>
    <n v="8"/>
    <n v="10"/>
    <s v="reynolds, bob+wiley, chris"/>
    <n v="7"/>
    <n v="5"/>
    <s v="Home"/>
    <n v="1"/>
  </r>
  <r>
    <x v="3"/>
    <x v="3"/>
    <n v="7"/>
    <n v="5"/>
    <s v="Henson, Kris+Pigford, Greg"/>
    <n v="8"/>
    <n v="10"/>
    <s v="Away"/>
    <n v="0"/>
  </r>
  <r>
    <x v="8"/>
    <x v="12"/>
    <n v="8"/>
    <n v="9"/>
    <s v="crumbliss, john+crumbliss, marvin"/>
    <n v="8"/>
    <n v="6"/>
    <s v="Home"/>
    <n v="1"/>
  </r>
  <r>
    <x v="11"/>
    <x v="10"/>
    <n v="8"/>
    <n v="6"/>
    <s v="ashburn, larry+secor, jason"/>
    <n v="8"/>
    <n v="9"/>
    <s v="Away"/>
    <n v="0"/>
  </r>
  <r>
    <x v="8"/>
    <x v="12"/>
    <n v="8"/>
    <n v="9"/>
    <s v="crumbliss, john+crumbliss, marvin"/>
    <n v="8"/>
    <n v="6"/>
    <s v="Home"/>
    <n v="0"/>
  </r>
  <r>
    <x v="11"/>
    <x v="10"/>
    <n v="8"/>
    <n v="6"/>
    <s v="ashburn, larry+secor, jason"/>
    <n v="8"/>
    <n v="9"/>
    <s v="Away"/>
    <n v="1"/>
  </r>
  <r>
    <x v="8"/>
    <x v="12"/>
    <n v="8"/>
    <n v="4"/>
    <s v="crumbliss, john+crumbliss, marvin"/>
    <n v="8"/>
    <n v="11"/>
    <s v="Home"/>
    <n v="0"/>
  </r>
  <r>
    <x v="11"/>
    <x v="10"/>
    <n v="8"/>
    <n v="11"/>
    <s v="ashburn, larry+secor, jason"/>
    <n v="8"/>
    <n v="4"/>
    <s v="Away"/>
    <n v="1"/>
  </r>
  <r>
    <x v="8"/>
    <x v="12"/>
    <n v="8"/>
    <n v="5"/>
    <s v="crumbliss, john+crumbliss, marvin"/>
    <n v="8"/>
    <n v="10"/>
    <s v="Home"/>
    <n v="0"/>
  </r>
  <r>
    <x v="11"/>
    <x v="10"/>
    <n v="8"/>
    <n v="10"/>
    <s v="ashburn, larry+secor, jason"/>
    <n v="8"/>
    <n v="5"/>
    <s v="Away"/>
    <n v="1"/>
  </r>
  <r>
    <x v="8"/>
    <x v="12"/>
    <n v="8"/>
    <n v="10"/>
    <s v="crumbliss, john+crumbliss, marvin"/>
    <n v="8"/>
    <n v="5"/>
    <s v="Home"/>
    <n v="1"/>
  </r>
  <r>
    <x v="11"/>
    <x v="10"/>
    <n v="8"/>
    <n v="5"/>
    <s v="ashburn, larry+secor, jason"/>
    <n v="8"/>
    <n v="10"/>
    <s v="Away"/>
    <n v="0"/>
  </r>
  <r>
    <x v="2"/>
    <x v="2"/>
    <n v="8"/>
    <n v="7"/>
    <s v="andrews, brian+nichols, steven"/>
    <n v="8"/>
    <n v="8"/>
    <s v="Home"/>
    <n v="0"/>
  </r>
  <r>
    <x v="10"/>
    <x v="13"/>
    <n v="8"/>
    <n v="8"/>
    <s v="anderson, bill+hills, scott"/>
    <n v="8"/>
    <n v="7"/>
    <s v="Away"/>
    <n v="1"/>
  </r>
  <r>
    <x v="2"/>
    <x v="2"/>
    <n v="8"/>
    <n v="10"/>
    <s v="andrews, brian+nichols, steven"/>
    <n v="8"/>
    <n v="5"/>
    <s v="Home"/>
    <n v="1"/>
  </r>
  <r>
    <x v="10"/>
    <x v="13"/>
    <n v="8"/>
    <n v="5"/>
    <s v="anderson, bill+hills, scott"/>
    <n v="8"/>
    <n v="10"/>
    <s v="Away"/>
    <n v="0"/>
  </r>
  <r>
    <x v="2"/>
    <x v="2"/>
    <n v="8"/>
    <n v="9"/>
    <s v="andrews, brian+nichols, steven"/>
    <n v="8"/>
    <n v="6"/>
    <s v="Home"/>
    <n v="1"/>
  </r>
  <r>
    <x v="10"/>
    <x v="13"/>
    <n v="8"/>
    <n v="6"/>
    <s v="anderson, bill+hills, scott"/>
    <n v="8"/>
    <n v="9"/>
    <s v="Away"/>
    <n v="0"/>
  </r>
  <r>
    <x v="2"/>
    <x v="2"/>
    <n v="8"/>
    <n v="8"/>
    <s v="andrews, brian+nichols, steven"/>
    <n v="8"/>
    <n v="7"/>
    <s v="Home"/>
    <n v="1"/>
  </r>
  <r>
    <x v="10"/>
    <x v="13"/>
    <n v="8"/>
    <n v="7"/>
    <s v="anderson, bill+hills, scott"/>
    <n v="8"/>
    <n v="8"/>
    <s v="Away"/>
    <n v="0"/>
  </r>
  <r>
    <x v="2"/>
    <x v="2"/>
    <n v="8"/>
    <n v="9"/>
    <s v="andrews, brian+nichols, steven"/>
    <n v="8"/>
    <n v="6"/>
    <s v="Home"/>
    <n v="1"/>
  </r>
  <r>
    <x v="10"/>
    <x v="13"/>
    <n v="8"/>
    <n v="6"/>
    <s v="anderson, bill+hills, scott"/>
    <n v="8"/>
    <n v="9"/>
    <s v="Away"/>
    <n v="0"/>
  </r>
  <r>
    <x v="14"/>
    <x v="14"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95">
  <r>
    <d v="2014-06-09T00:00:00"/>
    <n v="1"/>
    <n v="1"/>
    <s v="Henson/Pigford"/>
    <s v="Randolph/Shindle"/>
    <x v="0"/>
    <n v="16"/>
    <n v="0"/>
    <n v="1"/>
  </r>
  <r>
    <d v="2014-06-09T00:00:00"/>
    <n v="1"/>
    <n v="1"/>
    <s v="Randolph/Shindle"/>
    <s v="Henson/Pigford"/>
    <x v="1"/>
    <n v="15"/>
    <n v="0"/>
    <s v=""/>
  </r>
  <r>
    <d v="2014-06-09T00:00:00"/>
    <n v="1"/>
    <n v="2"/>
    <s v="Henson/Pigford"/>
    <s v="Randolph/Shindle"/>
    <x v="0"/>
    <n v="7"/>
    <n v="0"/>
    <s v=""/>
  </r>
  <r>
    <d v="2014-06-09T00:00:00"/>
    <n v="1"/>
    <n v="2"/>
    <s v="Randolph/Shindle"/>
    <s v="Henson/Pigford"/>
    <x v="1"/>
    <n v="24"/>
    <n v="0"/>
    <n v="1"/>
  </r>
  <r>
    <d v="2014-06-09T00:00:00"/>
    <n v="1"/>
    <n v="3"/>
    <s v="Henson/Pigford"/>
    <s v="Randolph/Shindle"/>
    <x v="0"/>
    <n v="7"/>
    <n v="0"/>
    <s v=""/>
  </r>
  <r>
    <d v="2014-06-09T00:00:00"/>
    <n v="1"/>
    <n v="3"/>
    <s v="Randolph/Shindle"/>
    <s v="Henson/Pigford"/>
    <x v="1"/>
    <n v="8"/>
    <n v="0"/>
    <n v="1"/>
  </r>
  <r>
    <d v="2014-06-09T00:00:00"/>
    <n v="1"/>
    <n v="4"/>
    <s v="Henson/Pigford"/>
    <s v="Randolph/Shindle"/>
    <x v="0"/>
    <n v="8"/>
    <n v="0"/>
    <n v="1"/>
  </r>
  <r>
    <d v="2014-06-09T00:00:00"/>
    <n v="1"/>
    <n v="4"/>
    <s v="Randolph/Shindle"/>
    <s v="Henson/Pigford"/>
    <x v="1"/>
    <n v="7"/>
    <n v="0"/>
    <s v=""/>
  </r>
  <r>
    <d v="2014-06-09T00:00:00"/>
    <n v="1"/>
    <n v="5"/>
    <s v="Henson/Pigford"/>
    <s v="Randolph/Shindle"/>
    <x v="0"/>
    <n v="2"/>
    <n v="0"/>
    <s v=""/>
  </r>
  <r>
    <d v="2014-06-09T00:00:00"/>
    <n v="1"/>
    <n v="5"/>
    <s v="Randolph/Shindle"/>
    <s v="Henson/Pigford"/>
    <x v="1"/>
    <n v="13"/>
    <n v="0"/>
    <n v="1"/>
  </r>
  <r>
    <d v="2014-06-09T00:00:00"/>
    <n v="1"/>
    <n v="6"/>
    <s v="Henson/Pigford"/>
    <s v="Randolph/Shindle"/>
    <x v="0"/>
    <n v="4"/>
    <n v="0"/>
    <s v=""/>
  </r>
  <r>
    <d v="2014-06-09T00:00:00"/>
    <n v="1"/>
    <n v="6"/>
    <s v="Randolph/Shindle"/>
    <s v="Henson/Pigford"/>
    <x v="1"/>
    <n v="11"/>
    <n v="0"/>
    <n v="1"/>
  </r>
  <r>
    <d v="2014-06-09T00:00:00"/>
    <n v="1"/>
    <n v="7"/>
    <s v="Henson/Pigford"/>
    <s v="Randolph/Shindle"/>
    <x v="0"/>
    <n v="9"/>
    <n v="0"/>
    <n v="1"/>
  </r>
  <r>
    <d v="2014-06-09T00:00:00"/>
    <n v="1"/>
    <n v="7"/>
    <s v="Randolph/Shindle"/>
    <s v="Henson/Pigford"/>
    <x v="1"/>
    <n v="6"/>
    <n v="0"/>
    <s v=""/>
  </r>
  <r>
    <d v="2014-06-09T00:00:00"/>
    <n v="1"/>
    <n v="1"/>
    <s v="Milo's"/>
    <s v="Reynolds/Wiley"/>
    <x v="2"/>
    <n v="14"/>
    <n v="0"/>
    <s v=""/>
  </r>
  <r>
    <d v="2014-06-09T00:00:00"/>
    <n v="1"/>
    <n v="1"/>
    <s v="Reynolds/Wiley"/>
    <s v="Milo's"/>
    <x v="3"/>
    <n v="16"/>
    <n v="0"/>
    <n v="1"/>
  </r>
  <r>
    <d v="2014-06-09T00:00:00"/>
    <n v="1"/>
    <n v="2"/>
    <s v="Milo's"/>
    <s v="Reynolds/Wiley"/>
    <x v="2"/>
    <n v="10"/>
    <n v="0"/>
    <s v=""/>
  </r>
  <r>
    <d v="2014-06-09T00:00:00"/>
    <n v="1"/>
    <n v="2"/>
    <s v="Reynolds/Wiley"/>
    <s v="Milo's"/>
    <x v="3"/>
    <n v="20"/>
    <n v="0"/>
    <n v="1"/>
  </r>
  <r>
    <d v="2014-06-09T00:00:00"/>
    <n v="1"/>
    <n v="3"/>
    <s v="Milo's"/>
    <s v="Reynolds/Wiley"/>
    <x v="2"/>
    <n v="13"/>
    <n v="0"/>
    <n v="1"/>
  </r>
  <r>
    <d v="2014-06-09T00:00:00"/>
    <n v="1"/>
    <n v="3"/>
    <s v="Reynolds/Wiley"/>
    <s v="Milo's"/>
    <x v="3"/>
    <n v="2"/>
    <n v="0"/>
    <s v=""/>
  </r>
  <r>
    <d v="2014-06-09T00:00:00"/>
    <n v="1"/>
    <n v="4"/>
    <s v="Milo's"/>
    <s v="Reynolds/Wiley"/>
    <x v="2"/>
    <n v="9"/>
    <n v="0"/>
    <s v=""/>
  </r>
  <r>
    <d v="2014-06-09T00:00:00"/>
    <n v="1"/>
    <n v="4"/>
    <s v="Reynolds/Wiley"/>
    <s v="Milo's"/>
    <x v="3"/>
    <n v="6"/>
    <n v="0"/>
    <n v="1"/>
  </r>
  <r>
    <d v="2014-06-09T00:00:00"/>
    <n v="1"/>
    <n v="5"/>
    <s v="Milo's"/>
    <s v="Reynolds/Wiley"/>
    <x v="2"/>
    <n v="7"/>
    <n v="0"/>
    <s v=""/>
  </r>
  <r>
    <d v="2014-06-09T00:00:00"/>
    <n v="1"/>
    <n v="5"/>
    <s v="Reynolds/Wiley"/>
    <s v="Milo's"/>
    <x v="3"/>
    <n v="8"/>
    <n v="0"/>
    <n v="1"/>
  </r>
  <r>
    <d v="2014-06-09T00:00:00"/>
    <n v="1"/>
    <n v="6"/>
    <s v="Milo's"/>
    <s v="Reynolds/Wiley"/>
    <x v="2"/>
    <n v="8"/>
    <n v="0"/>
    <s v=""/>
  </r>
  <r>
    <d v="2014-06-09T00:00:00"/>
    <n v="1"/>
    <n v="6"/>
    <s v="Reynolds/Wiley"/>
    <s v="Milo's"/>
    <x v="3"/>
    <n v="7"/>
    <n v="0"/>
    <n v="1"/>
  </r>
  <r>
    <d v="2014-06-09T00:00:00"/>
    <n v="1"/>
    <n v="7"/>
    <s v="Milo's"/>
    <s v="Reynolds/Wiley"/>
    <x v="2"/>
    <n v="6"/>
    <n v="0"/>
    <s v=""/>
  </r>
  <r>
    <d v="2014-06-09T00:00:00"/>
    <n v="1"/>
    <n v="7"/>
    <s v="Reynolds/Wiley"/>
    <s v="Milo's"/>
    <x v="3"/>
    <n v="9"/>
    <n v="0"/>
    <n v="1"/>
  </r>
  <r>
    <d v="2014-06-09T00:00:00"/>
    <n v="1"/>
    <n v="1"/>
    <s v="PHOQUEURTEEM"/>
    <s v="Ancheta/Tiwari"/>
    <x v="4"/>
    <n v="14"/>
    <n v="0"/>
    <s v=""/>
  </r>
  <r>
    <d v="2014-06-09T00:00:00"/>
    <n v="1"/>
    <n v="1"/>
    <s v="Ancheta/Tiwari"/>
    <s v="PHOQUEURTEEM"/>
    <x v="5"/>
    <n v="18"/>
    <n v="0"/>
    <n v="1"/>
  </r>
  <r>
    <d v="2014-06-09T00:00:00"/>
    <n v="1"/>
    <n v="2"/>
    <s v="PHOQUEURTEEM"/>
    <s v="Ancheta/Tiwari"/>
    <x v="4"/>
    <n v="14"/>
    <n v="0"/>
    <s v=""/>
  </r>
  <r>
    <d v="2014-06-09T00:00:00"/>
    <n v="1"/>
    <n v="2"/>
    <s v="Ancheta/Tiwari"/>
    <s v="PHOQUEURTEEM"/>
    <x v="5"/>
    <n v="18"/>
    <n v="0"/>
    <n v="1"/>
  </r>
  <r>
    <d v="2014-06-09T00:00:00"/>
    <n v="1"/>
    <n v="3"/>
    <s v="PHOQUEURTEEM"/>
    <s v="Ancheta/Tiwari"/>
    <x v="4"/>
    <n v="8"/>
    <n v="0"/>
    <s v=""/>
  </r>
  <r>
    <d v="2014-06-09T00:00:00"/>
    <n v="1"/>
    <n v="3"/>
    <s v="Ancheta/Tiwari"/>
    <s v="PHOQUEURTEEM"/>
    <x v="5"/>
    <n v="9"/>
    <n v="0"/>
    <n v="1"/>
  </r>
  <r>
    <d v="2014-06-09T00:00:00"/>
    <n v="1"/>
    <n v="4"/>
    <s v="PHOQUEURTEEM"/>
    <s v="Ancheta/Tiwari"/>
    <x v="4"/>
    <n v="8"/>
    <n v="0"/>
    <s v=""/>
  </r>
  <r>
    <d v="2014-06-09T00:00:00"/>
    <n v="1"/>
    <n v="4"/>
    <s v="Ancheta/Tiwari"/>
    <s v="PHOQUEURTEEM"/>
    <x v="5"/>
    <n v="9"/>
    <n v="0"/>
    <n v="1"/>
  </r>
  <r>
    <d v="2014-06-09T00:00:00"/>
    <n v="1"/>
    <n v="5"/>
    <s v="PHOQUEURTEEM"/>
    <s v="Ancheta/Tiwari"/>
    <x v="4"/>
    <n v="9"/>
    <n v="0"/>
    <n v="1"/>
  </r>
  <r>
    <d v="2014-06-09T00:00:00"/>
    <n v="1"/>
    <n v="5"/>
    <s v="Ancheta/Tiwari"/>
    <s v="PHOQUEURTEEM"/>
    <x v="5"/>
    <n v="8"/>
    <n v="0"/>
    <s v=""/>
  </r>
  <r>
    <d v="2014-06-09T00:00:00"/>
    <n v="1"/>
    <n v="6"/>
    <s v="PHOQUEURTEEM"/>
    <s v="Ancheta/Tiwari"/>
    <x v="4"/>
    <n v="7"/>
    <n v="0"/>
    <s v=""/>
  </r>
  <r>
    <d v="2014-06-09T00:00:00"/>
    <n v="1"/>
    <n v="6"/>
    <s v="Ancheta/Tiwari"/>
    <s v="PHOQUEURTEEM"/>
    <x v="5"/>
    <n v="10"/>
    <n v="0"/>
    <n v="1"/>
  </r>
  <r>
    <d v="2014-06-09T00:00:00"/>
    <n v="1"/>
    <n v="7"/>
    <s v="PHOQUEURTEEM"/>
    <s v="Ancheta/Tiwari"/>
    <x v="4"/>
    <n v="8"/>
    <n v="0"/>
    <s v=""/>
  </r>
  <r>
    <d v="2014-06-09T00:00:00"/>
    <n v="1"/>
    <n v="7"/>
    <s v="Ancheta/Tiwari"/>
    <s v="PHOQUEURTEEM"/>
    <x v="5"/>
    <n v="9"/>
    <n v="0"/>
    <n v="1"/>
  </r>
  <r>
    <d v="2014-06-16T00:00:00"/>
    <n v="1"/>
    <n v="1"/>
    <s v="Crumbliss"/>
    <s v="Reynolds/Wiley"/>
    <x v="6"/>
    <n v="21"/>
    <n v="0"/>
    <n v="1"/>
  </r>
  <r>
    <d v="2014-06-16T00:00:00"/>
    <n v="1"/>
    <n v="1"/>
    <s v="Reynolds/Wiley"/>
    <s v="Crumbliss"/>
    <x v="3"/>
    <n v="10"/>
    <n v="0"/>
    <s v=""/>
  </r>
  <r>
    <d v="2014-06-16T00:00:00"/>
    <n v="1"/>
    <n v="2"/>
    <s v="Crumbliss"/>
    <s v="Reynolds/Wiley"/>
    <x v="6"/>
    <n v="9"/>
    <n v="0"/>
    <s v=""/>
  </r>
  <r>
    <d v="2014-06-16T00:00:00"/>
    <n v="1"/>
    <n v="2"/>
    <s v="Reynolds/Wiley"/>
    <s v="Crumbliss"/>
    <x v="3"/>
    <n v="22"/>
    <n v="0"/>
    <n v="1"/>
  </r>
  <r>
    <d v="2014-06-16T00:00:00"/>
    <n v="1"/>
    <n v="3"/>
    <s v="Crumbliss"/>
    <s v="Reynolds/Wiley"/>
    <x v="6"/>
    <n v="7"/>
    <n v="0"/>
    <s v=""/>
  </r>
  <r>
    <d v="2014-06-16T00:00:00"/>
    <n v="1"/>
    <n v="3"/>
    <s v="Reynolds/Wiley"/>
    <s v="Crumbliss"/>
    <x v="3"/>
    <n v="9"/>
    <n v="0"/>
    <n v="1"/>
  </r>
  <r>
    <d v="2014-06-16T00:00:00"/>
    <n v="1"/>
    <n v="4"/>
    <s v="Crumbliss"/>
    <s v="Reynolds/Wiley"/>
    <x v="6"/>
    <n v="9"/>
    <n v="0"/>
    <n v="1"/>
  </r>
  <r>
    <d v="2014-06-16T00:00:00"/>
    <n v="1"/>
    <n v="4"/>
    <s v="Reynolds/Wiley"/>
    <s v="Crumbliss"/>
    <x v="3"/>
    <n v="7"/>
    <n v="0"/>
    <s v=""/>
  </r>
  <r>
    <d v="2014-06-16T00:00:00"/>
    <n v="1"/>
    <n v="5"/>
    <s v="Crumbliss"/>
    <s v="Reynolds/Wiley"/>
    <x v="6"/>
    <n v="6"/>
    <n v="0"/>
    <s v=""/>
  </r>
  <r>
    <d v="2014-06-16T00:00:00"/>
    <n v="1"/>
    <n v="5"/>
    <s v="Reynolds/Wiley"/>
    <s v="Crumbliss"/>
    <x v="3"/>
    <n v="10"/>
    <n v="0"/>
    <n v="1"/>
  </r>
  <r>
    <d v="2014-06-16T00:00:00"/>
    <n v="1"/>
    <n v="6"/>
    <s v="Crumbliss"/>
    <s v="Reynolds/Wiley"/>
    <x v="6"/>
    <n v="6"/>
    <n v="0"/>
    <s v=""/>
  </r>
  <r>
    <d v="2014-06-16T00:00:00"/>
    <n v="1"/>
    <n v="6"/>
    <s v="Reynolds/Wiley"/>
    <s v="Crumbliss"/>
    <x v="3"/>
    <n v="10"/>
    <n v="0"/>
    <n v="1"/>
  </r>
  <r>
    <d v="2014-06-16T00:00:00"/>
    <n v="1"/>
    <n v="7"/>
    <s v="Crumbliss"/>
    <s v="Reynolds/Wiley"/>
    <x v="6"/>
    <n v="13"/>
    <n v="0"/>
    <n v="1"/>
  </r>
  <r>
    <d v="2014-06-16T00:00:00"/>
    <n v="1"/>
    <n v="7"/>
    <s v="Reynolds/Wiley"/>
    <s v="Crumbliss"/>
    <x v="3"/>
    <n v="3"/>
    <n v="0"/>
    <s v=""/>
  </r>
  <r>
    <d v="2014-06-16T00:00:00"/>
    <n v="1"/>
    <n v="1"/>
    <s v="Randolph/Shindle"/>
    <s v="PHOQUEURTEEM"/>
    <x v="1"/>
    <n v="16"/>
    <n v="0"/>
    <n v="1"/>
  </r>
  <r>
    <d v="2014-06-16T00:00:00"/>
    <n v="1"/>
    <n v="1"/>
    <s v="PHOQUEURTEEM"/>
    <s v="Randolph/Shindle"/>
    <x v="4"/>
    <n v="15"/>
    <n v="0"/>
    <s v=""/>
  </r>
  <r>
    <d v="2014-06-16T00:00:00"/>
    <n v="1"/>
    <n v="2"/>
    <s v="Randolph/Shindle"/>
    <s v="PHOQUEURTEEM"/>
    <x v="1"/>
    <n v="15"/>
    <n v="0"/>
    <s v=""/>
  </r>
  <r>
    <d v="2014-06-16T00:00:00"/>
    <n v="1"/>
    <n v="2"/>
    <s v="PHOQUEURTEEM"/>
    <s v="Randolph/Shindle"/>
    <x v="4"/>
    <n v="16"/>
    <n v="0"/>
    <n v="1"/>
  </r>
  <r>
    <d v="2014-06-16T00:00:00"/>
    <n v="1"/>
    <n v="3"/>
    <s v="Randolph/Shindle"/>
    <s v="PHOQUEURTEEM"/>
    <x v="1"/>
    <n v="5"/>
    <n v="0"/>
    <s v=""/>
  </r>
  <r>
    <d v="2014-06-16T00:00:00"/>
    <n v="1"/>
    <n v="3"/>
    <s v="PHOQUEURTEEM"/>
    <s v="Randolph/Shindle"/>
    <x v="4"/>
    <n v="12"/>
    <n v="0"/>
    <n v="1"/>
  </r>
  <r>
    <d v="2014-06-16T00:00:00"/>
    <n v="1"/>
    <n v="4"/>
    <s v="Randolph/Shindle"/>
    <s v="PHOQUEURTEEM"/>
    <x v="1"/>
    <n v="10"/>
    <n v="0"/>
    <n v="1"/>
  </r>
  <r>
    <d v="2014-06-16T00:00:00"/>
    <n v="1"/>
    <n v="4"/>
    <s v="PHOQUEURTEEM"/>
    <s v="Randolph/Shindle"/>
    <x v="4"/>
    <n v="7"/>
    <n v="0"/>
    <s v=""/>
  </r>
  <r>
    <d v="2014-06-16T00:00:00"/>
    <n v="1"/>
    <n v="5"/>
    <s v="Randolph/Shindle"/>
    <s v="PHOQUEURTEEM"/>
    <x v="1"/>
    <n v="6"/>
    <n v="0"/>
    <s v=""/>
  </r>
  <r>
    <d v="2014-06-16T00:00:00"/>
    <n v="1"/>
    <n v="5"/>
    <s v="PHOQUEURTEEM"/>
    <s v="Randolph/Shindle"/>
    <x v="4"/>
    <n v="11"/>
    <n v="0"/>
    <n v="1"/>
  </r>
  <r>
    <d v="2014-06-16T00:00:00"/>
    <n v="1"/>
    <n v="6"/>
    <s v="Randolph/Shindle"/>
    <s v="PHOQUEURTEEM"/>
    <x v="1"/>
    <n v="7"/>
    <n v="0"/>
    <s v=""/>
  </r>
  <r>
    <d v="2014-06-16T00:00:00"/>
    <n v="1"/>
    <n v="6"/>
    <s v="PHOQUEURTEEM"/>
    <s v="Randolph/Shindle"/>
    <x v="4"/>
    <n v="10"/>
    <n v="0"/>
    <n v="1"/>
  </r>
  <r>
    <d v="2014-06-16T00:00:00"/>
    <n v="1"/>
    <n v="7"/>
    <s v="Randolph/Shindle"/>
    <s v="PHOQUEURTEEM"/>
    <x v="1"/>
    <n v="6"/>
    <n v="0"/>
    <s v=""/>
  </r>
  <r>
    <d v="2014-06-16T00:00:00"/>
    <n v="1"/>
    <n v="7"/>
    <s v="PHOQUEURTEEM"/>
    <s v="Randolph/Shindle"/>
    <x v="4"/>
    <n v="11"/>
    <n v="0"/>
    <n v="1"/>
  </r>
  <r>
    <d v="2014-06-16T00:00:00"/>
    <n v="1"/>
    <n v="1"/>
    <s v="The Littles"/>
    <s v="Henson/Pigford"/>
    <x v="7"/>
    <n v="16"/>
    <n v="0"/>
    <s v=""/>
  </r>
  <r>
    <d v="2014-06-16T00:00:00"/>
    <n v="1"/>
    <n v="1"/>
    <s v="Henson/Pigford"/>
    <s v="The Littles"/>
    <x v="0"/>
    <n v="16"/>
    <n v="0"/>
    <s v=""/>
  </r>
  <r>
    <d v="2014-06-16T00:00:00"/>
    <n v="1"/>
    <n v="2"/>
    <s v="The Littles"/>
    <s v="Henson/Pigford"/>
    <x v="7"/>
    <n v="12"/>
    <n v="0"/>
    <s v=""/>
  </r>
  <r>
    <d v="2014-06-16T00:00:00"/>
    <n v="1"/>
    <n v="2"/>
    <s v="Henson/Pigford"/>
    <s v="The Littles"/>
    <x v="0"/>
    <n v="20"/>
    <n v="0"/>
    <n v="1"/>
  </r>
  <r>
    <d v="2014-06-16T00:00:00"/>
    <n v="1"/>
    <n v="3"/>
    <s v="The Littles"/>
    <s v="Henson/Pigford"/>
    <x v="7"/>
    <n v="7"/>
    <n v="0"/>
    <s v=""/>
  </r>
  <r>
    <d v="2014-06-16T00:00:00"/>
    <n v="1"/>
    <n v="3"/>
    <s v="Henson/Pigford"/>
    <s v="The Littles"/>
    <x v="0"/>
    <n v="10"/>
    <n v="0"/>
    <n v="1"/>
  </r>
  <r>
    <d v="2014-06-16T00:00:00"/>
    <n v="1"/>
    <n v="4"/>
    <s v="The Littles"/>
    <s v="Henson/Pigford"/>
    <x v="7"/>
    <n v="8"/>
    <n v="0"/>
    <s v=""/>
  </r>
  <r>
    <d v="2014-06-16T00:00:00"/>
    <n v="1"/>
    <n v="4"/>
    <s v="Henson/Pigford"/>
    <s v="The Littles"/>
    <x v="0"/>
    <n v="9"/>
    <n v="0"/>
    <n v="1"/>
  </r>
  <r>
    <d v="2014-06-16T00:00:00"/>
    <n v="1"/>
    <n v="5"/>
    <s v="The Littles"/>
    <s v="Henson/Pigford"/>
    <x v="7"/>
    <n v="12"/>
    <n v="0"/>
    <n v="1"/>
  </r>
  <r>
    <d v="2014-06-16T00:00:00"/>
    <n v="1"/>
    <n v="5"/>
    <s v="Henson/Pigford"/>
    <s v="The Littles"/>
    <x v="0"/>
    <n v="5"/>
    <n v="0"/>
    <s v=""/>
  </r>
  <r>
    <d v="2014-06-16T00:00:00"/>
    <n v="1"/>
    <n v="6"/>
    <s v="The Littles"/>
    <s v="Henson/Pigford"/>
    <x v="7"/>
    <n v="3"/>
    <n v="0"/>
    <s v=""/>
  </r>
  <r>
    <d v="2014-06-16T00:00:00"/>
    <n v="1"/>
    <n v="6"/>
    <s v="Henson/Pigford"/>
    <s v="The Littles"/>
    <x v="0"/>
    <n v="14"/>
    <n v="0"/>
    <n v="1"/>
  </r>
  <r>
    <d v="2014-06-16T00:00:00"/>
    <n v="1"/>
    <n v="7"/>
    <s v="The Littles"/>
    <s v="Henson/Pigford"/>
    <x v="7"/>
    <n v="15"/>
    <n v="0"/>
    <n v="1"/>
  </r>
  <r>
    <d v="2014-06-16T00:00:00"/>
    <n v="1"/>
    <n v="7"/>
    <s v="Henson/Pigford"/>
    <s v="The Littles"/>
    <x v="0"/>
    <n v="2"/>
    <n v="0"/>
    <s v=""/>
  </r>
  <r>
    <d v="2014-06-23T00:00:00"/>
    <n v="1"/>
    <n v="1"/>
    <s v="PHOQUEURTEEM"/>
    <s v="Crumbliss"/>
    <x v="4"/>
    <n v="16"/>
    <n v="0"/>
    <s v=""/>
  </r>
  <r>
    <d v="2014-06-23T00:00:00"/>
    <n v="1"/>
    <n v="1"/>
    <s v="Crumbliss"/>
    <s v="PHOQUEURTEEM"/>
    <x v="6"/>
    <n v="16"/>
    <n v="0"/>
    <s v=""/>
  </r>
  <r>
    <d v="2014-06-23T00:00:00"/>
    <n v="1"/>
    <n v="2"/>
    <s v="PHOQUEURTEEM"/>
    <s v="Crumbliss"/>
    <x v="4"/>
    <n v="17"/>
    <n v="0"/>
    <n v="1"/>
  </r>
  <r>
    <d v="2014-06-23T00:00:00"/>
    <n v="1"/>
    <n v="2"/>
    <s v="Crumbliss"/>
    <s v="PHOQUEURTEEM"/>
    <x v="6"/>
    <n v="15"/>
    <n v="0"/>
    <s v=""/>
  </r>
  <r>
    <d v="2014-06-23T00:00:00"/>
    <n v="1"/>
    <n v="3"/>
    <s v="PHOQUEURTEEM"/>
    <s v="Crumbliss"/>
    <x v="4"/>
    <n v="11"/>
    <n v="0"/>
    <n v="1"/>
  </r>
  <r>
    <d v="2014-06-23T00:00:00"/>
    <n v="1"/>
    <n v="3"/>
    <s v="Crumbliss"/>
    <s v="PHOQUEURTEEM"/>
    <x v="6"/>
    <n v="5"/>
    <n v="0"/>
    <s v=""/>
  </r>
  <r>
    <d v="2014-06-23T00:00:00"/>
    <n v="1"/>
    <n v="4"/>
    <s v="PHOQUEURTEEM"/>
    <s v="Crumbliss"/>
    <x v="4"/>
    <n v="8"/>
    <n v="0"/>
    <s v=""/>
  </r>
  <r>
    <d v="2014-06-23T00:00:00"/>
    <n v="1"/>
    <n v="4"/>
    <s v="Crumbliss"/>
    <s v="PHOQUEURTEEM"/>
    <x v="6"/>
    <n v="8"/>
    <n v="0"/>
    <s v=""/>
  </r>
  <r>
    <d v="2014-06-23T00:00:00"/>
    <n v="1"/>
    <n v="5"/>
    <s v="PHOQUEURTEEM"/>
    <s v="Crumbliss"/>
    <x v="4"/>
    <n v="11"/>
    <n v="0"/>
    <n v="1"/>
  </r>
  <r>
    <d v="2014-06-23T00:00:00"/>
    <n v="1"/>
    <n v="5"/>
    <s v="Crumbliss"/>
    <s v="PHOQUEURTEEM"/>
    <x v="6"/>
    <n v="5"/>
    <n v="0"/>
    <s v=""/>
  </r>
  <r>
    <d v="2014-06-23T00:00:00"/>
    <n v="1"/>
    <n v="6"/>
    <s v="PHOQUEURTEEM"/>
    <s v="Crumbliss"/>
    <x v="4"/>
    <n v="2"/>
    <n v="0"/>
    <s v=""/>
  </r>
  <r>
    <d v="2014-06-23T00:00:00"/>
    <n v="1"/>
    <n v="6"/>
    <s v="Crumbliss"/>
    <s v="PHOQUEURTEEM"/>
    <x v="6"/>
    <n v="14"/>
    <n v="0"/>
    <n v="1"/>
  </r>
  <r>
    <d v="2014-06-23T00:00:00"/>
    <n v="1"/>
    <n v="7"/>
    <s v="PHOQUEURTEEM"/>
    <s v="Crumbliss"/>
    <x v="4"/>
    <n v="8"/>
    <n v="0"/>
    <s v=""/>
  </r>
  <r>
    <d v="2014-06-23T00:00:00"/>
    <n v="1"/>
    <n v="7"/>
    <s v="Crumbliss"/>
    <s v="PHOQUEURTEEM"/>
    <x v="6"/>
    <n v="8"/>
    <n v="0"/>
    <s v=""/>
  </r>
  <r>
    <d v="2014-06-23T00:00:00"/>
    <n v="1"/>
    <n v="1"/>
    <s v="Ancheta/Tiwari"/>
    <s v="Reynolds/Wiley"/>
    <x v="5"/>
    <n v="15"/>
    <n v="0"/>
    <s v=""/>
  </r>
  <r>
    <d v="2014-06-23T00:00:00"/>
    <n v="1"/>
    <n v="1"/>
    <s v="Reynolds/Wiley"/>
    <s v="Ancheta/Tiwari"/>
    <x v="3"/>
    <n v="17"/>
    <n v="0"/>
    <n v="1"/>
  </r>
  <r>
    <d v="2014-06-23T00:00:00"/>
    <n v="1"/>
    <n v="2"/>
    <s v="Ancheta/Tiwari"/>
    <s v="Reynolds/Wiley"/>
    <x v="5"/>
    <n v="15"/>
    <n v="0"/>
    <s v=""/>
  </r>
  <r>
    <d v="2014-06-23T00:00:00"/>
    <n v="1"/>
    <n v="2"/>
    <s v="Reynolds/Wiley"/>
    <s v="Ancheta/Tiwari"/>
    <x v="3"/>
    <n v="17"/>
    <n v="0"/>
    <n v="1"/>
  </r>
  <r>
    <d v="2014-06-23T00:00:00"/>
    <n v="1"/>
    <n v="3"/>
    <s v="Ancheta/Tiwari"/>
    <s v="Reynolds/Wiley"/>
    <x v="5"/>
    <n v="9"/>
    <n v="0"/>
    <n v="1"/>
  </r>
  <r>
    <d v="2014-06-23T00:00:00"/>
    <n v="1"/>
    <n v="3"/>
    <s v="Reynolds/Wiley"/>
    <s v="Ancheta/Tiwari"/>
    <x v="3"/>
    <n v="7"/>
    <n v="0"/>
    <s v=""/>
  </r>
  <r>
    <d v="2014-06-23T00:00:00"/>
    <n v="1"/>
    <n v="4"/>
    <s v="Ancheta/Tiwari"/>
    <s v="Reynolds/Wiley"/>
    <x v="5"/>
    <n v="11"/>
    <n v="0"/>
    <n v="1"/>
  </r>
  <r>
    <d v="2014-06-23T00:00:00"/>
    <n v="1"/>
    <n v="4"/>
    <s v="Reynolds/Wiley"/>
    <s v="Ancheta/Tiwari"/>
    <x v="3"/>
    <n v="5"/>
    <n v="0"/>
    <s v=""/>
  </r>
  <r>
    <d v="2014-06-23T00:00:00"/>
    <n v="1"/>
    <n v="5"/>
    <s v="Ancheta/Tiwari"/>
    <s v="Reynolds/Wiley"/>
    <x v="5"/>
    <n v="8"/>
    <n v="0"/>
    <s v=""/>
  </r>
  <r>
    <d v="2014-06-23T00:00:00"/>
    <n v="1"/>
    <n v="5"/>
    <s v="Reynolds/Wiley"/>
    <s v="Ancheta/Tiwari"/>
    <x v="3"/>
    <n v="8"/>
    <n v="0"/>
    <s v=""/>
  </r>
  <r>
    <d v="2014-06-23T00:00:00"/>
    <n v="1"/>
    <n v="5"/>
    <s v="Ancheta/Tiwari"/>
    <s v="Reynolds/Wiley"/>
    <x v="5"/>
    <n v="8"/>
    <n v="0"/>
    <s v=""/>
  </r>
  <r>
    <d v="2014-06-23T00:00:00"/>
    <n v="1"/>
    <n v="5"/>
    <s v="Reynolds/Wiley"/>
    <s v="Ancheta/Tiwari"/>
    <x v="3"/>
    <n v="8"/>
    <n v="0"/>
    <s v=""/>
  </r>
  <r>
    <d v="2014-06-23T00:00:00"/>
    <n v="1"/>
    <n v="5"/>
    <s v="Ancheta/Tiwari"/>
    <s v="Reynolds/Wiley"/>
    <x v="5"/>
    <n v="9"/>
    <n v="0"/>
    <n v="1"/>
  </r>
  <r>
    <d v="2014-06-23T00:00:00"/>
    <n v="1"/>
    <n v="5"/>
    <s v="Reynolds/Wiley"/>
    <s v="Ancheta/Tiwari"/>
    <x v="3"/>
    <n v="7"/>
    <n v="0"/>
    <s v=""/>
  </r>
  <r>
    <d v="2014-06-30T00:00:00"/>
    <n v="1"/>
    <n v="1"/>
    <s v="The Littles"/>
    <s v="Randolph/Shindle"/>
    <x v="7"/>
    <n v="12"/>
    <n v="0"/>
    <s v=""/>
  </r>
  <r>
    <d v="2014-06-30T00:00:00"/>
    <n v="1"/>
    <n v="1"/>
    <s v="Randolph/Shindle"/>
    <s v="The Littles"/>
    <x v="1"/>
    <n v="21"/>
    <n v="0"/>
    <n v="1"/>
  </r>
  <r>
    <d v="2014-06-30T00:00:00"/>
    <n v="1"/>
    <n v="2"/>
    <s v="The Littles"/>
    <s v="Randolph/Shindle"/>
    <x v="7"/>
    <n v="13"/>
    <n v="0"/>
    <s v=""/>
  </r>
  <r>
    <d v="2014-06-30T00:00:00"/>
    <n v="1"/>
    <n v="2"/>
    <s v="Randolph/Shindle"/>
    <s v="The Littles"/>
    <x v="1"/>
    <n v="20"/>
    <n v="0"/>
    <n v="1"/>
  </r>
  <r>
    <d v="2014-06-30T00:00:00"/>
    <n v="1"/>
    <n v="3"/>
    <s v="The Littles"/>
    <s v="Randolph/Shindle"/>
    <x v="7"/>
    <n v="10"/>
    <n v="0"/>
    <n v="1"/>
  </r>
  <r>
    <d v="2014-06-30T00:00:00"/>
    <n v="1"/>
    <n v="3"/>
    <s v="Randolph/Shindle"/>
    <s v="The Littles"/>
    <x v="1"/>
    <n v="7"/>
    <n v="0"/>
    <s v=""/>
  </r>
  <r>
    <d v="2014-06-30T00:00:00"/>
    <n v="1"/>
    <n v="4"/>
    <s v="The Littles"/>
    <s v="Randolph/Shindle"/>
    <x v="7"/>
    <n v="4"/>
    <n v="0"/>
    <s v=""/>
  </r>
  <r>
    <d v="2014-06-30T00:00:00"/>
    <n v="1"/>
    <n v="4"/>
    <s v="Randolph/Shindle"/>
    <s v="The Littles"/>
    <x v="1"/>
    <n v="13"/>
    <n v="0"/>
    <n v="1"/>
  </r>
  <r>
    <d v="2014-06-30T00:00:00"/>
    <n v="1"/>
    <n v="5"/>
    <s v="The Littles"/>
    <s v="Randolph/Shindle"/>
    <x v="7"/>
    <n v="8"/>
    <n v="0"/>
    <s v=""/>
  </r>
  <r>
    <d v="2014-06-30T00:00:00"/>
    <n v="1"/>
    <n v="5"/>
    <s v="Randolph/Shindle"/>
    <s v="The Littles"/>
    <x v="1"/>
    <n v="9"/>
    <n v="0"/>
    <n v="1"/>
  </r>
  <r>
    <d v="2014-06-30T00:00:00"/>
    <n v="1"/>
    <n v="5"/>
    <s v="The Littles"/>
    <s v="Randolph/Shindle"/>
    <x v="7"/>
    <n v="8"/>
    <n v="0"/>
    <s v=""/>
  </r>
  <r>
    <d v="2014-06-30T00:00:00"/>
    <n v="1"/>
    <n v="5"/>
    <s v="Randolph/Shindle"/>
    <s v="The Littles"/>
    <x v="1"/>
    <n v="9"/>
    <n v="0"/>
    <n v="1"/>
  </r>
  <r>
    <d v="2014-06-30T00:00:00"/>
    <n v="1"/>
    <n v="5"/>
    <s v="The Littles"/>
    <s v="Randolph/Shindle"/>
    <x v="7"/>
    <n v="6"/>
    <n v="0"/>
    <s v=""/>
  </r>
  <r>
    <d v="2014-06-30T00:00:00"/>
    <n v="1"/>
    <n v="5"/>
    <s v="Randolph/Shindle"/>
    <s v="The Littles"/>
    <x v="1"/>
    <n v="11"/>
    <n v="0"/>
    <n v="1"/>
  </r>
  <r>
    <d v="2014-06-30T00:00:00"/>
    <n v="1"/>
    <n v="1"/>
    <s v="Henson/Pigford"/>
    <s v="Milo's"/>
    <x v="0"/>
    <n v="18"/>
    <n v="0"/>
    <n v="1"/>
  </r>
  <r>
    <d v="2014-06-30T00:00:00"/>
    <n v="1"/>
    <n v="1"/>
    <s v="Milo's"/>
    <s v="Henson/Pigford"/>
    <x v="2"/>
    <n v="12"/>
    <n v="0"/>
    <s v=""/>
  </r>
  <r>
    <d v="2014-06-30T00:00:00"/>
    <n v="1"/>
    <n v="2"/>
    <s v="Henson/Pigford"/>
    <s v="Milo's"/>
    <x v="0"/>
    <n v="23"/>
    <n v="0"/>
    <n v="1"/>
  </r>
  <r>
    <d v="2014-06-30T00:00:00"/>
    <n v="1"/>
    <n v="2"/>
    <s v="Milo's"/>
    <s v="Henson/Pigford"/>
    <x v="2"/>
    <n v="7"/>
    <n v="0"/>
    <s v=""/>
  </r>
  <r>
    <d v="2014-06-30T00:00:00"/>
    <n v="1"/>
    <n v="3"/>
    <s v="Henson/Pigford"/>
    <s v="Milo's"/>
    <x v="0"/>
    <n v="9"/>
    <n v="0"/>
    <n v="1"/>
  </r>
  <r>
    <d v="2014-06-30T00:00:00"/>
    <n v="1"/>
    <n v="3"/>
    <s v="Milo's"/>
    <s v="Henson/Pigford"/>
    <x v="2"/>
    <n v="6"/>
    <n v="0"/>
    <s v=""/>
  </r>
  <r>
    <d v="2014-06-30T00:00:00"/>
    <n v="1"/>
    <n v="4"/>
    <s v="Henson/Pigford"/>
    <s v="Milo's"/>
    <x v="0"/>
    <n v="8"/>
    <n v="0"/>
    <n v="1"/>
  </r>
  <r>
    <d v="2014-06-30T00:00:00"/>
    <n v="1"/>
    <n v="4"/>
    <s v="Milo's"/>
    <s v="Henson/Pigford"/>
    <x v="2"/>
    <n v="7"/>
    <n v="0"/>
    <s v=""/>
  </r>
  <r>
    <d v="2014-06-30T00:00:00"/>
    <n v="1"/>
    <n v="5"/>
    <s v="Henson/Pigford"/>
    <s v="Milo's"/>
    <x v="0"/>
    <n v="9"/>
    <n v="0"/>
    <n v="1"/>
  </r>
  <r>
    <d v="2014-06-30T00:00:00"/>
    <n v="1"/>
    <n v="5"/>
    <s v="Milo's"/>
    <s v="Henson/Pigford"/>
    <x v="2"/>
    <n v="6"/>
    <n v="0"/>
    <s v=""/>
  </r>
  <r>
    <d v="2014-06-30T00:00:00"/>
    <n v="1"/>
    <n v="5"/>
    <s v="Henson/Pigford"/>
    <s v="Milo's"/>
    <x v="0"/>
    <n v="8"/>
    <n v="0"/>
    <n v="1"/>
  </r>
  <r>
    <d v="2014-06-30T00:00:00"/>
    <n v="1"/>
    <n v="5"/>
    <s v="Milo's"/>
    <s v="Henson/Pigford"/>
    <x v="2"/>
    <n v="7"/>
    <n v="0"/>
    <s v=""/>
  </r>
  <r>
    <d v="2014-06-30T00:00:00"/>
    <n v="1"/>
    <n v="5"/>
    <s v="Henson/Pigford"/>
    <s v="Milo's"/>
    <x v="0"/>
    <n v="11"/>
    <n v="0"/>
    <n v="1"/>
  </r>
  <r>
    <d v="2014-06-30T00:00:00"/>
    <n v="1"/>
    <n v="5"/>
    <s v="Milo's"/>
    <s v="Henson/Pigford"/>
    <x v="2"/>
    <n v="4"/>
    <n v="0"/>
    <s v=""/>
  </r>
  <r>
    <d v="2014-06-23T00:00:00"/>
    <n v="1"/>
    <n v="1"/>
    <s v="Henson/Pigford"/>
    <s v="Randolph/Shindle"/>
    <x v="0"/>
    <n v="14"/>
    <n v="0"/>
    <s v=""/>
  </r>
  <r>
    <d v="2014-06-23T00:00:00"/>
    <n v="1"/>
    <n v="1"/>
    <s v="Randolph/Shindle"/>
    <s v="Henson/Pigford"/>
    <x v="1"/>
    <n v="17"/>
    <n v="0"/>
    <n v="1"/>
  </r>
  <r>
    <d v="2014-06-23T00:00:00"/>
    <n v="1"/>
    <n v="2"/>
    <s v="Henson/Pigford"/>
    <s v="Randolph/Shindle"/>
    <x v="0"/>
    <n v="22"/>
    <n v="0"/>
    <n v="1"/>
  </r>
  <r>
    <d v="2014-06-23T00:00:00"/>
    <n v="1"/>
    <n v="2"/>
    <s v="Randolph/Shindle"/>
    <s v="Henson/Pigford"/>
    <x v="1"/>
    <n v="9"/>
    <n v="0"/>
    <s v=""/>
  </r>
  <r>
    <d v="2014-06-23T00:00:00"/>
    <n v="1"/>
    <n v="3"/>
    <s v="Henson/Pigford"/>
    <s v="Randolph/Shindle"/>
    <x v="0"/>
    <n v="5"/>
    <n v="0"/>
    <s v=""/>
  </r>
  <r>
    <d v="2014-06-23T00:00:00"/>
    <n v="1"/>
    <n v="3"/>
    <s v="Randolph/Shindle"/>
    <s v="Henson/Pigford"/>
    <x v="1"/>
    <n v="10"/>
    <n v="0"/>
    <n v="1"/>
  </r>
  <r>
    <d v="2014-06-23T00:00:00"/>
    <n v="1"/>
    <n v="4"/>
    <s v="Henson/Pigford"/>
    <s v="Randolph/Shindle"/>
    <x v="0"/>
    <n v="6"/>
    <n v="0"/>
    <s v=""/>
  </r>
  <r>
    <d v="2014-06-23T00:00:00"/>
    <n v="1"/>
    <n v="4"/>
    <s v="Randolph/Shindle"/>
    <s v="Henson/Pigford"/>
    <x v="1"/>
    <n v="9"/>
    <n v="0"/>
    <n v="1"/>
  </r>
  <r>
    <d v="2014-06-23T00:00:00"/>
    <n v="1"/>
    <n v="5"/>
    <s v="Henson/Pigford"/>
    <s v="Randolph/Shindle"/>
    <x v="0"/>
    <n v="13"/>
    <n v="0"/>
    <n v="1"/>
  </r>
  <r>
    <d v="2014-06-23T00:00:00"/>
    <n v="1"/>
    <n v="5"/>
    <s v="Randolph/Shindle"/>
    <s v="Henson/Pigford"/>
    <x v="1"/>
    <n v="2"/>
    <n v="0"/>
    <s v=""/>
  </r>
  <r>
    <d v="2014-06-23T00:00:00"/>
    <n v="1"/>
    <n v="5"/>
    <s v="Henson/Pigford"/>
    <s v="Randolph/Shindle"/>
    <x v="0"/>
    <n v="6"/>
    <n v="0"/>
    <s v=""/>
  </r>
  <r>
    <d v="2014-06-23T00:00:00"/>
    <n v="1"/>
    <n v="5"/>
    <s v="Randolph/Shindle"/>
    <s v="Henson/Pigford"/>
    <x v="1"/>
    <n v="9"/>
    <n v="0"/>
    <n v="1"/>
  </r>
  <r>
    <d v="2014-06-23T00:00:00"/>
    <n v="1"/>
    <n v="5"/>
    <s v="Henson/Pigford"/>
    <s v="Randolph/Shindle"/>
    <x v="0"/>
    <n v="8"/>
    <n v="0"/>
    <n v="1"/>
  </r>
  <r>
    <d v="2014-06-23T00:00:00"/>
    <n v="1"/>
    <n v="5"/>
    <s v="Randolph/Shindle"/>
    <s v="Henson/Pigford"/>
    <x v="1"/>
    <n v="7"/>
    <n v="0"/>
    <s v=""/>
  </r>
  <r>
    <d v="2014-06-30T00:00:00"/>
    <n v="1"/>
    <n v="1"/>
    <s v="Crumbliss"/>
    <s v="Ancheta/Tiwari"/>
    <x v="6"/>
    <n v="21"/>
    <n v="0"/>
    <n v="1"/>
  </r>
  <r>
    <d v="2014-06-30T00:00:00"/>
    <n v="1"/>
    <n v="1"/>
    <s v="Ancheta/Tiwari"/>
    <s v="Crumbliss"/>
    <x v="5"/>
    <n v="12"/>
    <n v="0"/>
    <s v=""/>
  </r>
  <r>
    <d v="2014-06-30T00:00:00"/>
    <n v="1"/>
    <n v="2"/>
    <s v="Crumbliss"/>
    <s v="Ancheta/Tiwari"/>
    <x v="6"/>
    <n v="23"/>
    <n v="0"/>
    <n v="1"/>
  </r>
  <r>
    <d v="2014-06-30T00:00:00"/>
    <n v="1"/>
    <n v="2"/>
    <s v="Ancheta/Tiwari"/>
    <s v="Crumbliss"/>
    <x v="5"/>
    <n v="10"/>
    <n v="0"/>
    <s v=""/>
  </r>
  <r>
    <d v="2014-06-30T00:00:00"/>
    <n v="1"/>
    <n v="3"/>
    <s v="Crumbliss"/>
    <s v="Ancheta/Tiwari"/>
    <x v="6"/>
    <n v="11"/>
    <n v="0"/>
    <n v="1"/>
  </r>
  <r>
    <d v="2014-06-30T00:00:00"/>
    <n v="1"/>
    <n v="3"/>
    <s v="Ancheta/Tiwari"/>
    <s v="Crumbliss"/>
    <x v="5"/>
    <n v="6"/>
    <n v="0"/>
    <s v=""/>
  </r>
  <r>
    <d v="2014-06-30T00:00:00"/>
    <n v="1"/>
    <n v="4"/>
    <s v="Crumbliss"/>
    <s v="Ancheta/Tiwari"/>
    <x v="6"/>
    <n v="7"/>
    <n v="0"/>
    <s v=""/>
  </r>
  <r>
    <d v="2014-06-30T00:00:00"/>
    <n v="1"/>
    <n v="4"/>
    <s v="Ancheta/Tiwari"/>
    <s v="Crumbliss"/>
    <x v="5"/>
    <n v="10"/>
    <n v="0"/>
    <n v="1"/>
  </r>
  <r>
    <d v="2014-06-30T00:00:00"/>
    <n v="1"/>
    <n v="5"/>
    <s v="Crumbliss"/>
    <s v="Ancheta/Tiwari"/>
    <x v="6"/>
    <n v="7"/>
    <n v="0"/>
    <s v=""/>
  </r>
  <r>
    <d v="2014-06-30T00:00:00"/>
    <n v="1"/>
    <n v="5"/>
    <s v="Ancheta/Tiwari"/>
    <s v="Crumbliss"/>
    <x v="5"/>
    <n v="10"/>
    <n v="0"/>
    <n v="1"/>
  </r>
  <r>
    <d v="2014-06-30T00:00:00"/>
    <n v="1"/>
    <n v="6"/>
    <s v="Crumbliss"/>
    <s v="Ancheta/Tiwari"/>
    <x v="6"/>
    <n v="7"/>
    <n v="0"/>
    <s v=""/>
  </r>
  <r>
    <d v="2014-06-30T00:00:00"/>
    <n v="1"/>
    <n v="6"/>
    <s v="Ancheta/Tiwari"/>
    <s v="Crumbliss"/>
    <x v="5"/>
    <n v="10"/>
    <n v="0"/>
    <n v="1"/>
  </r>
  <r>
    <d v="2014-06-30T00:00:00"/>
    <n v="1"/>
    <n v="7"/>
    <s v="Crumbliss"/>
    <s v="Ancheta/Tiwari"/>
    <x v="6"/>
    <n v="6"/>
    <n v="0"/>
    <s v=""/>
  </r>
  <r>
    <d v="2014-06-30T00:00:00"/>
    <n v="1"/>
    <n v="7"/>
    <s v="Ancheta/Tiwari"/>
    <s v="Crumbliss"/>
    <x v="5"/>
    <n v="11"/>
    <n v="0"/>
    <n v="1"/>
  </r>
  <r>
    <d v="2014-06-30T00:00:00"/>
    <n v="1"/>
    <n v="1"/>
    <s v="Reynolds/Wiley"/>
    <s v="PHOQUEURTEEM"/>
    <x v="3"/>
    <n v="15"/>
    <n v="0"/>
    <s v=""/>
  </r>
  <r>
    <d v="2014-06-30T00:00:00"/>
    <n v="1"/>
    <n v="1"/>
    <s v="PHOQUEURTEEM"/>
    <s v="Reynolds/Wiley"/>
    <x v="4"/>
    <n v="17"/>
    <n v="0"/>
    <n v="1"/>
  </r>
  <r>
    <d v="2014-06-30T00:00:00"/>
    <n v="1"/>
    <n v="2"/>
    <s v="Reynolds/Wiley"/>
    <s v="PHOQUEURTEEM"/>
    <x v="3"/>
    <n v="11"/>
    <n v="0"/>
    <s v=""/>
  </r>
  <r>
    <d v="2014-06-30T00:00:00"/>
    <n v="1"/>
    <n v="2"/>
    <s v="PHOQUEURTEEM"/>
    <s v="Reynolds/Wiley"/>
    <x v="4"/>
    <n v="21"/>
    <n v="0"/>
    <n v="1"/>
  </r>
  <r>
    <d v="2014-06-30T00:00:00"/>
    <n v="1"/>
    <n v="3"/>
    <s v="Reynolds/Wiley"/>
    <s v="PHOQUEURTEEM"/>
    <x v="3"/>
    <n v="8"/>
    <n v="0"/>
    <s v=""/>
  </r>
  <r>
    <d v="2014-06-30T00:00:00"/>
    <n v="1"/>
    <n v="3"/>
    <s v="PHOQUEURTEEM"/>
    <s v="Reynolds/Wiley"/>
    <x v="4"/>
    <n v="8"/>
    <n v="0"/>
    <s v=""/>
  </r>
  <r>
    <d v="2014-06-30T00:00:00"/>
    <n v="1"/>
    <n v="4"/>
    <s v="Reynolds/Wiley"/>
    <s v="PHOQUEURTEEM"/>
    <x v="3"/>
    <n v="7"/>
    <n v="0"/>
    <s v=""/>
  </r>
  <r>
    <d v="2014-06-30T00:00:00"/>
    <n v="1"/>
    <n v="4"/>
    <s v="PHOQUEURTEEM"/>
    <s v="Reynolds/Wiley"/>
    <x v="4"/>
    <n v="9"/>
    <n v="0"/>
    <n v="1"/>
  </r>
  <r>
    <d v="2014-06-30T00:00:00"/>
    <n v="1"/>
    <n v="5"/>
    <s v="Reynolds/Wiley"/>
    <s v="PHOQUEURTEEM"/>
    <x v="3"/>
    <n v="10"/>
    <n v="0"/>
    <n v="1"/>
  </r>
  <r>
    <d v="2014-06-30T00:00:00"/>
    <n v="1"/>
    <n v="5"/>
    <s v="PHOQUEURTEEM"/>
    <s v="Reynolds/Wiley"/>
    <x v="4"/>
    <n v="6"/>
    <n v="0"/>
    <s v=""/>
  </r>
  <r>
    <d v="2014-06-30T00:00:00"/>
    <n v="1"/>
    <n v="6"/>
    <s v="Reynolds/Wiley"/>
    <s v="PHOQUEURTEEM"/>
    <x v="3"/>
    <n v="5"/>
    <n v="0"/>
    <s v=""/>
  </r>
  <r>
    <d v="2014-06-30T00:00:00"/>
    <n v="1"/>
    <n v="6"/>
    <s v="PHOQUEURTEEM"/>
    <s v="Reynolds/Wiley"/>
    <x v="4"/>
    <n v="11"/>
    <n v="0"/>
    <n v="1"/>
  </r>
  <r>
    <d v="2014-06-30T00:00:00"/>
    <n v="1"/>
    <n v="7"/>
    <s v="Reynolds/Wiley"/>
    <s v="PHOQUEURTEEM"/>
    <x v="3"/>
    <n v="7"/>
    <n v="0"/>
    <s v=""/>
  </r>
  <r>
    <d v="2014-06-30T00:00:00"/>
    <n v="1"/>
    <n v="7"/>
    <s v="PHOQUEURTEEM"/>
    <s v="Reynolds/Wiley"/>
    <x v="4"/>
    <n v="9"/>
    <n v="0"/>
    <n v="1"/>
  </r>
  <r>
    <d v="2014-06-09T00:00:00"/>
    <n v="1"/>
    <n v="1"/>
    <s v="Crumbliss"/>
    <s v="The Littles"/>
    <x v="6"/>
    <n v="15"/>
    <n v="0"/>
    <s v=""/>
  </r>
  <r>
    <d v="2014-06-09T00:00:00"/>
    <n v="1"/>
    <n v="1"/>
    <s v="The Littles"/>
    <s v="Crumbliss"/>
    <x v="7"/>
    <n v="18"/>
    <n v="0"/>
    <n v="1"/>
  </r>
  <r>
    <d v="2014-06-09T00:00:00"/>
    <n v="1"/>
    <n v="2"/>
    <s v="Crumbliss"/>
    <s v="The Littles"/>
    <x v="6"/>
    <n v="22"/>
    <n v="0"/>
    <n v="1"/>
  </r>
  <r>
    <d v="2014-06-09T00:00:00"/>
    <n v="1"/>
    <n v="2"/>
    <s v="The Littles"/>
    <s v="Crumbliss"/>
    <x v="7"/>
    <n v="11"/>
    <n v="0"/>
    <s v=""/>
  </r>
  <r>
    <d v="2014-06-09T00:00:00"/>
    <n v="1"/>
    <n v="3"/>
    <s v="Crumbliss"/>
    <s v="The Littles"/>
    <x v="6"/>
    <n v="8"/>
    <n v="0"/>
    <s v=""/>
  </r>
  <r>
    <d v="2014-06-09T00:00:00"/>
    <n v="1"/>
    <n v="3"/>
    <s v="The Littles"/>
    <s v="Crumbliss"/>
    <x v="7"/>
    <n v="9"/>
    <n v="0"/>
    <n v="1"/>
  </r>
  <r>
    <d v="2014-06-09T00:00:00"/>
    <n v="1"/>
    <n v="4"/>
    <s v="Crumbliss"/>
    <s v="The Littles"/>
    <x v="6"/>
    <n v="11"/>
    <n v="0"/>
    <n v="1"/>
  </r>
  <r>
    <d v="2014-06-09T00:00:00"/>
    <n v="1"/>
    <n v="4"/>
    <s v="The Littles"/>
    <s v="Crumbliss"/>
    <x v="7"/>
    <n v="6"/>
    <n v="0"/>
    <s v=""/>
  </r>
  <r>
    <d v="2014-06-09T00:00:00"/>
    <n v="1"/>
    <n v="5"/>
    <s v="Crumbliss"/>
    <s v="The Littles"/>
    <x v="6"/>
    <n v="13"/>
    <n v="0"/>
    <n v="1"/>
  </r>
  <r>
    <d v="2014-06-09T00:00:00"/>
    <n v="1"/>
    <n v="5"/>
    <s v="The Littles"/>
    <s v="Crumbliss"/>
    <x v="7"/>
    <n v="4"/>
    <n v="0"/>
    <s v=""/>
  </r>
  <r>
    <d v="2014-06-09T00:00:00"/>
    <n v="1"/>
    <n v="6"/>
    <s v="Crumbliss"/>
    <s v="The Littles"/>
    <x v="6"/>
    <n v="7"/>
    <n v="0"/>
    <s v=""/>
  </r>
  <r>
    <d v="2014-06-09T00:00:00"/>
    <n v="1"/>
    <n v="6"/>
    <s v="The Littles"/>
    <s v="Crumbliss"/>
    <x v="7"/>
    <n v="10"/>
    <n v="0"/>
    <n v="1"/>
  </r>
  <r>
    <d v="2014-06-09T00:00:00"/>
    <n v="1"/>
    <n v="7"/>
    <s v="Crumbliss"/>
    <s v="The Littles"/>
    <x v="6"/>
    <n v="9"/>
    <n v="0"/>
    <n v="1"/>
  </r>
  <r>
    <d v="2014-06-09T00:00:00"/>
    <n v="1"/>
    <n v="7"/>
    <s v="The Littles"/>
    <s v="Crumbliss"/>
    <x v="7"/>
    <n v="8"/>
    <n v="0"/>
    <s v=""/>
  </r>
  <r>
    <d v="2014-07-07T00:00:00"/>
    <n v="1"/>
    <n v="1"/>
    <s v="Ancheta/Tiwari"/>
    <s v="The Littles"/>
    <x v="5"/>
    <n v="11"/>
    <n v="0"/>
    <s v=""/>
  </r>
  <r>
    <d v="2014-07-07T00:00:00"/>
    <n v="1"/>
    <n v="1"/>
    <s v="The Littles"/>
    <s v="Ancheta/Tiwari"/>
    <x v="7"/>
    <n v="20"/>
    <n v="0"/>
    <n v="1"/>
  </r>
  <r>
    <d v="2014-07-07T00:00:00"/>
    <n v="1"/>
    <n v="2"/>
    <s v="Ancheta/Tiwari"/>
    <s v="The Littles"/>
    <x v="5"/>
    <n v="12"/>
    <n v="0"/>
    <s v=""/>
  </r>
  <r>
    <d v="2014-07-07T00:00:00"/>
    <n v="1"/>
    <n v="2"/>
    <s v="The Littles"/>
    <s v="Ancheta/Tiwari"/>
    <x v="7"/>
    <n v="19"/>
    <n v="0"/>
    <n v="1"/>
  </r>
  <r>
    <d v="2014-07-07T00:00:00"/>
    <n v="1"/>
    <n v="3"/>
    <s v="Ancheta/Tiwari"/>
    <s v="The Littles"/>
    <x v="5"/>
    <n v="8"/>
    <n v="0"/>
    <s v=""/>
  </r>
  <r>
    <d v="2014-07-07T00:00:00"/>
    <n v="1"/>
    <n v="3"/>
    <s v="The Littles"/>
    <s v="Ancheta/Tiwari"/>
    <x v="7"/>
    <n v="8"/>
    <n v="0"/>
    <s v=""/>
  </r>
  <r>
    <d v="2014-07-07T00:00:00"/>
    <n v="1"/>
    <n v="4"/>
    <s v="Ancheta/Tiwari"/>
    <s v="The Littles"/>
    <x v="5"/>
    <n v="9"/>
    <n v="0"/>
    <n v="1"/>
  </r>
  <r>
    <d v="2014-07-07T00:00:00"/>
    <n v="1"/>
    <n v="4"/>
    <s v="The Littles"/>
    <s v="Ancheta/Tiwari"/>
    <x v="7"/>
    <n v="7"/>
    <n v="0"/>
    <s v=""/>
  </r>
  <r>
    <d v="2014-07-07T00:00:00"/>
    <n v="1"/>
    <n v="5"/>
    <s v="Ancheta/Tiwari"/>
    <s v="The Littles"/>
    <x v="5"/>
    <n v="6"/>
    <n v="0"/>
    <s v=""/>
  </r>
  <r>
    <d v="2014-07-07T00:00:00"/>
    <n v="1"/>
    <n v="5"/>
    <s v="The Littles"/>
    <s v="Ancheta/Tiwari"/>
    <x v="7"/>
    <n v="10"/>
    <n v="0"/>
    <n v="1"/>
  </r>
  <r>
    <d v="2014-07-07T00:00:00"/>
    <n v="1"/>
    <n v="6"/>
    <s v="Ancheta/Tiwari"/>
    <s v="The Littles"/>
    <x v="5"/>
    <n v="7"/>
    <n v="0"/>
    <s v=""/>
  </r>
  <r>
    <d v="2014-07-07T00:00:00"/>
    <n v="1"/>
    <n v="6"/>
    <s v="The Littles"/>
    <s v="Ancheta/Tiwari"/>
    <x v="7"/>
    <n v="9"/>
    <n v="0"/>
    <n v="1"/>
  </r>
  <r>
    <d v="2014-07-07T00:00:00"/>
    <n v="1"/>
    <n v="7"/>
    <s v="Ancheta/Tiwari"/>
    <s v="The Littles"/>
    <x v="5"/>
    <n v="11"/>
    <n v="0"/>
    <n v="1"/>
  </r>
  <r>
    <d v="2014-07-07T00:00:00"/>
    <n v="1"/>
    <n v="7"/>
    <s v="The Littles"/>
    <s v="Ancheta/Tiwari"/>
    <x v="7"/>
    <n v="5"/>
    <n v="0"/>
    <s v=""/>
  </r>
  <r>
    <d v="2014-07-07T00:00:00"/>
    <n v="1"/>
    <n v="1"/>
    <s v="Milo's"/>
    <s v="Crumbliss"/>
    <x v="2"/>
    <n v="10"/>
    <n v="0"/>
    <s v=""/>
  </r>
  <r>
    <d v="2014-07-07T00:00:00"/>
    <n v="1"/>
    <n v="1"/>
    <s v="Crumbliss"/>
    <s v="Milo's"/>
    <x v="6"/>
    <n v="23"/>
    <n v="0"/>
    <n v="1"/>
  </r>
  <r>
    <d v="2014-07-07T00:00:00"/>
    <n v="1"/>
    <n v="2"/>
    <s v="Milo's"/>
    <s v="Crumbliss"/>
    <x v="2"/>
    <n v="17"/>
    <n v="0"/>
    <n v="1"/>
  </r>
  <r>
    <d v="2014-07-07T00:00:00"/>
    <n v="1"/>
    <n v="2"/>
    <s v="Crumbliss"/>
    <s v="Milo's"/>
    <x v="6"/>
    <n v="16"/>
    <n v="0"/>
    <s v=""/>
  </r>
  <r>
    <d v="2014-07-07T00:00:00"/>
    <n v="1"/>
    <n v="3"/>
    <s v="Milo's"/>
    <s v="Crumbliss"/>
    <x v="2"/>
    <n v="7"/>
    <n v="0"/>
    <s v=""/>
  </r>
  <r>
    <d v="2014-07-07T00:00:00"/>
    <n v="1"/>
    <n v="3"/>
    <s v="Crumbliss"/>
    <s v="Milo's"/>
    <x v="6"/>
    <n v="8"/>
    <n v="0"/>
    <n v="1"/>
  </r>
  <r>
    <d v="2014-07-07T00:00:00"/>
    <n v="1"/>
    <n v="4"/>
    <s v="Milo's"/>
    <s v="Crumbliss"/>
    <x v="2"/>
    <n v="5"/>
    <n v="0"/>
    <s v=""/>
  </r>
  <r>
    <d v="2014-07-07T00:00:00"/>
    <n v="1"/>
    <n v="4"/>
    <s v="Crumbliss"/>
    <s v="Milo's"/>
    <x v="6"/>
    <n v="10"/>
    <n v="0"/>
    <n v="1"/>
  </r>
  <r>
    <d v="2014-07-07T00:00:00"/>
    <n v="1"/>
    <n v="5"/>
    <s v="Milo's"/>
    <s v="Crumbliss"/>
    <x v="2"/>
    <n v="7"/>
    <n v="0"/>
    <s v=""/>
  </r>
  <r>
    <d v="2014-07-07T00:00:00"/>
    <n v="1"/>
    <n v="5"/>
    <s v="Crumbliss"/>
    <s v="Milo's"/>
    <x v="6"/>
    <n v="8"/>
    <n v="0"/>
    <n v="1"/>
  </r>
  <r>
    <d v="2014-07-07T00:00:00"/>
    <n v="1"/>
    <n v="6"/>
    <s v="Milo's"/>
    <s v="Crumbliss"/>
    <x v="2"/>
    <n v="4"/>
    <n v="0"/>
    <s v=""/>
  </r>
  <r>
    <d v="2014-07-07T00:00:00"/>
    <n v="1"/>
    <n v="6"/>
    <s v="Crumbliss"/>
    <s v="Milo's"/>
    <x v="6"/>
    <n v="11"/>
    <n v="0"/>
    <n v="1"/>
  </r>
  <r>
    <d v="2014-07-07T00:00:00"/>
    <n v="1"/>
    <n v="7"/>
    <s v="Milo's"/>
    <s v="Crumbliss"/>
    <x v="2"/>
    <n v="9"/>
    <n v="0"/>
    <n v="1"/>
  </r>
  <r>
    <d v="2014-07-07T00:00:00"/>
    <n v="1"/>
    <n v="7"/>
    <s v="Crumbliss"/>
    <s v="Milo's"/>
    <x v="6"/>
    <n v="6"/>
    <n v="0"/>
    <s v=""/>
  </r>
  <r>
    <d v="2014-07-07T00:00:00"/>
    <n v="1"/>
    <n v="1"/>
    <s v="Randolph/Shindle"/>
    <s v="Reynolds/Wiley"/>
    <x v="1"/>
    <n v="20"/>
    <n v="0"/>
    <n v="1"/>
  </r>
  <r>
    <d v="2014-07-07T00:00:00"/>
    <n v="1"/>
    <n v="1"/>
    <s v="Reynolds/Wiley"/>
    <s v="Randolph/Shindle"/>
    <x v="3"/>
    <n v="11"/>
    <n v="0"/>
    <s v=""/>
  </r>
  <r>
    <d v="2014-07-07T00:00:00"/>
    <n v="1"/>
    <n v="2"/>
    <s v="Randolph/Shindle"/>
    <s v="Reynolds/Wiley"/>
    <x v="1"/>
    <n v="18"/>
    <n v="0"/>
    <n v="1"/>
  </r>
  <r>
    <d v="2014-07-07T00:00:00"/>
    <n v="1"/>
    <n v="2"/>
    <s v="Reynolds/Wiley"/>
    <s v="Randolph/Shindle"/>
    <x v="3"/>
    <n v="13"/>
    <n v="0"/>
    <s v=""/>
  </r>
  <r>
    <d v="2014-07-07T00:00:00"/>
    <n v="1"/>
    <n v="3"/>
    <s v="Randolph/Shindle"/>
    <s v="Reynolds/Wiley"/>
    <x v="1"/>
    <n v="7"/>
    <n v="0"/>
    <s v=""/>
  </r>
  <r>
    <d v="2014-07-07T00:00:00"/>
    <n v="1"/>
    <n v="3"/>
    <s v="Reynolds/Wiley"/>
    <s v="Randolph/Shindle"/>
    <x v="3"/>
    <n v="9"/>
    <n v="0"/>
    <n v="1"/>
  </r>
  <r>
    <d v="2014-07-07T00:00:00"/>
    <n v="1"/>
    <n v="4"/>
    <s v="Randolph/Shindle"/>
    <s v="Reynolds/Wiley"/>
    <x v="1"/>
    <n v="9"/>
    <n v="0"/>
    <n v="1"/>
  </r>
  <r>
    <d v="2014-07-07T00:00:00"/>
    <n v="1"/>
    <n v="4"/>
    <s v="Reynolds/Wiley"/>
    <s v="Randolph/Shindle"/>
    <x v="3"/>
    <n v="7"/>
    <n v="0"/>
    <s v=""/>
  </r>
  <r>
    <d v="2014-07-07T00:00:00"/>
    <n v="1"/>
    <n v="5"/>
    <s v="Randolph/Shindle"/>
    <s v="Reynolds/Wiley"/>
    <x v="1"/>
    <n v="10"/>
    <n v="0"/>
    <n v="1"/>
  </r>
  <r>
    <d v="2014-07-07T00:00:00"/>
    <n v="1"/>
    <n v="5"/>
    <s v="Reynolds/Wiley"/>
    <s v="Randolph/Shindle"/>
    <x v="3"/>
    <n v="6"/>
    <n v="0"/>
    <s v=""/>
  </r>
  <r>
    <d v="2014-07-07T00:00:00"/>
    <n v="1"/>
    <n v="6"/>
    <s v="Randolph/Shindle"/>
    <s v="Reynolds/Wiley"/>
    <x v="1"/>
    <n v="11"/>
    <n v="0"/>
    <n v="1"/>
  </r>
  <r>
    <d v="2014-07-07T00:00:00"/>
    <n v="1"/>
    <n v="6"/>
    <s v="Reynolds/Wiley"/>
    <s v="Randolph/Shindle"/>
    <x v="3"/>
    <n v="5"/>
    <n v="0"/>
    <s v=""/>
  </r>
  <r>
    <d v="2014-07-07T00:00:00"/>
    <n v="1"/>
    <n v="7"/>
    <s v="Randolph/Shindle"/>
    <s v="Reynolds/Wiley"/>
    <x v="1"/>
    <n v="6"/>
    <n v="0"/>
    <s v=""/>
  </r>
  <r>
    <d v="2014-07-07T00:00:00"/>
    <n v="1"/>
    <n v="7"/>
    <s v="Reynolds/Wiley"/>
    <s v="Randolph/Shindle"/>
    <x v="3"/>
    <n v="10"/>
    <n v="0"/>
    <n v="1"/>
  </r>
  <r>
    <d v="2014-07-07T00:00:00"/>
    <n v="1"/>
    <n v="1"/>
    <s v="PHOQUEURTEEM"/>
    <s v="Henson/Pigford"/>
    <x v="4"/>
    <n v="17"/>
    <n v="0"/>
    <n v="1"/>
  </r>
  <r>
    <d v="2014-07-07T00:00:00"/>
    <n v="1"/>
    <n v="1"/>
    <s v="Henson/Pigford"/>
    <s v="PHOQUEURTEEM"/>
    <x v="0"/>
    <n v="13"/>
    <n v="0"/>
    <s v=""/>
  </r>
  <r>
    <d v="2014-07-07T00:00:00"/>
    <n v="1"/>
    <n v="2"/>
    <s v="PHOQUEURTEEM"/>
    <s v="Henson/Pigford"/>
    <x v="4"/>
    <n v="11"/>
    <n v="0"/>
    <s v=""/>
  </r>
  <r>
    <d v="2014-07-07T00:00:00"/>
    <n v="1"/>
    <n v="2"/>
    <s v="Henson/Pigford"/>
    <s v="PHOQUEURTEEM"/>
    <x v="0"/>
    <n v="19"/>
    <n v="0"/>
    <n v="1"/>
  </r>
  <r>
    <d v="2014-07-07T00:00:00"/>
    <n v="1"/>
    <n v="3"/>
    <s v="PHOQUEURTEEM"/>
    <s v="Henson/Pigford"/>
    <x v="4"/>
    <n v="8"/>
    <n v="0"/>
    <n v="1"/>
  </r>
  <r>
    <d v="2014-07-07T00:00:00"/>
    <n v="1"/>
    <n v="3"/>
    <s v="Henson/Pigford"/>
    <s v="PHOQUEURTEEM"/>
    <x v="0"/>
    <n v="7"/>
    <n v="0"/>
    <s v=""/>
  </r>
  <r>
    <d v="2014-07-07T00:00:00"/>
    <n v="1"/>
    <n v="4"/>
    <s v="PHOQUEURTEEM"/>
    <s v="Henson/Pigford"/>
    <x v="4"/>
    <n v="7"/>
    <n v="0"/>
    <s v=""/>
  </r>
  <r>
    <d v="2014-07-07T00:00:00"/>
    <n v="1"/>
    <n v="4"/>
    <s v="Henson/Pigford"/>
    <s v="PHOQUEURTEEM"/>
    <x v="0"/>
    <n v="8"/>
    <n v="0"/>
    <n v="1"/>
  </r>
  <r>
    <d v="2014-07-07T00:00:00"/>
    <n v="1"/>
    <n v="5"/>
    <s v="PHOQUEURTEEM"/>
    <s v="Henson/Pigford"/>
    <x v="4"/>
    <n v="6"/>
    <n v="0"/>
    <s v=""/>
  </r>
  <r>
    <d v="2014-07-07T00:00:00"/>
    <n v="1"/>
    <n v="5"/>
    <s v="Henson/Pigford"/>
    <s v="PHOQUEURTEEM"/>
    <x v="0"/>
    <n v="9"/>
    <n v="0"/>
    <n v="1"/>
  </r>
  <r>
    <d v="2014-07-07T00:00:00"/>
    <n v="1"/>
    <n v="6"/>
    <s v="PHOQUEURTEEM"/>
    <s v="Henson/Pigford"/>
    <x v="4"/>
    <n v="8"/>
    <n v="0"/>
    <n v="1"/>
  </r>
  <r>
    <d v="2014-07-07T00:00:00"/>
    <n v="1"/>
    <n v="6"/>
    <s v="Henson/Pigford"/>
    <s v="PHOQUEURTEEM"/>
    <x v="0"/>
    <n v="7"/>
    <n v="0"/>
    <s v=""/>
  </r>
  <r>
    <d v="2014-07-07T00:00:00"/>
    <n v="1"/>
    <n v="7"/>
    <s v="PHOQUEURTEEM"/>
    <s v="Henson/Pigford"/>
    <x v="4"/>
    <n v="9"/>
    <n v="0"/>
    <n v="1"/>
  </r>
  <r>
    <d v="2014-07-07T00:00:00"/>
    <n v="1"/>
    <n v="7"/>
    <s v="Henson/Pigford"/>
    <s v="PHOQUEURTEEM"/>
    <x v="0"/>
    <n v="6"/>
    <n v="0"/>
    <s v=""/>
  </r>
  <r>
    <d v="2014-07-14T00:00:00"/>
    <n v="1"/>
    <n v="1"/>
    <s v="Henson/Pigford"/>
    <s v="Reynolds/Wiley"/>
    <x v="0"/>
    <n v="16"/>
    <n v="0"/>
    <n v="1"/>
  </r>
  <r>
    <d v="2014-07-14T00:00:00"/>
    <n v="1"/>
    <n v="1"/>
    <s v="Reynolds/Wiley"/>
    <s v="Henson/Pigford"/>
    <x v="3"/>
    <n v="15"/>
    <n v="0"/>
    <s v=""/>
  </r>
  <r>
    <d v="2014-07-14T00:00:00"/>
    <n v="1"/>
    <n v="2"/>
    <s v="Henson/Pigford"/>
    <s v="Reynolds/Wiley"/>
    <x v="0"/>
    <n v="23"/>
    <n v="0"/>
    <n v="1"/>
  </r>
  <r>
    <d v="2014-07-14T00:00:00"/>
    <n v="1"/>
    <n v="2"/>
    <s v="Reynolds/Wiley"/>
    <s v="Henson/Pigford"/>
    <x v="3"/>
    <n v="8"/>
    <n v="0"/>
    <s v=""/>
  </r>
  <r>
    <d v="2014-07-14T00:00:00"/>
    <n v="1"/>
    <n v="3"/>
    <s v="Henson/Pigford"/>
    <s v="Reynolds/Wiley"/>
    <x v="0"/>
    <n v="6"/>
    <n v="0"/>
    <s v=""/>
  </r>
  <r>
    <d v="2014-07-14T00:00:00"/>
    <n v="1"/>
    <n v="3"/>
    <s v="Reynolds/Wiley"/>
    <s v="Henson/Pigford"/>
    <x v="3"/>
    <n v="10"/>
    <n v="0"/>
    <n v="1"/>
  </r>
  <r>
    <d v="2014-07-14T00:00:00"/>
    <n v="1"/>
    <n v="4"/>
    <s v="Henson/Pigford"/>
    <s v="Reynolds/Wiley"/>
    <x v="0"/>
    <n v="6"/>
    <n v="0"/>
    <s v=""/>
  </r>
  <r>
    <d v="2014-07-14T00:00:00"/>
    <n v="1"/>
    <n v="4"/>
    <s v="Reynolds/Wiley"/>
    <s v="Henson/Pigford"/>
    <x v="3"/>
    <n v="10"/>
    <n v="0"/>
    <n v="1"/>
  </r>
  <r>
    <d v="2014-07-14T00:00:00"/>
    <n v="1"/>
    <n v="5"/>
    <s v="Henson/Pigford"/>
    <s v="Reynolds/Wiley"/>
    <x v="0"/>
    <n v="6"/>
    <n v="0"/>
    <s v=""/>
  </r>
  <r>
    <d v="2014-07-14T00:00:00"/>
    <n v="1"/>
    <n v="5"/>
    <s v="Reynolds/Wiley"/>
    <s v="Henson/Pigford"/>
    <x v="3"/>
    <n v="10"/>
    <n v="0"/>
    <n v="1"/>
  </r>
  <r>
    <d v="2014-07-14T00:00:00"/>
    <n v="1"/>
    <n v="6"/>
    <s v="Henson/Pigford"/>
    <s v="Reynolds/Wiley"/>
    <x v="0"/>
    <n v="11"/>
    <n v="0"/>
    <n v="1"/>
  </r>
  <r>
    <d v="2014-07-14T00:00:00"/>
    <n v="1"/>
    <n v="6"/>
    <s v="Reynolds/Wiley"/>
    <s v="Henson/Pigford"/>
    <x v="3"/>
    <n v="5"/>
    <n v="0"/>
    <s v=""/>
  </r>
  <r>
    <d v="2014-07-14T00:00:00"/>
    <n v="1"/>
    <n v="7"/>
    <s v="Henson/Pigford"/>
    <s v="Reynolds/Wiley"/>
    <x v="0"/>
    <n v="10"/>
    <n v="0"/>
    <n v="1"/>
  </r>
  <r>
    <d v="2014-07-14T00:00:00"/>
    <n v="1"/>
    <n v="7"/>
    <s v="Reynolds/Wiley"/>
    <s v="Henson/Pigford"/>
    <x v="3"/>
    <n v="6"/>
    <n v="0"/>
    <s v=""/>
  </r>
  <r>
    <d v="2014-07-14T00:00:00"/>
    <n v="1"/>
    <n v="1"/>
    <s v="The Littles"/>
    <s v="Crumbliss"/>
    <x v="7"/>
    <n v="5"/>
    <n v="0"/>
    <s v=""/>
  </r>
  <r>
    <d v="2014-07-14T00:00:00"/>
    <n v="1"/>
    <n v="1"/>
    <s v="Crumbliss"/>
    <s v="The Littles"/>
    <x v="6"/>
    <n v="27"/>
    <n v="0"/>
    <n v="1"/>
  </r>
  <r>
    <d v="2014-07-14T00:00:00"/>
    <n v="1"/>
    <n v="2"/>
    <s v="The Littles"/>
    <s v="Crumbliss"/>
    <x v="7"/>
    <n v="19"/>
    <n v="0"/>
    <n v="1"/>
  </r>
  <r>
    <d v="2014-07-14T00:00:00"/>
    <n v="1"/>
    <n v="2"/>
    <s v="Crumbliss"/>
    <s v="The Littles"/>
    <x v="6"/>
    <n v="13"/>
    <n v="0"/>
    <s v=""/>
  </r>
  <r>
    <d v="2014-07-14T00:00:00"/>
    <n v="1"/>
    <n v="3"/>
    <s v="The Littles"/>
    <s v="Crumbliss"/>
    <x v="7"/>
    <n v="9"/>
    <n v="0"/>
    <n v="1"/>
  </r>
  <r>
    <d v="2014-07-14T00:00:00"/>
    <n v="1"/>
    <n v="3"/>
    <s v="Crumbliss"/>
    <s v="The Littles"/>
    <x v="6"/>
    <n v="6"/>
    <n v="0"/>
    <s v=""/>
  </r>
  <r>
    <d v="2014-07-14T00:00:00"/>
    <n v="1"/>
    <n v="4"/>
    <s v="The Littles"/>
    <s v="Crumbliss"/>
    <x v="7"/>
    <n v="9"/>
    <n v="0"/>
    <n v="1"/>
  </r>
  <r>
    <d v="2014-07-14T00:00:00"/>
    <n v="1"/>
    <n v="4"/>
    <s v="Crumbliss"/>
    <s v="The Littles"/>
    <x v="6"/>
    <n v="6"/>
    <n v="0"/>
    <s v=""/>
  </r>
  <r>
    <d v="2014-07-14T00:00:00"/>
    <n v="1"/>
    <n v="5"/>
    <s v="The Littles"/>
    <s v="Crumbliss"/>
    <x v="7"/>
    <n v="4"/>
    <n v="0"/>
    <s v=""/>
  </r>
  <r>
    <d v="2014-07-14T00:00:00"/>
    <n v="1"/>
    <n v="5"/>
    <s v="Crumbliss"/>
    <s v="The Littles"/>
    <x v="6"/>
    <n v="11"/>
    <n v="0"/>
    <n v="1"/>
  </r>
  <r>
    <d v="2014-07-14T00:00:00"/>
    <n v="1"/>
    <n v="6"/>
    <s v="The Littles"/>
    <s v="Crumbliss"/>
    <x v="7"/>
    <n v="5"/>
    <n v="0"/>
    <s v=""/>
  </r>
  <r>
    <d v="2014-07-14T00:00:00"/>
    <n v="1"/>
    <n v="6"/>
    <s v="Crumbliss"/>
    <s v="The Littles"/>
    <x v="6"/>
    <n v="10"/>
    <n v="0"/>
    <n v="1"/>
  </r>
  <r>
    <d v="2014-07-14T00:00:00"/>
    <n v="1"/>
    <n v="7"/>
    <s v="The Littles"/>
    <s v="Crumbliss"/>
    <x v="7"/>
    <n v="10"/>
    <n v="0"/>
    <n v="1"/>
  </r>
  <r>
    <d v="2014-07-14T00:00:00"/>
    <n v="1"/>
    <n v="7"/>
    <s v="Crumbliss"/>
    <s v="The Littles"/>
    <x v="6"/>
    <n v="5"/>
    <n v="0"/>
    <s v=""/>
  </r>
  <r>
    <d v="2014-07-14T00:00:00"/>
    <n v="1"/>
    <n v="1"/>
    <s v="Milo's"/>
    <s v="PHOQUEURTEEM"/>
    <x v="2"/>
    <n v="19"/>
    <n v="0"/>
    <n v="1"/>
  </r>
  <r>
    <d v="2014-07-14T00:00:00"/>
    <n v="1"/>
    <n v="1"/>
    <s v="PHOQUEURTEEM"/>
    <s v="Milo's"/>
    <x v="4"/>
    <n v="12"/>
    <n v="0"/>
    <s v=""/>
  </r>
  <r>
    <d v="2014-07-14T00:00:00"/>
    <n v="1"/>
    <n v="2"/>
    <s v="Milo's"/>
    <s v="PHOQUEURTEEM"/>
    <x v="2"/>
    <n v="19"/>
    <n v="0"/>
    <n v="1"/>
  </r>
  <r>
    <d v="2014-07-14T00:00:00"/>
    <n v="1"/>
    <n v="2"/>
    <s v="PHOQUEURTEEM"/>
    <s v="Milo's"/>
    <x v="4"/>
    <n v="12"/>
    <n v="0"/>
    <s v=""/>
  </r>
  <r>
    <d v="2014-07-14T00:00:00"/>
    <n v="1"/>
    <n v="3"/>
    <s v="Milo's"/>
    <s v="PHOQUEURTEEM"/>
    <x v="2"/>
    <n v="7"/>
    <n v="0"/>
    <s v=""/>
  </r>
  <r>
    <d v="2014-07-14T00:00:00"/>
    <n v="1"/>
    <n v="3"/>
    <s v="PHOQUEURTEEM"/>
    <s v="Milo's"/>
    <x v="4"/>
    <n v="8"/>
    <n v="0"/>
    <n v="1"/>
  </r>
  <r>
    <d v="2014-07-14T00:00:00"/>
    <n v="1"/>
    <n v="4"/>
    <s v="Milo's"/>
    <s v="PHOQUEURTEEM"/>
    <x v="2"/>
    <n v="10"/>
    <n v="0"/>
    <n v="1"/>
  </r>
  <r>
    <d v="2014-07-14T00:00:00"/>
    <n v="1"/>
    <n v="4"/>
    <s v="PHOQUEURTEEM"/>
    <s v="Milo's"/>
    <x v="4"/>
    <n v="5"/>
    <n v="0"/>
    <s v=""/>
  </r>
  <r>
    <d v="2014-07-14T00:00:00"/>
    <n v="1"/>
    <n v="5"/>
    <s v="Milo's"/>
    <s v="PHOQUEURTEEM"/>
    <x v="2"/>
    <n v="9"/>
    <n v="0"/>
    <n v="1"/>
  </r>
  <r>
    <d v="2014-07-14T00:00:00"/>
    <n v="1"/>
    <n v="5"/>
    <s v="PHOQUEURTEEM"/>
    <s v="Milo's"/>
    <x v="4"/>
    <n v="6"/>
    <n v="0"/>
    <s v=""/>
  </r>
  <r>
    <d v="2014-07-14T00:00:00"/>
    <n v="1"/>
    <n v="6"/>
    <s v="Milo's"/>
    <s v="PHOQUEURTEEM"/>
    <x v="2"/>
    <n v="8"/>
    <n v="0"/>
    <n v="1"/>
  </r>
  <r>
    <d v="2014-07-14T00:00:00"/>
    <n v="1"/>
    <n v="6"/>
    <s v="PHOQUEURTEEM"/>
    <s v="Milo's"/>
    <x v="4"/>
    <n v="7"/>
    <n v="0"/>
    <s v=""/>
  </r>
  <r>
    <d v="2014-07-14T00:00:00"/>
    <n v="1"/>
    <n v="7"/>
    <s v="Milo's"/>
    <s v="PHOQUEURTEEM"/>
    <x v="2"/>
    <n v="9"/>
    <n v="0"/>
    <n v="1"/>
  </r>
  <r>
    <d v="2014-07-14T00:00:00"/>
    <n v="1"/>
    <n v="7"/>
    <s v="PHOQUEURTEEM"/>
    <s v="Milo's"/>
    <x v="4"/>
    <n v="6"/>
    <n v="0"/>
    <s v=""/>
  </r>
  <r>
    <m/>
    <m/>
    <m/>
    <m/>
    <m/>
    <x v="8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26" applyNumberFormats="0" applyBorderFormats="0" applyFontFormats="0" applyPatternFormats="0" applyAlignmentFormats="0" applyWidthHeightFormats="1" dataCaption="Values" updatedVersion="3" minRefreshableVersion="3" useAutoFormatting="1" itemPrintTitles="1" createdVersion="4" indent="0" outline="1" outlineData="1" gridDropZones="1" multipleFieldFilters="0">
  <location ref="A1:G22" firstHeaderRow="1" firstDataRow="2" firstDataCol="1"/>
  <pivotFields count="20">
    <pivotField showAll="0"/>
    <pivotField showAll="0" defaultSubtotal="0"/>
    <pivotField showAll="0"/>
    <pivotField showAll="0"/>
    <pivotField showAll="0"/>
    <pivotField showAll="0" defaultSubtotal="0"/>
    <pivotField axis="axisRow" dataField="1" showAll="0" defaultSubtotal="0">
      <items count="20">
        <item x="18"/>
        <item m="1" x="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showAll="0" defaultSubtotal="0"/>
    <pivotField dataField="1" showAll="0" defaultSubtota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 defaultSubtotal="0"/>
    <pivotField dataField="1" showAll="0" defaultSubtotal="0"/>
  </pivotFields>
  <rowFields count="1">
    <field x="6"/>
  </rowFields>
  <rowItems count="2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Games Won" fld="13" baseField="0" baseItem="0"/>
    <dataField name="Sum of Handicap Change" fld="17" baseField="0" baseItem="0"/>
    <dataField name="Count of Name" fld="6" subtotal="count" baseField="0" baseItem="0"/>
    <dataField name="Sum of Paid" fld="18" baseField="0" baseItem="0"/>
    <dataField name="Sum of Due" fld="19" baseField="0" baseItem="0"/>
    <dataField name="Sum of *Score" fld="8" baseField="6" baseItem="0"/>
  </dataFields>
  <pivotTableStyleInfo name="PivotStyleMedium4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3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H1:K18" firstHeaderRow="1" firstDataRow="2" firstDataCol="1"/>
  <pivotFields count="9">
    <pivotField axis="axisRow" dataField="1" showAll="0">
      <items count="17">
        <item x="14"/>
        <item m="1"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 defaultSubtotal="0"/>
    <pivotField dataField="1" showAll="0" defaultSubtotal="0"/>
    <pivotField showAll="0" defaultSubtotal="0"/>
    <pivotField showAll="0"/>
    <pivotField showAll="0"/>
    <pivotField showAll="0"/>
    <pivotField dataField="1" showAll="0"/>
  </pivotFields>
  <rowFields count="1">
    <field x="0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Games Won" fld="8" baseField="0" baseItem="0"/>
    <dataField name="Count of Player 1" fld="0" subtotal="count" baseField="0" baseItem="0"/>
    <dataField name="Sum of *Score" fld="3" baseField="0" baseItem="0"/>
  </dataFields>
  <pivotTableStyleInfo name="PivotStyleMedium4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4" cacheId="3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L1:O18" firstHeaderRow="1" firstDataRow="2" firstDataCol="1"/>
  <pivotFields count="9">
    <pivotField dataField="1" showAll="0"/>
    <pivotField axis="axisRow" showAll="0">
      <items count="17">
        <item x="14"/>
        <item m="1"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/>
    <pivotField dataField="1" showAll="0" defaultSubtotal="0"/>
    <pivotField showAll="0" defaultSubtotal="0"/>
    <pivotField showAll="0"/>
    <pivotField showAll="0"/>
    <pivotField showAll="0"/>
    <pivotField dataField="1"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Games Won" fld="8" baseField="0" baseItem="0"/>
    <dataField name="Count of Player 1" fld="0" subtotal="count" baseField="0" baseItem="0"/>
    <dataField name="Sum of *Score" fld="3" baseField="0" baseItem="0"/>
  </dataFields>
  <pivotTableStyleInfo name="PivotStyleMedium4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3" cacheId="3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1:D16" firstHeaderRow="1" firstDataRow="2" firstDataCol="1"/>
  <pivotFields count="19">
    <pivotField showAll="0"/>
    <pivotField showAll="0" defaultSubtotal="0"/>
    <pivotField showAll="0"/>
    <pivotField showAll="0"/>
    <pivotField showAll="0"/>
    <pivotField axis="axisRow" dataField="1" showAll="0" defaultSubtotal="0">
      <items count="54">
        <item m="1" x="37"/>
        <item x="4"/>
        <item m="1" x="34"/>
        <item m="1" x="28"/>
        <item m="1" x="32"/>
        <item m="1" x="38"/>
        <item m="1" x="19"/>
        <item m="1" x="40"/>
        <item x="12"/>
        <item m="1" x="33"/>
        <item m="1" x="22"/>
        <item m="1" x="18"/>
        <item x="5"/>
        <item m="1" x="21"/>
        <item m="1" x="16"/>
        <item x="6"/>
        <item m="1" x="14"/>
        <item m="1" x="17"/>
        <item m="1" x="23"/>
        <item m="1" x="41"/>
        <item m="1" x="48"/>
        <item m="1" x="29"/>
        <item m="1" x="20"/>
        <item m="1" x="27"/>
        <item m="1" x="15"/>
        <item m="1" x="31"/>
        <item m="1" x="26"/>
        <item m="1" x="51"/>
        <item m="1" x="49"/>
        <item m="1" x="42"/>
        <item m="1" x="52"/>
        <item m="1" x="50"/>
        <item m="1" x="46"/>
        <item m="1" x="45"/>
        <item m="1" x="39"/>
        <item m="1" x="24"/>
        <item m="1" x="53"/>
        <item m="1" x="36"/>
        <item x="0"/>
        <item m="1" x="30"/>
        <item m="1" x="35"/>
        <item m="1" x="44"/>
        <item x="7"/>
        <item m="1" x="43"/>
        <item m="1" x="25"/>
        <item x="2"/>
        <item m="1" x="47"/>
        <item x="10"/>
        <item m="1" x="13"/>
        <item x="1"/>
        <item x="3"/>
        <item x="8"/>
        <item x="9"/>
        <item x="1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5"/>
  </rowFields>
  <rowItems count="14">
    <i>
      <x v="1"/>
    </i>
    <i>
      <x v="8"/>
    </i>
    <i>
      <x v="12"/>
    </i>
    <i>
      <x v="15"/>
    </i>
    <i>
      <x v="38"/>
    </i>
    <i>
      <x v="42"/>
    </i>
    <i>
      <x v="45"/>
    </i>
    <i>
      <x v="47"/>
    </i>
    <i>
      <x v="49"/>
    </i>
    <i>
      <x v="50"/>
    </i>
    <i>
      <x v="51"/>
    </i>
    <i>
      <x v="52"/>
    </i>
    <i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Games Won" fld="14" baseField="0" baseItem="0"/>
    <dataField name="Sum of HCP.Change" fld="18" baseField="0" baseItem="0"/>
    <dataField name="Count of Name" fld="5" subtotal="count" baseField="0" baseItem="0"/>
  </dataFields>
  <pivotTableStyleInfo name="PivotStyleMedium4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2" cacheId="3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1:D12" firstHeaderRow="1" firstDataRow="2" firstDataCol="1"/>
  <pivotFields count="9">
    <pivotField showAll="0"/>
    <pivotField showAll="0"/>
    <pivotField showAll="0" defaultSubtotal="0"/>
    <pivotField dataField="1" showAll="0" defaultSubtotal="0"/>
    <pivotField showAll="0"/>
    <pivotField axis="axisRow" showAll="0">
      <items count="74">
        <item m="1" x="50"/>
        <item m="1" x="71"/>
        <item x="8"/>
        <item m="1" x="21"/>
        <item m="1" x="27"/>
        <item m="1" x="37"/>
        <item m="1" x="38"/>
        <item m="1" x="64"/>
        <item m="1" x="55"/>
        <item m="1" x="20"/>
        <item m="1" x="40"/>
        <item m="1" x="59"/>
        <item m="1" x="52"/>
        <item m="1" x="31"/>
        <item m="1" x="10"/>
        <item m="1" x="30"/>
        <item m="1" x="14"/>
        <item m="1" x="11"/>
        <item m="1" x="36"/>
        <item m="1" x="17"/>
        <item m="1" x="39"/>
        <item m="1" x="9"/>
        <item m="1" x="16"/>
        <item m="1" x="69"/>
        <item m="1" x="61"/>
        <item x="7"/>
        <item m="1" x="58"/>
        <item m="1" x="24"/>
        <item x="6"/>
        <item m="1" x="56"/>
        <item m="1" x="62"/>
        <item m="1" x="43"/>
        <item m="1" x="72"/>
        <item m="1" x="49"/>
        <item m="1" x="12"/>
        <item m="1" x="47"/>
        <item m="1" x="15"/>
        <item m="1" x="19"/>
        <item m="1" x="46"/>
        <item m="1" x="42"/>
        <item m="1" x="66"/>
        <item m="1" x="48"/>
        <item m="1" x="32"/>
        <item m="1" x="23"/>
        <item m="1" x="34"/>
        <item m="1" x="57"/>
        <item m="1" x="28"/>
        <item m="1" x="41"/>
        <item m="1" x="29"/>
        <item x="5"/>
        <item x="4"/>
        <item m="1" x="26"/>
        <item m="1" x="60"/>
        <item m="1" x="63"/>
        <item m="1" x="33"/>
        <item m="1" x="44"/>
        <item m="1" x="35"/>
        <item m="1" x="18"/>
        <item m="1" x="65"/>
        <item m="1" x="13"/>
        <item x="0"/>
        <item m="1" x="51"/>
        <item m="1" x="45"/>
        <item m="1" x="53"/>
        <item x="2"/>
        <item m="1" x="22"/>
        <item m="1" x="68"/>
        <item m="1" x="67"/>
        <item m="1" x="70"/>
        <item m="1" x="54"/>
        <item m="1" x="25"/>
        <item x="1"/>
        <item x="3"/>
        <item t="default"/>
      </items>
    </pivotField>
    <pivotField dataField="1" showAll="0" defaultSubtotal="0"/>
    <pivotField showAll="0"/>
    <pivotField showAll="0"/>
  </pivotFields>
  <rowFields count="1">
    <field x="5"/>
  </rowFields>
  <rowItems count="10">
    <i>
      <x v="2"/>
    </i>
    <i>
      <x v="25"/>
    </i>
    <i>
      <x v="28"/>
    </i>
    <i>
      <x v="49"/>
    </i>
    <i>
      <x v="50"/>
    </i>
    <i>
      <x v="60"/>
    </i>
    <i>
      <x v="64"/>
    </i>
    <i>
      <x v="71"/>
    </i>
    <i>
      <x v="7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Rounds Played" fld="3" subtotal="count" baseField="5" baseItem="2"/>
    <dataField name="Sum of *Score" fld="6" baseField="5" baseItem="2"/>
    <dataField name="Average of *Score2" fld="6" subtotal="average" baseField="5" baseItem="2"/>
  </dataFields>
  <pivotTableStyleInfo name="PivotStyleMedium4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Relationship Id="rId3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/>
  <dimension ref="A1:CN70"/>
  <sheetViews>
    <sheetView showGridLines="0" workbookViewId="0"/>
  </sheetViews>
  <sheetFormatPr baseColWidth="10" defaultColWidth="11.5" defaultRowHeight="12" x14ac:dyDescent="0"/>
  <cols>
    <col min="1" max="2" width="6.5" style="248" customWidth="1"/>
    <col min="3" max="3" width="2.83203125" style="248" customWidth="1"/>
    <col min="4" max="6" width="6.5" style="248" customWidth="1"/>
    <col min="7" max="7" width="1.33203125" style="248" customWidth="1"/>
    <col min="8" max="8" width="3.83203125" style="248" customWidth="1"/>
    <col min="9" max="9" width="1.33203125" style="248" customWidth="1"/>
    <col min="10" max="10" width="3.83203125" style="248" customWidth="1"/>
    <col min="11" max="11" width="1.33203125" style="248" customWidth="1"/>
    <col min="12" max="12" width="3.83203125" style="248" customWidth="1"/>
    <col min="13" max="13" width="1.5" style="248" customWidth="1"/>
    <col min="14" max="14" width="3.83203125" style="248" customWidth="1"/>
    <col min="15" max="15" width="1.5" style="248" customWidth="1"/>
    <col min="16" max="16" width="3.83203125" style="248" customWidth="1"/>
    <col min="17" max="17" width="1.5" style="248" customWidth="1"/>
    <col min="18" max="18" width="3.83203125" style="248" customWidth="1"/>
    <col min="19" max="19" width="1.33203125" style="248" customWidth="1"/>
    <col min="20" max="20" width="3.83203125" style="248" customWidth="1"/>
    <col min="21" max="22" width="6.5" style="248" customWidth="1"/>
    <col min="23" max="23" width="2.83203125" style="248" customWidth="1"/>
    <col min="24" max="26" width="5.1640625" style="248" customWidth="1"/>
    <col min="27" max="27" width="1.33203125" style="248" customWidth="1"/>
    <col min="28" max="28" width="3.83203125" style="248" customWidth="1"/>
    <col min="29" max="29" width="1.33203125" style="248" customWidth="1"/>
    <col min="30" max="30" width="3.83203125" style="248" customWidth="1"/>
    <col min="31" max="31" width="1.33203125" style="248" customWidth="1"/>
    <col min="32" max="32" width="3.83203125" style="248" customWidth="1"/>
    <col min="33" max="33" width="1.33203125" style="248" customWidth="1"/>
    <col min="34" max="34" width="3.83203125" style="248" customWidth="1"/>
    <col min="35" max="35" width="1.33203125" style="248" customWidth="1"/>
    <col min="36" max="36" width="3.83203125" style="248" customWidth="1"/>
    <col min="37" max="37" width="1.33203125" style="248" customWidth="1"/>
    <col min="38" max="38" width="3.83203125" style="248" customWidth="1"/>
    <col min="39" max="39" width="1.33203125" style="248" customWidth="1"/>
    <col min="40" max="40" width="3.83203125" style="248" customWidth="1"/>
    <col min="41" max="42" width="6.5" style="248" customWidth="1"/>
    <col min="43" max="45" width="11.5" style="248"/>
    <col min="46" max="48" width="11.5" style="248" hidden="1" customWidth="1"/>
    <col min="49" max="63" width="10.83203125" style="248" hidden="1" customWidth="1"/>
    <col min="64" max="67" width="13.6640625" style="248" hidden="1" customWidth="1"/>
    <col min="68" max="80" width="10.83203125" style="248" hidden="1" customWidth="1"/>
    <col min="81" max="86" width="11.5" style="248" hidden="1" customWidth="1"/>
    <col min="87" max="87" width="11.5" style="248"/>
    <col min="88" max="90" width="11.5" style="273"/>
    <col min="91" max="16384" width="11.5" style="248"/>
  </cols>
  <sheetData>
    <row r="1" spans="1:92" ht="99" customHeight="1">
      <c r="X1" s="572" t="str">
        <f ca="1">E5</f>
        <v>Crumbliss</v>
      </c>
      <c r="Y1" s="572"/>
      <c r="Z1" s="572"/>
      <c r="AA1" s="572"/>
      <c r="AB1" s="572"/>
      <c r="AC1" s="572"/>
      <c r="AD1" s="572"/>
      <c r="AE1" s="572"/>
      <c r="AF1" s="572"/>
      <c r="AG1" s="572"/>
      <c r="AH1" s="572"/>
      <c r="AI1" s="572"/>
      <c r="AJ1" s="572"/>
      <c r="AK1" s="572"/>
      <c r="AL1" s="572"/>
      <c r="AM1" s="572"/>
      <c r="AN1" s="572"/>
      <c r="AO1" s="572"/>
      <c r="AQ1" s="249" t="s">
        <v>157</v>
      </c>
      <c r="AR1" s="250"/>
      <c r="AT1" s="250" t="s">
        <v>71</v>
      </c>
      <c r="AX1" s="249" t="s">
        <v>186</v>
      </c>
      <c r="AY1" s="249"/>
      <c r="BO1" s="249"/>
      <c r="BP1" s="249"/>
      <c r="BQ1" s="249"/>
      <c r="BR1" s="249"/>
      <c r="BS1" s="249" t="s">
        <v>158</v>
      </c>
      <c r="BT1" s="249"/>
      <c r="CD1" s="249" t="s">
        <v>81</v>
      </c>
      <c r="CJ1" s="251"/>
      <c r="CK1" s="251"/>
      <c r="CL1" s="251"/>
    </row>
    <row r="2" spans="1:92" ht="17">
      <c r="AB2" s="573">
        <f ca="1">IF($AQ$5="",VLOOKUP(TODAY()+6,Schedule!$B$3:$B$30,1,1),$AQ$5)</f>
        <v>41848</v>
      </c>
      <c r="AC2" s="573"/>
      <c r="AD2" s="573"/>
      <c r="AE2" s="573"/>
      <c r="AF2" s="573"/>
      <c r="AG2" s="573"/>
      <c r="AH2" s="573"/>
      <c r="AI2" s="573"/>
      <c r="AJ2" s="573"/>
      <c r="AK2" s="573"/>
      <c r="AL2" s="573"/>
      <c r="AM2" s="573"/>
      <c r="AN2" s="573"/>
      <c r="AO2" s="573"/>
      <c r="AT2" s="248" t="s">
        <v>72</v>
      </c>
      <c r="AU2" s="42">
        <v>4</v>
      </c>
      <c r="AX2" s="252" t="s">
        <v>49</v>
      </c>
      <c r="AY2" s="252" t="s">
        <v>159</v>
      </c>
      <c r="AZ2" s="252" t="s">
        <v>76</v>
      </c>
      <c r="BA2" s="252" t="s">
        <v>77</v>
      </c>
      <c r="BB2" s="252" t="s">
        <v>160</v>
      </c>
      <c r="BC2" s="252" t="s">
        <v>99</v>
      </c>
      <c r="BD2" s="253" t="s">
        <v>51</v>
      </c>
      <c r="BE2" s="252" t="s">
        <v>74</v>
      </c>
      <c r="BF2" s="252" t="s">
        <v>161</v>
      </c>
      <c r="BG2" s="252" t="s">
        <v>75</v>
      </c>
      <c r="BH2" s="252" t="s">
        <v>74</v>
      </c>
      <c r="BI2" s="252" t="s">
        <v>161</v>
      </c>
      <c r="BJ2" s="252" t="s">
        <v>162</v>
      </c>
      <c r="BK2" s="252" t="s">
        <v>4</v>
      </c>
      <c r="BL2" s="252" t="s">
        <v>174</v>
      </c>
      <c r="BM2" s="254" t="s">
        <v>171</v>
      </c>
      <c r="BN2" s="254" t="s">
        <v>172</v>
      </c>
      <c r="BO2" s="254" t="s">
        <v>198</v>
      </c>
      <c r="BP2" s="254" t="s">
        <v>176</v>
      </c>
      <c r="BQ2" s="254" t="s">
        <v>207</v>
      </c>
      <c r="BR2" s="255"/>
      <c r="BS2" s="255" t="s">
        <v>49</v>
      </c>
      <c r="BT2" s="255" t="s">
        <v>79</v>
      </c>
      <c r="BU2" s="255" t="s">
        <v>163</v>
      </c>
      <c r="BV2" s="255" t="s">
        <v>50</v>
      </c>
      <c r="BW2" s="255" t="s">
        <v>75</v>
      </c>
      <c r="BX2" s="255" t="s">
        <v>99</v>
      </c>
      <c r="BY2" s="255" t="s">
        <v>164</v>
      </c>
      <c r="BZ2" s="255" t="s">
        <v>80</v>
      </c>
      <c r="CA2" s="255" t="s">
        <v>165</v>
      </c>
      <c r="CB2" s="255" t="s">
        <v>176</v>
      </c>
      <c r="CC2" s="255" t="s">
        <v>159</v>
      </c>
      <c r="CD2" s="256" t="s">
        <v>72</v>
      </c>
      <c r="CE2" s="255" t="s">
        <v>82</v>
      </c>
      <c r="CF2" s="255" t="s">
        <v>83</v>
      </c>
      <c r="CG2" s="255" t="s">
        <v>84</v>
      </c>
      <c r="CH2" s="255" t="s">
        <v>85</v>
      </c>
      <c r="CJ2" s="257"/>
      <c r="CK2" s="257"/>
      <c r="CL2" s="151"/>
    </row>
    <row r="3" spans="1:92">
      <c r="AB3" s="574" t="s">
        <v>195</v>
      </c>
      <c r="AC3" s="574"/>
      <c r="AD3" s="574"/>
      <c r="AE3" s="574"/>
      <c r="AF3" s="574"/>
      <c r="AG3" s="574"/>
      <c r="AH3" s="574"/>
      <c r="AI3" s="574"/>
      <c r="AJ3" s="574"/>
      <c r="AK3" s="574"/>
      <c r="AL3" s="574"/>
      <c r="AM3" s="574"/>
      <c r="AN3" s="574"/>
      <c r="AO3" s="574"/>
      <c r="AX3" s="258">
        <f ca="1">'8-Ball Scotch Doubles'!$AB$2</f>
        <v>41848</v>
      </c>
      <c r="AY3" s="259">
        <f>$AU$2</f>
        <v>4</v>
      </c>
      <c r="AZ3" s="260">
        <v>1</v>
      </c>
      <c r="BA3" s="260">
        <v>1</v>
      </c>
      <c r="BB3" s="260">
        <v>1</v>
      </c>
      <c r="BC3" s="260" t="str">
        <f t="shared" ref="BC3:BC10" ca="1" si="0">AX3&amp;AY3&amp;AZ3&amp;BA3</f>
        <v>41848411</v>
      </c>
      <c r="BD3" s="261">
        <f>'8-Ball Scotch Doubles'!$D$12</f>
        <v>0</v>
      </c>
      <c r="BE3" s="262" t="str">
        <f>'8-Ball Scotch Doubles'!$B$12</f>
        <v/>
      </c>
      <c r="BF3" s="259">
        <f>'8-Ball Scotch Doubles'!$H$12</f>
        <v>0</v>
      </c>
      <c r="BG3" s="259">
        <f>BD4</f>
        <v>0</v>
      </c>
      <c r="BH3" s="259" t="str">
        <f>BE4</f>
        <v/>
      </c>
      <c r="BI3" s="259" t="str">
        <f>BF4</f>
        <v/>
      </c>
      <c r="BJ3" s="260" t="s">
        <v>38</v>
      </c>
      <c r="BK3" s="260">
        <f t="shared" ref="BK3:BK10" si="1">IF(BF3&gt;BI3,1,0)</f>
        <v>0</v>
      </c>
      <c r="BL3" s="260" t="e">
        <f>VLOOKUP(BD3,'[1]8-Ball'!$A:$M,13,0)</f>
        <v>#N/A</v>
      </c>
      <c r="BM3" s="260" t="e">
        <f>VLOOKUP(BD3,'[1]8-Ball'!$A:$M,7,0)</f>
        <v>#N/A</v>
      </c>
      <c r="BN3" s="260" t="e">
        <f t="shared" ref="BN3:BN10" si="2">(BM3*MIN(49,BL3)+BF3)/MIN(50,BL3+1)</f>
        <v>#N/A</v>
      </c>
      <c r="BO3" s="260" t="e">
        <f t="shared" ref="BO3:BO10" si="3">BN3-BM3</f>
        <v>#N/A</v>
      </c>
      <c r="BP3" s="263">
        <f>A12</f>
        <v>0</v>
      </c>
      <c r="BQ3" s="263">
        <v>5</v>
      </c>
      <c r="BS3" s="264">
        <f>$AQ$5</f>
        <v>0</v>
      </c>
      <c r="BT3" s="265" t="e">
        <f>VLOOKUP(BS3,Schedule!B:C,2,FALSE)</f>
        <v>#N/A</v>
      </c>
      <c r="BU3" s="266">
        <v>1</v>
      </c>
      <c r="BV3" s="248" t="str">
        <f ca="1">E5</f>
        <v>Crumbliss</v>
      </c>
      <c r="BW3" s="248" t="str">
        <f ca="1">Y5</f>
        <v>Randolph/Shindle</v>
      </c>
      <c r="BX3" s="248" t="e">
        <f ca="1">BT3&amp;"_"&amp;BV3</f>
        <v>#N/A</v>
      </c>
      <c r="BY3" s="266" t="str">
        <f>G17</f>
        <v/>
      </c>
      <c r="BZ3" s="266">
        <f>COUNTIF(BO3:BO6,"Home")</f>
        <v>0</v>
      </c>
      <c r="CA3" s="266" t="str">
        <f>IF(BY3&gt;BY4,1,IF(AND(BY3=BY4,BZ3&gt;BZ4),1,""))</f>
        <v/>
      </c>
      <c r="CB3" s="267">
        <f>SUM(A12:A15)</f>
        <v>0</v>
      </c>
      <c r="CC3" s="248">
        <f>$AU$2</f>
        <v>4</v>
      </c>
      <c r="CD3" s="266">
        <v>1</v>
      </c>
      <c r="CE3" s="266">
        <f t="shared" ref="CE3:CE11" ca="1" si="4">IF(NOT(OR(ISERROR(CF3),ISERROR(CG3))),IF(AND(CF3&lt;&gt;"",CG3&lt;&gt;""),CD3,""),"")</f>
        <v>1</v>
      </c>
      <c r="CF3" s="248" t="str">
        <f ca="1">VLOOKUP($AB$2,Schedule!$B$3:$AA$33,15+((CD3-1)*2),0)</f>
        <v>PHOQUEURTEEM</v>
      </c>
      <c r="CG3" s="248" t="str">
        <f ca="1">VLOOKUP($AB$2,Schedule!$B$3:$AA$33,16+((CD3-1)*2),0)</f>
        <v>The Littles</v>
      </c>
      <c r="CH3" s="248" t="str">
        <f ca="1">IF(CE3="","",CE3&amp;": "&amp;CF3&amp;" vs. "&amp;CG3)</f>
        <v>1: PHOQUEURTEEM vs. The Littles</v>
      </c>
      <c r="CJ3" s="257"/>
      <c r="CK3" s="257"/>
      <c r="CL3" s="152"/>
    </row>
    <row r="4" spans="1:92" ht="12" customHeight="1" thickBot="1">
      <c r="AT4" s="248" t="s">
        <v>73</v>
      </c>
      <c r="AU4" s="142">
        <v>2</v>
      </c>
      <c r="AX4" s="268">
        <f ca="1">'8-Ball Scotch Doubles'!$AB$2</f>
        <v>41848</v>
      </c>
      <c r="AY4" s="269">
        <f>AY3</f>
        <v>4</v>
      </c>
      <c r="AZ4" s="270">
        <v>3</v>
      </c>
      <c r="BA4" s="270">
        <v>1</v>
      </c>
      <c r="BB4" s="270">
        <v>1</v>
      </c>
      <c r="BC4" s="270" t="str">
        <f t="shared" ca="1" si="0"/>
        <v>41848431</v>
      </c>
      <c r="BD4" s="271">
        <f>'8-Ball Scotch Doubles'!$X$12</f>
        <v>0</v>
      </c>
      <c r="BE4" s="271" t="str">
        <f>'8-Ball Scotch Doubles'!$V$12</f>
        <v/>
      </c>
      <c r="BF4" s="269" t="str">
        <f>'8-Ball Scotch Doubles'!$AB$12</f>
        <v/>
      </c>
      <c r="BG4" s="269">
        <f>BD3</f>
        <v>0</v>
      </c>
      <c r="BH4" s="269" t="str">
        <f>BE3</f>
        <v/>
      </c>
      <c r="BI4" s="269">
        <f>BF3</f>
        <v>0</v>
      </c>
      <c r="BJ4" s="270" t="s">
        <v>39</v>
      </c>
      <c r="BK4" s="270">
        <f t="shared" si="1"/>
        <v>1</v>
      </c>
      <c r="BL4" s="270" t="e">
        <f>VLOOKUP(BD4,'[1]8-Ball'!$A:$M,13,0)</f>
        <v>#N/A</v>
      </c>
      <c r="BM4" s="270" t="e">
        <f>VLOOKUP(BD4,'[1]8-Ball'!$A:$M,7,0)</f>
        <v>#N/A</v>
      </c>
      <c r="BN4" s="270" t="e">
        <f t="shared" si="2"/>
        <v>#N/A</v>
      </c>
      <c r="BO4" s="270" t="e">
        <f t="shared" si="3"/>
        <v>#N/A</v>
      </c>
      <c r="BP4" s="272">
        <f>AP12</f>
        <v>0</v>
      </c>
      <c r="BQ4" s="272">
        <v>5</v>
      </c>
      <c r="BS4" s="264">
        <f t="shared" ref="BS4:BS16" si="5">$AQ$5</f>
        <v>0</v>
      </c>
      <c r="BT4" s="265" t="e">
        <f>BT3</f>
        <v>#N/A</v>
      </c>
      <c r="BU4" s="266">
        <v>1</v>
      </c>
      <c r="BV4" s="248" t="str">
        <f ca="1">Y5</f>
        <v>Randolph/Shindle</v>
      </c>
      <c r="BW4" s="248" t="str">
        <f ca="1">E5</f>
        <v>Crumbliss</v>
      </c>
      <c r="BX4" s="248" t="e">
        <f t="shared" ref="BX4:BX12" ca="1" si="6">BT4&amp;"_"&amp;BV4</f>
        <v>#N/A</v>
      </c>
      <c r="BY4" s="266" t="str">
        <f>AA17</f>
        <v/>
      </c>
      <c r="BZ4" s="266">
        <f>COUNTIF(BO3:BO6,"Away")</f>
        <v>0</v>
      </c>
      <c r="CA4" s="266" t="str">
        <f>IF(BY4&gt;BY3,1,IF(AND(BY3=BY4,BZ4&gt;BZ3),1,""))</f>
        <v/>
      </c>
      <c r="CB4" s="267">
        <f>SUM(AP12:AP15)</f>
        <v>0</v>
      </c>
      <c r="CC4" s="248">
        <f>CC3</f>
        <v>4</v>
      </c>
      <c r="CD4" s="266">
        <v>2</v>
      </c>
      <c r="CE4" s="266">
        <f t="shared" ca="1" si="4"/>
        <v>2</v>
      </c>
      <c r="CF4" s="248" t="str">
        <f ca="1">VLOOKUP($AB$2,Schedule!$B$3:$AA$33,15+((CD4-1)*2),0)</f>
        <v>Henson/Pigford</v>
      </c>
      <c r="CG4" s="248" t="str">
        <f ca="1">VLOOKUP($AB$2,Schedule!$B$3:$AA$33,16+((CD4-1)*2),0)</f>
        <v>Ancheta/Tiwari</v>
      </c>
      <c r="CH4" s="248" t="str">
        <f t="shared" ref="CH4:CH12" ca="1" si="7">IF(CE4="","",CE4&amp;": "&amp;CF4&amp;" vs. "&amp;CG4)</f>
        <v>2: Henson/Pigford vs. Ancheta/Tiwari</v>
      </c>
      <c r="CJ4" s="257"/>
      <c r="CK4" s="257"/>
    </row>
    <row r="5" spans="1:92" ht="18" customHeight="1" thickBot="1">
      <c r="B5" s="485" t="s">
        <v>0</v>
      </c>
      <c r="C5" s="485"/>
      <c r="D5" s="485"/>
      <c r="E5" s="486" t="str">
        <f ca="1">VLOOKUP($AB$2,Schedule!$B$3:$AA$23,15+(($AU$2-1)*2),0)</f>
        <v>Crumbliss</v>
      </c>
      <c r="F5" s="486"/>
      <c r="G5" s="486"/>
      <c r="H5" s="486"/>
      <c r="I5" s="486"/>
      <c r="J5" s="486"/>
      <c r="K5" s="486"/>
      <c r="L5" s="486"/>
      <c r="M5" s="274"/>
      <c r="N5" s="274"/>
      <c r="O5" s="274"/>
      <c r="P5" s="274"/>
      <c r="Q5" s="274"/>
      <c r="R5" s="487" t="str">
        <f ca="1">IF(VLOOKUP(E5,Teams!$B$3:$I$27,7,0)&lt;0,"$"&amp;-VLOOKUP(E5,Teams!$B$3:$I$27,7,0)&amp;" PAST DUE",IF(VLOOKUP(E5,Teams!$B$3:$I$27,7,0)&gt;0,"$"&amp;VLOOKUP(E5,Teams!$B$3:$I$27,7,0)&amp;" CREDIT",""))</f>
        <v/>
      </c>
      <c r="S5" s="487"/>
      <c r="T5" s="487"/>
      <c r="U5" s="487"/>
      <c r="V5" s="575" t="s">
        <v>1</v>
      </c>
      <c r="W5" s="575"/>
      <c r="X5" s="575"/>
      <c r="Y5" s="486" t="str">
        <f ca="1">VLOOKUP($AB$2,Schedule!$B$3:$AA$23,15+(($AU$2-1)*2+1),0)</f>
        <v>Randolph/Shindle</v>
      </c>
      <c r="Z5" s="486"/>
      <c r="AA5" s="486"/>
      <c r="AB5" s="486"/>
      <c r="AC5" s="486"/>
      <c r="AD5" s="486"/>
      <c r="AE5" s="486"/>
      <c r="AF5" s="486"/>
      <c r="AG5" s="274"/>
      <c r="AH5" s="274"/>
      <c r="AI5" s="274"/>
      <c r="AJ5" s="274"/>
      <c r="AK5" s="274"/>
      <c r="AL5" s="487" t="str">
        <f ca="1">IF(VLOOKUP(Y5,Teams!$B$3:$I$27,7,0)&lt;0,"$"&amp;-VLOOKUP(Y5,Teams!$B$3:$I$27,7,0)&amp;" PAST DUE",IF(VLOOKUP(Y5,Teams!$B$3:$I$27,7,0)&gt;0,"$"&amp;VLOOKUP(Y5,Teams!$B$3:$I$27,7,0)&amp;" CREDIT",""))</f>
        <v/>
      </c>
      <c r="AM5" s="487"/>
      <c r="AN5" s="487"/>
      <c r="AO5" s="487"/>
      <c r="AP5" s="273"/>
      <c r="AQ5" s="590"/>
      <c r="AR5" s="591"/>
      <c r="AX5" s="258">
        <f ca="1">'8-Ball Scotch Doubles'!$AB$2</f>
        <v>41848</v>
      </c>
      <c r="AY5" s="259">
        <f t="shared" ref="AY5:AY25" si="8">AY4</f>
        <v>4</v>
      </c>
      <c r="AZ5" s="260">
        <v>2</v>
      </c>
      <c r="BA5" s="260">
        <v>1</v>
      </c>
      <c r="BB5" s="260">
        <v>2</v>
      </c>
      <c r="BC5" s="260" t="str">
        <f t="shared" ca="1" si="0"/>
        <v>41848421</v>
      </c>
      <c r="BD5" s="261">
        <f>'8-Ball Scotch Doubles'!$D$14</f>
        <v>0</v>
      </c>
      <c r="BE5" s="261" t="str">
        <f>'8-Ball Scotch Doubles'!$B$14</f>
        <v/>
      </c>
      <c r="BF5" s="259">
        <f>'8-Ball Scotch Doubles'!$H$14</f>
        <v>0</v>
      </c>
      <c r="BG5" s="259">
        <f>BD6</f>
        <v>0</v>
      </c>
      <c r="BH5" s="259" t="str">
        <f>BE6</f>
        <v/>
      </c>
      <c r="BI5" s="259" t="str">
        <f>BF6</f>
        <v/>
      </c>
      <c r="BJ5" s="260" t="s">
        <v>38</v>
      </c>
      <c r="BK5" s="260">
        <f t="shared" si="1"/>
        <v>0</v>
      </c>
      <c r="BL5" s="260" t="e">
        <f>VLOOKUP(BD5,'[1]8-Ball'!$A:$M,13,0)</f>
        <v>#N/A</v>
      </c>
      <c r="BM5" s="260" t="e">
        <f>VLOOKUP(BD5,'[1]8-Ball'!$A:$M,7,0)</f>
        <v>#N/A</v>
      </c>
      <c r="BN5" s="260" t="e">
        <f t="shared" si="2"/>
        <v>#N/A</v>
      </c>
      <c r="BO5" s="260" t="e">
        <f t="shared" si="3"/>
        <v>#N/A</v>
      </c>
      <c r="BP5" s="263">
        <f>A14</f>
        <v>0</v>
      </c>
      <c r="BQ5" s="263">
        <v>5</v>
      </c>
      <c r="BS5" s="264">
        <f t="shared" si="5"/>
        <v>0</v>
      </c>
      <c r="BT5" s="265" t="e">
        <f t="shared" ref="BT5:BT16" si="9">BT4</f>
        <v>#N/A</v>
      </c>
      <c r="BU5" s="266">
        <v>2</v>
      </c>
      <c r="BV5" s="248" t="str">
        <f ca="1">BV3</f>
        <v>Crumbliss</v>
      </c>
      <c r="BW5" s="248" t="str">
        <f ca="1">BW3</f>
        <v>Randolph/Shindle</v>
      </c>
      <c r="BX5" s="248" t="e">
        <f t="shared" ca="1" si="6"/>
        <v>#N/A</v>
      </c>
      <c r="BY5" s="266" t="str">
        <f>I17</f>
        <v/>
      </c>
      <c r="BZ5" s="266">
        <f>COUNTIF(BO7:BO10,"Home")</f>
        <v>0</v>
      </c>
      <c r="CA5" s="266" t="str">
        <f>IF(BY5&gt;BY6,1,IF(AND(BY5=BY6,BZ5&gt;BZ6),1,""))</f>
        <v/>
      </c>
      <c r="CB5" s="266"/>
      <c r="CC5" s="248">
        <f t="shared" ref="CC5:CC16" si="10">CC4</f>
        <v>4</v>
      </c>
      <c r="CD5" s="266">
        <v>3</v>
      </c>
      <c r="CE5" s="266">
        <f t="shared" ca="1" si="4"/>
        <v>3</v>
      </c>
      <c r="CF5" s="248" t="str">
        <f ca="1">VLOOKUP($AB$2,Schedule!$B$3:$AA$33,15+((CD5-1)*2),0)</f>
        <v>Reynolds/Wiley</v>
      </c>
      <c r="CG5" s="248" t="str">
        <f ca="1">VLOOKUP($AB$2,Schedule!$B$3:$AA$33,16+((CD5-1)*2),0)</f>
        <v>Milo's</v>
      </c>
      <c r="CH5" s="248" t="str">
        <f t="shared" ca="1" si="7"/>
        <v>3: Reynolds/Wiley vs. Milo's</v>
      </c>
    </row>
    <row r="6" spans="1:92" ht="13" customHeight="1" thickBot="1">
      <c r="B6" s="488" t="s">
        <v>185</v>
      </c>
      <c r="C6" s="489"/>
      <c r="D6" s="489"/>
      <c r="E6" s="489"/>
      <c r="F6" s="489"/>
      <c r="G6" s="489"/>
      <c r="H6" s="489"/>
      <c r="I6" s="275"/>
      <c r="J6" s="489" t="s">
        <v>273</v>
      </c>
      <c r="K6" s="489"/>
      <c r="L6" s="489"/>
      <c r="M6" s="489"/>
      <c r="N6" s="489"/>
      <c r="O6" s="489"/>
      <c r="P6" s="489"/>
      <c r="Q6" s="489"/>
      <c r="R6" s="489"/>
      <c r="S6" s="276"/>
      <c r="T6" s="457" t="str">
        <f>IF($AU$4&lt;&gt;1,"",IF(U6&lt;&gt;"",U6,ROUND(IF(D12&gt;D14,VLOOKUP(D14&amp;"+"&amp;D12,Doubles!$A:$F,6,FALSE),VLOOKUP(D12&amp;"+"&amp;D14,Doubles!$A:$F,6,FALSE)),0)))</f>
        <v/>
      </c>
      <c r="U6" s="600"/>
      <c r="V6" s="496" t="s">
        <v>185</v>
      </c>
      <c r="W6" s="489"/>
      <c r="X6" s="489"/>
      <c r="Y6" s="489"/>
      <c r="Z6" s="489"/>
      <c r="AA6" s="489"/>
      <c r="AB6" s="489"/>
      <c r="AC6" s="275"/>
      <c r="AD6" s="489" t="s">
        <v>273</v>
      </c>
      <c r="AE6" s="489"/>
      <c r="AF6" s="489"/>
      <c r="AG6" s="489"/>
      <c r="AH6" s="489"/>
      <c r="AI6" s="489"/>
      <c r="AJ6" s="489"/>
      <c r="AK6" s="489"/>
      <c r="AL6" s="489"/>
      <c r="AM6" s="277"/>
      <c r="AN6" s="457" t="str">
        <f>IF($AU$4&lt;&gt;1,"",IF(AO6&lt;&gt;"",AO6,ROUND(IF(X12&gt;X14,VLOOKUP(X14&amp;"+"&amp;X12,Doubles!$A:$F,6,FALSE),VLOOKUP(X12&amp;"+"&amp;X14,Doubles!$A:$F,6,FALSE)),0)))</f>
        <v/>
      </c>
      <c r="AO6" s="464"/>
      <c r="AP6" s="273"/>
      <c r="AQ6" s="587"/>
      <c r="AR6" s="588"/>
      <c r="AS6" s="588"/>
      <c r="AV6" s="278"/>
      <c r="AW6" s="279"/>
      <c r="AX6" s="280">
        <f ca="1">'8-Ball Scotch Doubles'!$AB$2</f>
        <v>41848</v>
      </c>
      <c r="AY6" s="281">
        <f t="shared" si="8"/>
        <v>4</v>
      </c>
      <c r="AZ6" s="282">
        <v>4</v>
      </c>
      <c r="BA6" s="282">
        <v>1</v>
      </c>
      <c r="BB6" s="282">
        <v>2</v>
      </c>
      <c r="BC6" s="282" t="str">
        <f t="shared" ca="1" si="0"/>
        <v>41848441</v>
      </c>
      <c r="BD6" s="283">
        <f>'8-Ball Scotch Doubles'!$X$14</f>
        <v>0</v>
      </c>
      <c r="BE6" s="283" t="str">
        <f>'8-Ball Scotch Doubles'!$V$14</f>
        <v/>
      </c>
      <c r="BF6" s="281" t="str">
        <f>'8-Ball Scotch Doubles'!$AB$14</f>
        <v/>
      </c>
      <c r="BG6" s="281">
        <f>BD5</f>
        <v>0</v>
      </c>
      <c r="BH6" s="281" t="str">
        <f>BE5</f>
        <v/>
      </c>
      <c r="BI6" s="281">
        <f>BF5</f>
        <v>0</v>
      </c>
      <c r="BJ6" s="282" t="s">
        <v>39</v>
      </c>
      <c r="BK6" s="282">
        <f t="shared" si="1"/>
        <v>1</v>
      </c>
      <c r="BL6" s="282" t="e">
        <f>VLOOKUP(BD6,'[1]8-Ball'!$A:$M,13,0)</f>
        <v>#N/A</v>
      </c>
      <c r="BM6" s="282" t="e">
        <f>VLOOKUP(BD6,'[1]8-Ball'!$A:$M,7,0)</f>
        <v>#N/A</v>
      </c>
      <c r="BN6" s="282" t="e">
        <f t="shared" si="2"/>
        <v>#N/A</v>
      </c>
      <c r="BO6" s="282" t="e">
        <f t="shared" si="3"/>
        <v>#N/A</v>
      </c>
      <c r="BP6" s="284">
        <f>AP14</f>
        <v>0</v>
      </c>
      <c r="BQ6" s="284">
        <v>5</v>
      </c>
      <c r="BS6" s="264">
        <f t="shared" si="5"/>
        <v>0</v>
      </c>
      <c r="BT6" s="265" t="e">
        <f t="shared" si="9"/>
        <v>#N/A</v>
      </c>
      <c r="BU6" s="266">
        <v>2</v>
      </c>
      <c r="BV6" s="248" t="str">
        <f t="shared" ref="BV6:BW12" ca="1" si="11">BV4</f>
        <v>Randolph/Shindle</v>
      </c>
      <c r="BW6" s="248" t="str">
        <f t="shared" ca="1" si="11"/>
        <v>Crumbliss</v>
      </c>
      <c r="BX6" s="248" t="e">
        <f t="shared" ca="1" si="6"/>
        <v>#N/A</v>
      </c>
      <c r="BY6" s="266" t="str">
        <f>AC17</f>
        <v/>
      </c>
      <c r="BZ6" s="266">
        <f>COUNTIF(BO7:BO10,"Away")</f>
        <v>0</v>
      </c>
      <c r="CA6" s="266" t="str">
        <f>IF(BY6&gt;BY5,1,IF(AND(BY5=BY6,BZ6&gt;BZ5),1,""))</f>
        <v/>
      </c>
      <c r="CB6" s="266"/>
      <c r="CC6" s="248">
        <f t="shared" si="10"/>
        <v>4</v>
      </c>
      <c r="CD6" s="266">
        <v>4</v>
      </c>
      <c r="CE6" s="266">
        <f t="shared" ca="1" si="4"/>
        <v>4</v>
      </c>
      <c r="CF6" s="248" t="str">
        <f ca="1">VLOOKUP($AB$2,Schedule!$B$3:$AA$33,15+((CD6-1)*2),0)</f>
        <v>Crumbliss</v>
      </c>
      <c r="CG6" s="248" t="str">
        <f ca="1">VLOOKUP($AB$2,Schedule!$B$3:$AA$33,16+((CD6-1)*2),0)</f>
        <v>Randolph/Shindle</v>
      </c>
      <c r="CH6" s="248" t="str">
        <f t="shared" ca="1" si="7"/>
        <v>4: Crumbliss vs. Randolph/Shindle</v>
      </c>
    </row>
    <row r="7" spans="1:92" ht="13" customHeight="1" thickTop="1">
      <c r="B7" s="493" t="str">
        <f ca="1">"(1) "&amp;VLOOKUP(E$5&amp;"1",'Team Rosters'!$G$3:$H$162,2,0)</f>
        <v>(1) Crumbliss, Marvin</v>
      </c>
      <c r="C7" s="493"/>
      <c r="D7" s="493"/>
      <c r="E7" s="493" t="e">
        <f>#N/A</f>
        <v>#N/A</v>
      </c>
      <c r="F7" s="285" t="str">
        <f ca="1">VLOOKUP(E$5&amp;"1",'Team Rosters'!$G$3:$J$162,3,0)</f>
        <v>9</v>
      </c>
      <c r="G7" s="462">
        <f ca="1">IF(VLOOKUP(MID(B7,5,LEN(B7)-4),[1]Dues!$A:$O,15,FALSE)=0,"",VLOOKUP(MID(B7,5,LEN(B7)-4),[1]Dues!$A:$O,15,FALSE))</f>
        <v>20</v>
      </c>
      <c r="H7" s="462"/>
      <c r="I7" s="286"/>
      <c r="J7" s="494" t="str">
        <f ca="1">IF(AND(LEN(B7)&gt;4,LEN(B8)&gt;4),"(1) &amp; (2)","")</f>
        <v>(1) &amp; (2)</v>
      </c>
      <c r="K7" s="494"/>
      <c r="L7" s="494"/>
      <c r="M7" s="287"/>
      <c r="N7" s="287"/>
      <c r="O7" s="287"/>
      <c r="P7" s="287"/>
      <c r="Q7" s="451">
        <f ca="1">IF(J7="","",IF(U6&lt;&gt;"",U6,ROUND(IF(ISERROR(VLOOKUP(IF(MID(B7,5,LEN(B7))&lt;MID(B8,5,LEN(B8)),MID(B7,5,LEN(B7))&amp;"+"&amp;MID(B8,5,LEN(B8)),MID(B8,5,LEN(B8))&amp;"+"&amp;MID(B7,5,LEN(B7))),Doubles!$A:$F,6,FALSE)),(F7+F8)/2,VLOOKUP(IF(MID(B7,5,LEN(B7))&lt;MID(B8,5,LEN(B8)),MID(B7,5,LEN(B7))&amp;"+"&amp;MID(B8,5,LEN(B8)),MID(B8,5,LEN(B8))&amp;"+"&amp;MID(B7,5,LEN(B7))),Doubles!$A:$F,6,FALSE)),0)))</f>
        <v>8</v>
      </c>
      <c r="R7" s="451"/>
      <c r="S7" s="288"/>
      <c r="T7" s="458"/>
      <c r="U7" s="601"/>
      <c r="V7" s="493" t="str">
        <f ca="1">"(1) "&amp;VLOOKUP(Y$5&amp;"1",'Team Rosters'!$G$3:$H$162,2,0)</f>
        <v>(1) Randolph, Robin</v>
      </c>
      <c r="W7" s="493"/>
      <c r="X7" s="493"/>
      <c r="Y7" s="493" t="e">
        <f>#N/A</f>
        <v>#N/A</v>
      </c>
      <c r="Z7" s="285" t="str">
        <f ca="1">VLOOKUP(Y$5&amp;"1",'Team Rosters'!$G$3:$J$162,3,0)</f>
        <v>8</v>
      </c>
      <c r="AA7" s="462">
        <f ca="1">IF(VLOOKUP(MID(V7,5,LEN(V7)-4),[1]Dues!$A:$O,15,FALSE)=0,"",VLOOKUP(MID(V7,5,LEN(V7)-4),[1]Dues!$A:$O,15,FALSE))</f>
        <v>20</v>
      </c>
      <c r="AB7" s="462"/>
      <c r="AC7" s="289"/>
      <c r="AD7" s="494" t="str">
        <f ca="1">IF(AND(LEN(V7)&gt;4,LEN(V8)&gt;4),"(1) &amp; (2)","")</f>
        <v>(1) &amp; (2)</v>
      </c>
      <c r="AE7" s="494"/>
      <c r="AF7" s="494"/>
      <c r="AG7" s="287"/>
      <c r="AH7" s="287"/>
      <c r="AI7" s="287"/>
      <c r="AJ7" s="287"/>
      <c r="AK7" s="451">
        <f ca="1">IF(AD7="","",IF(AO6&lt;&gt;"",AO6,ROUND(IF(ISERROR(VLOOKUP(IF(MID(V7,5,LEN(V7))&lt;MID(V8,5,LEN(V8)),MID(V7,5,LEN(V7))&amp;"+"&amp;MID(V8,5,LEN(V8)),MID(V8,5,LEN(V8))&amp;"+"&amp;MID(V7,5,LEN(V7))),Doubles!$A:$F,6,FALSE)),(Z7+Z8)/2,VLOOKUP(IF(MID(V7,5,LEN(V7))&lt;MID(V8,5,LEN(V8)),MID(V7,5,LEN(V7))&amp;"+"&amp;MID(V8,5,LEN(V8)),MID(V8,5,LEN(V8))&amp;"+"&amp;MID(V7,5,LEN(V7))),Doubles!$A:$F,6,FALSE)),0)))</f>
        <v>8</v>
      </c>
      <c r="AL7" s="451"/>
      <c r="AM7" s="290"/>
      <c r="AN7" s="458"/>
      <c r="AO7" s="465"/>
      <c r="AP7" s="273"/>
      <c r="AQ7" s="588"/>
      <c r="AR7" s="588"/>
      <c r="AS7" s="588"/>
      <c r="AT7" s="250" t="s">
        <v>86</v>
      </c>
      <c r="AV7" s="291" t="str">
        <f ca="1">VLOOKUP(E$5&amp;"1",'Team Rosters'!$G$3:$H$162,2,0)</f>
        <v>Crumbliss, Marvin</v>
      </c>
      <c r="AW7" s="292" t="str">
        <f ca="1">VLOOKUP(Y$5&amp;"1",'Team Rosters'!$G$3:$H$162,2,0)</f>
        <v>Randolph, Robin</v>
      </c>
      <c r="AX7" s="293">
        <f ca="1">'8-Ball Scotch Doubles'!$AB$2</f>
        <v>41848</v>
      </c>
      <c r="AY7" s="294">
        <f>$AU$2</f>
        <v>4</v>
      </c>
      <c r="AZ7" s="295">
        <v>1</v>
      </c>
      <c r="BA7" s="295">
        <v>2</v>
      </c>
      <c r="BB7" s="295">
        <v>3</v>
      </c>
      <c r="BC7" s="295" t="str">
        <f t="shared" ca="1" si="0"/>
        <v>41848412</v>
      </c>
      <c r="BD7" s="296">
        <f>'8-Ball Scotch Doubles'!$D$12</f>
        <v>0</v>
      </c>
      <c r="BE7" s="296" t="str">
        <f>'8-Ball Scotch Doubles'!$B$12</f>
        <v/>
      </c>
      <c r="BF7" s="294">
        <f>'8-Ball Scotch Doubles'!$J$12</f>
        <v>0</v>
      </c>
      <c r="BG7" s="294">
        <f>BD8</f>
        <v>0</v>
      </c>
      <c r="BH7" s="294" t="str">
        <f>BE8</f>
        <v/>
      </c>
      <c r="BI7" s="294" t="str">
        <f>BF8</f>
        <v/>
      </c>
      <c r="BJ7" s="295" t="s">
        <v>38</v>
      </c>
      <c r="BK7" s="295">
        <f t="shared" si="1"/>
        <v>0</v>
      </c>
      <c r="BL7" s="295" t="e">
        <f>IF(ISERROR(VLOOKUP(BD7,BD$3:BN$6,9,FALSE)),VLOOKUP(BD7,'[1]8-Ball'!$A:$M,13,0),VLOOKUP(BD7,BD$3:BN$6,9,FALSE)+1)</f>
        <v>#N/A</v>
      </c>
      <c r="BM7" s="295" t="e">
        <f>IF(ISERROR(VLOOKUP(BD7,BD$3:BN$6,11,FALSE)),VLOOKUP(BD7,'[1]8-Ball'!$A:$M,7,0),VLOOKUP(BD7,BD$3:BN$6,11,FALSE))</f>
        <v>#N/A</v>
      </c>
      <c r="BN7" s="295" t="e">
        <f t="shared" si="2"/>
        <v>#N/A</v>
      </c>
      <c r="BO7" s="295" t="e">
        <f t="shared" si="3"/>
        <v>#N/A</v>
      </c>
      <c r="BP7" s="295"/>
      <c r="BQ7" s="295"/>
      <c r="BS7" s="264">
        <f t="shared" si="5"/>
        <v>0</v>
      </c>
      <c r="BT7" s="265" t="e">
        <f t="shared" si="9"/>
        <v>#N/A</v>
      </c>
      <c r="BU7" s="266">
        <v>3</v>
      </c>
      <c r="BV7" s="248" t="str">
        <f t="shared" ca="1" si="11"/>
        <v>Crumbliss</v>
      </c>
      <c r="BW7" s="248" t="str">
        <f t="shared" ca="1" si="11"/>
        <v>Randolph/Shindle</v>
      </c>
      <c r="BX7" s="248" t="e">
        <f t="shared" ca="1" si="6"/>
        <v>#N/A</v>
      </c>
      <c r="BY7" s="266" t="str">
        <f>K17</f>
        <v/>
      </c>
      <c r="BZ7" s="266">
        <f>COUNTIF(BQ16:BQ17,"Home")</f>
        <v>0</v>
      </c>
      <c r="CA7" s="266" t="str">
        <f>IF(BY7&gt;BY8,1,IF(AND(BY7=BY8,BZ7&gt;BZ8),1,""))</f>
        <v/>
      </c>
      <c r="CB7" s="266"/>
      <c r="CC7" s="248">
        <f t="shared" si="10"/>
        <v>4</v>
      </c>
      <c r="CD7" s="266">
        <v>5</v>
      </c>
      <c r="CE7" s="266" t="str">
        <f t="shared" ca="1" si="4"/>
        <v/>
      </c>
      <c r="CF7" s="248" t="str">
        <f ca="1">VLOOKUP($AB$2,Schedule!$B$3:$AA$33,15+((CD7-1)*2),0)</f>
        <v/>
      </c>
      <c r="CG7" s="248" t="str">
        <f ca="1">VLOOKUP($AB$2,Schedule!$B$3:$AA$33,16+((CD7-1)*2),0)</f>
        <v/>
      </c>
      <c r="CH7" s="248" t="str">
        <f t="shared" ca="1" si="7"/>
        <v/>
      </c>
    </row>
    <row r="8" spans="1:92" ht="14" customHeight="1">
      <c r="B8" s="493" t="str">
        <f ca="1">"(2) "&amp;VLOOKUP(E$5&amp;"2",'Team Rosters'!$G$3:$H$162,2,0)</f>
        <v>(2) Crumbliss, John</v>
      </c>
      <c r="C8" s="493"/>
      <c r="D8" s="493"/>
      <c r="E8" s="493" t="e">
        <f>#N/A</f>
        <v>#N/A</v>
      </c>
      <c r="F8" s="285" t="str">
        <f ca="1">VLOOKUP(E$5&amp;"2",'Team Rosters'!$G$3:$J$162,3,0)</f>
        <v>8</v>
      </c>
      <c r="G8" s="462">
        <f ca="1">IF(VLOOKUP(MID(B8,5,LEN(B8)-4),[1]Dues!$A:$O,15,FALSE)=0,"",VLOOKUP(MID(B8,5,LEN(B8)-4),[1]Dues!$A:$O,15,FALSE))</f>
        <v>20</v>
      </c>
      <c r="H8" s="462"/>
      <c r="I8" s="286"/>
      <c r="J8" s="494" t="str">
        <f ca="1">IF(AND(LEN(B8)&gt;4,LEN(B9)&gt;4),"(1) &amp; (3)","")</f>
        <v>(1) &amp; (3)</v>
      </c>
      <c r="K8" s="494"/>
      <c r="L8" s="494"/>
      <c r="M8" s="287"/>
      <c r="N8" s="287"/>
      <c r="O8" s="287"/>
      <c r="P8" s="287"/>
      <c r="Q8" s="451">
        <f ca="1">IF(J8="","",IF(U6&lt;&gt;"",U6,ROUND(IF(ISERROR(VLOOKUP(IF(MID(B7,5,LEN(B7))&lt;MID(B9,5,LEN(B9)),MID(B7,5,LEN(B7))&amp;"+"&amp;MID(B9,5,LEN(B9)),MID(B9,5,LEN(B9))&amp;"+"&amp;MID(B7,5,LEN(B7))),Doubles!$A:$F,6,FALSE)),(F7+F9)/2,VLOOKUP(IF(MID(B7,5,LEN(B7))&lt;MID(B9,5,LEN(B9)),MID(B7,5,LEN(B7))&amp;"+"&amp;MID(B9,5,LEN(B9)),MID(B9,5,LEN(B9))&amp;"+"&amp;MID(B7,5,LEN(B7))),Doubles!$A:$F,6,FALSE)),0)))</f>
        <v>7</v>
      </c>
      <c r="R8" s="451"/>
      <c r="S8" s="288"/>
      <c r="T8" s="458"/>
      <c r="U8" s="601"/>
      <c r="V8" s="493" t="str">
        <f ca="1">"(2) "&amp;VLOOKUP(Y$5&amp;"2",'Team Rosters'!$G$3:$H$162,2,0)</f>
        <v>(2) Shindle, Steph</v>
      </c>
      <c r="W8" s="493"/>
      <c r="X8" s="493"/>
      <c r="Y8" s="493" t="e">
        <f>#N/A</f>
        <v>#N/A</v>
      </c>
      <c r="Z8" s="285" t="str">
        <f ca="1">VLOOKUP(Y$5&amp;"2",'Team Rosters'!$G$3:$J$162,3,0)</f>
        <v>8</v>
      </c>
      <c r="AA8" s="462">
        <f ca="1">IF(VLOOKUP(MID(V8,5,LEN(V8)-4),[1]Dues!$A:$O,15,FALSE)=0,"",VLOOKUP(MID(V8,5,LEN(V8)-4),[1]Dues!$A:$O,15,FALSE))</f>
        <v>20</v>
      </c>
      <c r="AB8" s="462"/>
      <c r="AC8" s="289"/>
      <c r="AD8" s="494" t="str">
        <f ca="1">IF(AND(LEN(V8)&gt;4,LEN(V9)&gt;4),"(1) &amp; (3)","")</f>
        <v/>
      </c>
      <c r="AE8" s="494"/>
      <c r="AF8" s="494"/>
      <c r="AG8" s="287"/>
      <c r="AH8" s="287"/>
      <c r="AI8" s="287"/>
      <c r="AJ8" s="287"/>
      <c r="AK8" s="451" t="str">
        <f ca="1">IF(AD8="","",IF(AO6&lt;&gt;"",AO6,ROUND(IF(ISERROR(VLOOKUP(IF(MID(V7,5,LEN(V7))&lt;MID(V9,5,LEN(V9)),MID(V7,5,LEN(V7))&amp;"+"&amp;MID(V9,5,LEN(V9)),MID(V9,5,LEN(V9))&amp;"+"&amp;MID(V7,5,LEN(V7))),Doubles!$A:$F,6,FALSE)),(Z7+Z9)/2,VLOOKUP(IF(MID(V7,5,LEN(V7))&lt;MID(V9,5,LEN(V9)),MID(V7,5,LEN(V7))&amp;"+"&amp;MID(V9,5,LEN(V9)),MID(V9,5,LEN(V9))&amp;"+"&amp;MID(V7,5,LEN(V7))),Doubles!$A:$F,6,FALSE)),0)))</f>
        <v/>
      </c>
      <c r="AL8" s="451"/>
      <c r="AM8" s="290"/>
      <c r="AN8" s="458"/>
      <c r="AO8" s="465"/>
      <c r="AP8" s="273"/>
      <c r="AQ8" s="588"/>
      <c r="AR8" s="588"/>
      <c r="AS8" s="588"/>
      <c r="AT8" s="248" t="s">
        <v>88</v>
      </c>
      <c r="AV8" s="291" t="str">
        <f ca="1">VLOOKUP(E$5&amp;"2",'Team Rosters'!$G$3:$H$162,2,0)</f>
        <v>Crumbliss, John</v>
      </c>
      <c r="AW8" s="292" t="str">
        <f ca="1">VLOOKUP(Y$5&amp;"2",'Team Rosters'!$G$3:$H$162,2,0)</f>
        <v>Shindle, Steph</v>
      </c>
      <c r="AX8" s="268">
        <f ca="1">'8-Ball Scotch Doubles'!$AB$2</f>
        <v>41848</v>
      </c>
      <c r="AY8" s="269">
        <f>AY7</f>
        <v>4</v>
      </c>
      <c r="AZ8" s="270">
        <v>4</v>
      </c>
      <c r="BA8" s="270">
        <v>2</v>
      </c>
      <c r="BB8" s="270">
        <v>3</v>
      </c>
      <c r="BC8" s="270" t="str">
        <f t="shared" ca="1" si="0"/>
        <v>41848442</v>
      </c>
      <c r="BD8" s="297">
        <f>'8-Ball Scotch Doubles'!$X$14</f>
        <v>0</v>
      </c>
      <c r="BE8" s="298" t="str">
        <f>'8-Ball Scotch Doubles'!$V$14</f>
        <v/>
      </c>
      <c r="BF8" s="269" t="str">
        <f>'8-Ball Scotch Doubles'!$AD$14</f>
        <v/>
      </c>
      <c r="BG8" s="269">
        <f>BD7</f>
        <v>0</v>
      </c>
      <c r="BH8" s="269" t="str">
        <f>BE7</f>
        <v/>
      </c>
      <c r="BI8" s="269">
        <f>BF7</f>
        <v>0</v>
      </c>
      <c r="BJ8" s="270" t="s">
        <v>39</v>
      </c>
      <c r="BK8" s="270">
        <f t="shared" si="1"/>
        <v>1</v>
      </c>
      <c r="BL8" s="270" t="e">
        <f>IF(ISERROR(VLOOKUP(BD8,BD$3:BN$6,9,FALSE)),VLOOKUP(BD8,'[1]8-Ball'!$A:$M,13,0),VLOOKUP(BD8,BD$3:BN$6,9,FALSE)+1)</f>
        <v>#N/A</v>
      </c>
      <c r="BM8" s="270" t="e">
        <f>IF(ISERROR(VLOOKUP(BD8,BD$3:BN$6,11,FALSE)),VLOOKUP(BD8,'[1]8-Ball'!$A:$M,7,0),VLOOKUP(BD8,BD$3:BN$6,11,FALSE))</f>
        <v>#N/A</v>
      </c>
      <c r="BN8" s="270" t="e">
        <f t="shared" si="2"/>
        <v>#N/A</v>
      </c>
      <c r="BO8" s="270" t="e">
        <f t="shared" si="3"/>
        <v>#N/A</v>
      </c>
      <c r="BP8" s="270"/>
      <c r="BQ8" s="270"/>
      <c r="BS8" s="264">
        <f t="shared" si="5"/>
        <v>0</v>
      </c>
      <c r="BT8" s="265" t="e">
        <f t="shared" si="9"/>
        <v>#N/A</v>
      </c>
      <c r="BU8" s="266">
        <v>3</v>
      </c>
      <c r="BV8" s="248" t="str">
        <f t="shared" ca="1" si="11"/>
        <v>Randolph/Shindle</v>
      </c>
      <c r="BW8" s="248" t="str">
        <f t="shared" ca="1" si="11"/>
        <v>Crumbliss</v>
      </c>
      <c r="BX8" s="248" t="e">
        <f t="shared" ca="1" si="6"/>
        <v>#N/A</v>
      </c>
      <c r="BY8" s="266" t="str">
        <f>AE17</f>
        <v/>
      </c>
      <c r="BZ8" s="266">
        <f>COUNTIF(BQ16:BQ17,"Away")</f>
        <v>0</v>
      </c>
      <c r="CA8" s="266" t="str">
        <f>IF(BY8&gt;BY7,1,IF(AND(BY7=BY8,BZ8&gt;BZ7),1,""))</f>
        <v/>
      </c>
      <c r="CB8" s="266"/>
      <c r="CC8" s="248">
        <f t="shared" si="10"/>
        <v>4</v>
      </c>
      <c r="CD8" s="266">
        <v>6</v>
      </c>
      <c r="CE8" s="266" t="str">
        <f t="shared" ca="1" si="4"/>
        <v/>
      </c>
      <c r="CF8" s="248" t="str">
        <f ca="1">VLOOKUP($AB$2,Schedule!$B$3:$AA$33,15+((CD8-1)*2),0)</f>
        <v/>
      </c>
      <c r="CG8" s="248" t="str">
        <f ca="1">VLOOKUP($AB$2,Schedule!$B$3:$AA$33,16+((CD8-1)*2),0)</f>
        <v/>
      </c>
      <c r="CH8" s="248" t="str">
        <f t="shared" ca="1" si="7"/>
        <v/>
      </c>
    </row>
    <row r="9" spans="1:92" ht="13" customHeight="1">
      <c r="B9" s="493" t="str">
        <f ca="1">"(3) "&amp;VLOOKUP(E$5&amp;"3",'Team Rosters'!$G$3:$H$162,2,0)</f>
        <v>(3) Bailey, Kent</v>
      </c>
      <c r="C9" s="493"/>
      <c r="D9" s="493"/>
      <c r="E9" s="493" t="e">
        <f>#N/A</f>
        <v>#N/A</v>
      </c>
      <c r="F9" s="285" t="str">
        <f ca="1">VLOOKUP(E$5&amp;"3",'Team Rosters'!$G$3:$J$162,3,0)</f>
        <v>6</v>
      </c>
      <c r="G9" s="462" t="str">
        <f ca="1">IF(VLOOKUP(MID(B9,5,LEN(B9)-4),[1]Dues!$A:$O,15,FALSE)=0,"",VLOOKUP(MID(B9,5,LEN(B9)-4),[1]Dues!$A:$O,15,FALSE))</f>
        <v/>
      </c>
      <c r="H9" s="462"/>
      <c r="I9" s="286"/>
      <c r="J9" s="597" t="str">
        <f ca="1">IF(AND(LEN(B9)&gt;4,LEN(B7)&gt;4),"(2) &amp; (3)","")</f>
        <v>(2) &amp; (3)</v>
      </c>
      <c r="K9" s="597"/>
      <c r="L9" s="597"/>
      <c r="M9" s="299"/>
      <c r="N9" s="299"/>
      <c r="O9" s="299"/>
      <c r="P9" s="299"/>
      <c r="Q9" s="452">
        <f ca="1">IF(J9="","",IF(U$6&lt;&gt;"",U$6,ROUND(IF(ISERROR(VLOOKUP(IF(MID(B9,5,LEN(B9))&lt;MID(B8,5,LEN(B8)),MID(B9,5,LEN(B9))&amp;"+"&amp;MID(B8,5,LEN(B8)),MID(B8,5,LEN(B8))&amp;"+"&amp;MID(B9,5,LEN(B9))),Doubles!$A:$F,6,FALSE)),(F9+F8)/2,VLOOKUP(IF(MID(B9,5,LEN(B9))&lt;MID(B8,5,LEN(B8)),MID(B9,5,LEN(B9))&amp;"+"&amp;MID(B8,5,LEN(B8)),MID(B8,5,LEN(B8))&amp;"+"&amp;MID(B9,5,LEN(B9))),Doubles!$A:$F,6,FALSE)),0)))</f>
        <v>11</v>
      </c>
      <c r="R9" s="452"/>
      <c r="S9" s="300"/>
      <c r="T9" s="459"/>
      <c r="U9" s="602"/>
      <c r="V9" s="493" t="str">
        <f ca="1">"(3) "&amp;VLOOKUP(Y$5&amp;"3",'Team Rosters'!$G$3:$H$162,2,0)</f>
        <v xml:space="preserve">(3) </v>
      </c>
      <c r="W9" s="493"/>
      <c r="X9" s="493"/>
      <c r="Y9" s="493" t="e">
        <f>#N/A</f>
        <v>#N/A</v>
      </c>
      <c r="Z9" s="285" t="str">
        <f ca="1">VLOOKUP(Y$5&amp;"3",'Team Rosters'!$G$3:$J$162,3,0)</f>
        <v/>
      </c>
      <c r="AA9" s="462" t="str">
        <f ca="1">IF(VLOOKUP(MID(V9,5,LEN(V9)-4),[1]Dues!$A:$O,15,FALSE)=0,"",VLOOKUP(MID(V9,5,LEN(V9)-4),[1]Dues!$A:$O,15,FALSE))</f>
        <v/>
      </c>
      <c r="AB9" s="462"/>
      <c r="AC9" s="301"/>
      <c r="AD9" s="597" t="str">
        <f ca="1">IF(AND(LEN(V9)&gt;4,LEN(V7)&gt;4),"(2) &amp; (3)","")</f>
        <v/>
      </c>
      <c r="AE9" s="597"/>
      <c r="AF9" s="597"/>
      <c r="AG9" s="299"/>
      <c r="AH9" s="299"/>
      <c r="AI9" s="299"/>
      <c r="AJ9" s="299"/>
      <c r="AK9" s="452" t="str">
        <f ca="1">IF(AD9="","",IF(AO$6&lt;&gt;"",AO$6,ROUND(IF(ISERROR(VLOOKUP(IF(MID(V9,5,LEN(V9))&lt;MID(V8,5,LEN(V8)),MID(V9,5,LEN(V9))&amp;"+"&amp;MID(V8,5,LEN(V8)),MID(V8,5,LEN(V8))&amp;"+"&amp;MID(V9,5,LEN(V9))),Doubles!$A:$F,6,FALSE)),(Z9+Z8)/2,VLOOKUP(IF(MID(V9,5,LEN(V9))&lt;MID(V8,5,LEN(V8)),MID(V9,5,LEN(V9))&amp;"+"&amp;MID(V8,5,LEN(V8)),MID(V8,5,LEN(V8))&amp;"+"&amp;MID(V9,5,LEN(V9))),Doubles!$A:$F,6,FALSE)),0)))</f>
        <v/>
      </c>
      <c r="AL9" s="452"/>
      <c r="AM9" s="302"/>
      <c r="AN9" s="459"/>
      <c r="AO9" s="466"/>
      <c r="AP9" s="273"/>
      <c r="AQ9" s="494"/>
      <c r="AR9" s="494"/>
      <c r="AS9" s="586"/>
      <c r="AT9" s="303" t="s">
        <v>87</v>
      </c>
      <c r="AU9" s="303"/>
      <c r="AV9" s="291" t="str">
        <f ca="1">VLOOKUP(E$5&amp;"3",'Team Rosters'!$G$3:$H$162,2,0)</f>
        <v>Bailey, Kent</v>
      </c>
      <c r="AW9" s="292" t="str">
        <f ca="1">VLOOKUP(Y$5&amp;"3",'Team Rosters'!$G$3:$H$162,2,0)</f>
        <v/>
      </c>
      <c r="AX9" s="258">
        <f ca="1">'8-Ball Scotch Doubles'!$AB$2</f>
        <v>41848</v>
      </c>
      <c r="AY9" s="259">
        <f t="shared" si="8"/>
        <v>4</v>
      </c>
      <c r="AZ9" s="260">
        <v>2</v>
      </c>
      <c r="BA9" s="260">
        <v>2</v>
      </c>
      <c r="BB9" s="260">
        <v>4</v>
      </c>
      <c r="BC9" s="260" t="str">
        <f t="shared" ca="1" si="0"/>
        <v>41848422</v>
      </c>
      <c r="BD9" s="261">
        <f>'8-Ball Scotch Doubles'!$D$14</f>
        <v>0</v>
      </c>
      <c r="BE9" s="261" t="str">
        <f>'8-Ball Scotch Doubles'!$B$14</f>
        <v/>
      </c>
      <c r="BF9" s="259">
        <f>'8-Ball Scotch Doubles'!$J$14</f>
        <v>0</v>
      </c>
      <c r="BG9" s="259">
        <f>BD10</f>
        <v>0</v>
      </c>
      <c r="BH9" s="259" t="str">
        <f>BE10</f>
        <v/>
      </c>
      <c r="BI9" s="259" t="str">
        <f>BF10</f>
        <v/>
      </c>
      <c r="BJ9" s="260" t="s">
        <v>38</v>
      </c>
      <c r="BK9" s="260">
        <f t="shared" si="1"/>
        <v>0</v>
      </c>
      <c r="BL9" s="260" t="e">
        <f>IF(ISERROR(VLOOKUP(BD9,BD$3:BN$6,9,FALSE)),VLOOKUP(BD9,'[1]8-Ball'!$A:$M,13,0),VLOOKUP(BD9,BD$3:BN$6,9,FALSE)+1)</f>
        <v>#N/A</v>
      </c>
      <c r="BM9" s="260" t="e">
        <f>IF(ISERROR(VLOOKUP(BD9,BD$3:BN$6,11,FALSE)),VLOOKUP(BD9,'[1]8-Ball'!$A:$M,7,0),VLOOKUP(BD9,BD$3:BN$6,11,FALSE))</f>
        <v>#N/A</v>
      </c>
      <c r="BN9" s="260" t="e">
        <f t="shared" si="2"/>
        <v>#N/A</v>
      </c>
      <c r="BO9" s="260" t="e">
        <f t="shared" si="3"/>
        <v>#N/A</v>
      </c>
      <c r="BP9" s="260"/>
      <c r="BQ9" s="260"/>
      <c r="BS9" s="264">
        <f t="shared" si="5"/>
        <v>0</v>
      </c>
      <c r="BT9" s="265" t="e">
        <f t="shared" si="9"/>
        <v>#N/A</v>
      </c>
      <c r="BU9" s="266">
        <v>4</v>
      </c>
      <c r="BV9" s="248" t="str">
        <f t="shared" ca="1" si="11"/>
        <v>Crumbliss</v>
      </c>
      <c r="BW9" s="248" t="str">
        <f t="shared" ca="1" si="11"/>
        <v>Randolph/Shindle</v>
      </c>
      <c r="BX9" s="248" t="e">
        <f t="shared" ca="1" si="6"/>
        <v>#N/A</v>
      </c>
      <c r="BY9" s="266" t="str">
        <f>M17</f>
        <v/>
      </c>
      <c r="BZ9" s="266">
        <f>COUNTIF(BQ18:BQ19,"Home")</f>
        <v>0</v>
      </c>
      <c r="CA9" s="266" t="str">
        <f>IF(BY9&gt;BY10,1,IF(AND(BY9=BY10,BZ9&gt;BZ10),1,""))</f>
        <v/>
      </c>
      <c r="CB9" s="266"/>
      <c r="CC9" s="248">
        <f t="shared" si="10"/>
        <v>4</v>
      </c>
      <c r="CD9" s="266">
        <v>7</v>
      </c>
      <c r="CE9" s="266" t="str">
        <f t="shared" ca="1" si="4"/>
        <v/>
      </c>
      <c r="CF9" s="248" t="e">
        <f ca="1">VLOOKUP($AB$2,Schedule!$B$3:$AA$33,15+((CD9-1)*2),0)</f>
        <v>#REF!</v>
      </c>
      <c r="CG9" s="248" t="e">
        <f ca="1">VLOOKUP($AB$2,Schedule!$B$3:$AA$33,16+((CD9-1)*2),0)</f>
        <v>#REF!</v>
      </c>
      <c r="CH9" s="248" t="str">
        <f t="shared" ca="1" si="7"/>
        <v/>
      </c>
    </row>
    <row r="10" spans="1:92" ht="14" customHeight="1">
      <c r="A10" s="479" t="s">
        <v>15</v>
      </c>
      <c r="B10" s="589" t="s">
        <v>2</v>
      </c>
      <c r="C10" s="489" t="s">
        <v>250</v>
      </c>
      <c r="D10" s="489"/>
      <c r="E10" s="489"/>
      <c r="F10" s="548"/>
      <c r="G10" s="551" t="s">
        <v>183</v>
      </c>
      <c r="H10" s="552"/>
      <c r="I10" s="552"/>
      <c r="J10" s="552"/>
      <c r="K10" s="528" t="s">
        <v>184</v>
      </c>
      <c r="L10" s="529"/>
      <c r="M10" s="529"/>
      <c r="N10" s="529"/>
      <c r="O10" s="529"/>
      <c r="P10" s="529"/>
      <c r="Q10" s="529"/>
      <c r="R10" s="529"/>
      <c r="S10" s="529"/>
      <c r="T10" s="530"/>
      <c r="U10" s="553" t="s">
        <v>16</v>
      </c>
      <c r="V10" s="546" t="s">
        <v>2</v>
      </c>
      <c r="W10" s="489" t="s">
        <v>250</v>
      </c>
      <c r="X10" s="489"/>
      <c r="Y10" s="489"/>
      <c r="Z10" s="548"/>
      <c r="AA10" s="551" t="s">
        <v>183</v>
      </c>
      <c r="AB10" s="552"/>
      <c r="AC10" s="552"/>
      <c r="AD10" s="552"/>
      <c r="AE10" s="528" t="s">
        <v>184</v>
      </c>
      <c r="AF10" s="529"/>
      <c r="AG10" s="529"/>
      <c r="AH10" s="529"/>
      <c r="AI10" s="529"/>
      <c r="AJ10" s="529"/>
      <c r="AK10" s="529"/>
      <c r="AL10" s="529"/>
      <c r="AM10" s="529"/>
      <c r="AN10" s="530"/>
      <c r="AO10" s="553" t="s">
        <v>16</v>
      </c>
      <c r="AP10" s="449" t="s">
        <v>15</v>
      </c>
      <c r="AQ10" s="494"/>
      <c r="AR10" s="494"/>
      <c r="AS10" s="586"/>
      <c r="AT10" s="266"/>
      <c r="AU10" s="266"/>
      <c r="AV10" s="266"/>
      <c r="AX10" s="268">
        <f ca="1">'8-Ball Scotch Doubles'!$AB$2</f>
        <v>41848</v>
      </c>
      <c r="AY10" s="269">
        <f t="shared" si="8"/>
        <v>4</v>
      </c>
      <c r="AZ10" s="270">
        <v>3</v>
      </c>
      <c r="BA10" s="270">
        <v>2</v>
      </c>
      <c r="BB10" s="270">
        <v>4</v>
      </c>
      <c r="BC10" s="270" t="str">
        <f t="shared" ca="1" si="0"/>
        <v>41848432</v>
      </c>
      <c r="BD10" s="297">
        <f>'8-Ball Scotch Doubles'!$X$12</f>
        <v>0</v>
      </c>
      <c r="BE10" s="298" t="str">
        <f>'8-Ball Scotch Doubles'!$V$12</f>
        <v/>
      </c>
      <c r="BF10" s="269" t="str">
        <f>'8-Ball Scotch Doubles'!$AD$12</f>
        <v/>
      </c>
      <c r="BG10" s="269">
        <f>BD9</f>
        <v>0</v>
      </c>
      <c r="BH10" s="269" t="str">
        <f>BE9</f>
        <v/>
      </c>
      <c r="BI10" s="269">
        <f>BF9</f>
        <v>0</v>
      </c>
      <c r="BJ10" s="270" t="s">
        <v>39</v>
      </c>
      <c r="BK10" s="270">
        <f t="shared" si="1"/>
        <v>1</v>
      </c>
      <c r="BL10" s="270" t="e">
        <f>IF(ISERROR(VLOOKUP(BD10,BD$3:BN$6,9,FALSE)),VLOOKUP(BD10,'[1]8-Ball'!$A:$M,13,0),VLOOKUP(BD10,BD$3:BN$6,9,FALSE)+1)</f>
        <v>#N/A</v>
      </c>
      <c r="BM10" s="270" t="e">
        <f>IF(ISERROR(VLOOKUP(BD10,BD$3:BN$6,11,FALSE)),VLOOKUP(BD10,'[1]8-Ball'!$A:$M,7,0),VLOOKUP(BD10,BD$3:BN$6,11,FALSE))</f>
        <v>#N/A</v>
      </c>
      <c r="BN10" s="270" t="e">
        <f t="shared" si="2"/>
        <v>#N/A</v>
      </c>
      <c r="BO10" s="270" t="e">
        <f t="shared" si="3"/>
        <v>#N/A</v>
      </c>
      <c r="BP10" s="270"/>
      <c r="BQ10" s="270"/>
      <c r="BS10" s="264">
        <f t="shared" si="5"/>
        <v>0</v>
      </c>
      <c r="BT10" s="265" t="e">
        <f t="shared" si="9"/>
        <v>#N/A</v>
      </c>
      <c r="BU10" s="266">
        <v>4</v>
      </c>
      <c r="BV10" s="248" t="str">
        <f t="shared" ca="1" si="11"/>
        <v>Randolph/Shindle</v>
      </c>
      <c r="BW10" s="248" t="str">
        <f t="shared" ca="1" si="11"/>
        <v>Crumbliss</v>
      </c>
      <c r="BX10" s="248" t="e">
        <f t="shared" ca="1" si="6"/>
        <v>#N/A</v>
      </c>
      <c r="BY10" s="266" t="str">
        <f>AG17</f>
        <v/>
      </c>
      <c r="BZ10" s="266">
        <f>COUNTIF(BQ18:BQ19,"Away")</f>
        <v>0</v>
      </c>
      <c r="CA10" s="266" t="str">
        <f>IF(BY10&gt;BY9,1,IF(AND(BY9=BY10,BZ10&gt;BZ9),1,""))</f>
        <v/>
      </c>
      <c r="CB10" s="266"/>
      <c r="CC10" s="248">
        <f t="shared" si="10"/>
        <v>4</v>
      </c>
      <c r="CD10" s="266">
        <v>8</v>
      </c>
      <c r="CE10" s="266" t="str">
        <f t="shared" ca="1" si="4"/>
        <v/>
      </c>
      <c r="CF10" s="248" t="e">
        <f ca="1">VLOOKUP($AB$2,Schedule!$B$3:$AA$33,15+((CD10-1)*2),0)</f>
        <v>#REF!</v>
      </c>
      <c r="CG10" s="248" t="e">
        <f ca="1">VLOOKUP($AB$2,Schedule!$B$3:$AA$33,16+((CD10-1)*2),0)</f>
        <v>#REF!</v>
      </c>
      <c r="CH10" s="248" t="str">
        <f t="shared" ca="1" si="7"/>
        <v/>
      </c>
    </row>
    <row r="11" spans="1:92" ht="15" customHeight="1" thickBot="1">
      <c r="A11" s="480"/>
      <c r="B11" s="547"/>
      <c r="C11" s="549"/>
      <c r="D11" s="549"/>
      <c r="E11" s="549"/>
      <c r="F11" s="550"/>
      <c r="G11" s="471">
        <v>1</v>
      </c>
      <c r="H11" s="472"/>
      <c r="I11" s="471">
        <v>2</v>
      </c>
      <c r="J11" s="543"/>
      <c r="K11" s="544">
        <v>3</v>
      </c>
      <c r="L11" s="472"/>
      <c r="M11" s="471">
        <v>4</v>
      </c>
      <c r="N11" s="472"/>
      <c r="O11" s="471">
        <v>5</v>
      </c>
      <c r="P11" s="472"/>
      <c r="Q11" s="471">
        <v>6</v>
      </c>
      <c r="R11" s="472"/>
      <c r="S11" s="541">
        <v>7</v>
      </c>
      <c r="T11" s="542"/>
      <c r="U11" s="554"/>
      <c r="V11" s="555"/>
      <c r="W11" s="549"/>
      <c r="X11" s="549"/>
      <c r="Y11" s="549"/>
      <c r="Z11" s="550"/>
      <c r="AA11" s="471">
        <v>1</v>
      </c>
      <c r="AB11" s="472"/>
      <c r="AC11" s="471">
        <v>2</v>
      </c>
      <c r="AD11" s="543"/>
      <c r="AE11" s="544">
        <v>3</v>
      </c>
      <c r="AF11" s="472"/>
      <c r="AG11" s="471">
        <v>4</v>
      </c>
      <c r="AH11" s="472"/>
      <c r="AI11" s="471">
        <v>5</v>
      </c>
      <c r="AJ11" s="472"/>
      <c r="AK11" s="471">
        <v>6</v>
      </c>
      <c r="AL11" s="472"/>
      <c r="AM11" s="541">
        <v>7</v>
      </c>
      <c r="AN11" s="542"/>
      <c r="AO11" s="554"/>
      <c r="AP11" s="450"/>
      <c r="AQ11" s="304"/>
      <c r="AR11" s="304"/>
      <c r="AX11" s="280"/>
      <c r="AY11" s="281"/>
      <c r="AZ11" s="282"/>
      <c r="BA11" s="282"/>
      <c r="BB11" s="282"/>
      <c r="BC11" s="282"/>
      <c r="BD11" s="305"/>
      <c r="BE11" s="306"/>
      <c r="BF11" s="281"/>
      <c r="BG11" s="281"/>
      <c r="BH11" s="281"/>
      <c r="BI11" s="281"/>
      <c r="BJ11" s="282"/>
      <c r="BK11" s="282"/>
      <c r="BL11" s="282"/>
      <c r="BM11" s="282"/>
      <c r="BN11" s="282"/>
      <c r="BO11" s="282"/>
      <c r="BP11" s="282"/>
      <c r="BQ11" s="282"/>
      <c r="BS11" s="264">
        <f t="shared" si="5"/>
        <v>0</v>
      </c>
      <c r="BT11" s="265" t="e">
        <f t="shared" si="9"/>
        <v>#N/A</v>
      </c>
      <c r="BU11" s="266">
        <v>5</v>
      </c>
      <c r="BV11" s="248" t="str">
        <f t="shared" ca="1" si="11"/>
        <v>Crumbliss</v>
      </c>
      <c r="BW11" s="248" t="str">
        <f t="shared" ca="1" si="11"/>
        <v>Randolph/Shindle</v>
      </c>
      <c r="BX11" s="248" t="e">
        <f t="shared" ca="1" si="6"/>
        <v>#N/A</v>
      </c>
      <c r="BY11" s="266" t="str">
        <f>O17</f>
        <v/>
      </c>
      <c r="BZ11" s="266">
        <f>COUNTIF(BO20:BO22,"Home")</f>
        <v>0</v>
      </c>
      <c r="CA11" s="266" t="str">
        <f>IF(BY11&gt;BY12,1,IF(AND(BY11=BY12,BZ11&gt;BZ12),1,""))</f>
        <v/>
      </c>
      <c r="CB11" s="266"/>
      <c r="CC11" s="248">
        <f t="shared" si="10"/>
        <v>4</v>
      </c>
      <c r="CD11" s="266">
        <v>9</v>
      </c>
      <c r="CE11" s="266" t="str">
        <f t="shared" ca="1" si="4"/>
        <v/>
      </c>
      <c r="CF11" s="248" t="e">
        <f ca="1">VLOOKUP($AB$2,Schedule!$B$3:$AA$33,15+((CD11-1)*2),0)</f>
        <v>#REF!</v>
      </c>
      <c r="CG11" s="248" t="e">
        <f ca="1">VLOOKUP($AB$2,Schedule!$B$3:$AA$33,16+((CD11-1)*2),0)</f>
        <v>#REF!</v>
      </c>
      <c r="CH11" s="248" t="str">
        <f t="shared" ca="1" si="7"/>
        <v/>
      </c>
    </row>
    <row r="12" spans="1:92" ht="31" customHeight="1" thickBot="1">
      <c r="A12" s="578"/>
      <c r="B12" s="557" t="str">
        <f>IF($AU$4=1,IF(D12="",0,ROUND(VLOOKUP(D12,'[1]8-Ball'!$A:$G,7,0),0)+IF(AND(ISERROR(VLOOKUP(D12,AV$7:AV$9,1,0)),ISERROR(VLOOKUP(D12,J$7:J$9,1,0))),1,0)),"")</f>
        <v/>
      </c>
      <c r="C12" s="460">
        <v>1</v>
      </c>
      <c r="D12" s="595"/>
      <c r="E12" s="595"/>
      <c r="F12" s="603"/>
      <c r="G12" s="307" t="s">
        <v>5</v>
      </c>
      <c r="H12" s="245"/>
      <c r="I12" s="307"/>
      <c r="J12" s="246"/>
      <c r="K12" s="509" t="s">
        <v>5</v>
      </c>
      <c r="L12" s="592"/>
      <c r="M12" s="473"/>
      <c r="N12" s="464"/>
      <c r="O12" s="473" t="s">
        <v>5</v>
      </c>
      <c r="P12" s="464"/>
      <c r="Q12" s="473"/>
      <c r="R12" s="464"/>
      <c r="S12" s="516" t="s">
        <v>5</v>
      </c>
      <c r="T12" s="583"/>
      <c r="U12" s="564" t="str">
        <f>IF($AU$4=1,H12+J12+H14+J14+L12+R12+T12,"")</f>
        <v/>
      </c>
      <c r="V12" s="557" t="str">
        <f>IF($AU$4=1,IF(X12="",0,ROUND(VLOOKUP(X12,'[1]8-Ball'!$A:$G,7,0),0)+IF(AND(ISERROR(VLOOKUP(X12,AW$7:AW$9,1,0)),ISERROR(VLOOKUP(X12,AD$7:AD$9,1,0))),1,0)),"")</f>
        <v/>
      </c>
      <c r="W12" s="460">
        <v>3</v>
      </c>
      <c r="X12" s="595"/>
      <c r="Y12" s="595"/>
      <c r="Z12" s="455"/>
      <c r="AA12" s="307"/>
      <c r="AB12" s="308" t="str">
        <f>IF($AU$4=1,IF(H12="","",15-H12),"")</f>
        <v/>
      </c>
      <c r="AC12" s="307" t="s">
        <v>5</v>
      </c>
      <c r="AD12" s="308" t="str">
        <f>IF($AU$4=1,IF(J14="","",15-J14),"")</f>
        <v/>
      </c>
      <c r="AE12" s="509"/>
      <c r="AF12" s="514" t="str">
        <f>IF($AU$4=1,IF(L12="","",15-L12),"")</f>
        <v/>
      </c>
      <c r="AG12" s="473" t="s">
        <v>5</v>
      </c>
      <c r="AH12" s="475" t="str">
        <f>IF($AU$4=1,IF(N12="","",15-N12),"")</f>
        <v/>
      </c>
      <c r="AI12" s="473"/>
      <c r="AJ12" s="475" t="str">
        <f>IF($AU$4=1,IF(P12="","",15-P12),"")</f>
        <v/>
      </c>
      <c r="AK12" s="473" t="s">
        <v>5</v>
      </c>
      <c r="AL12" s="475" t="str">
        <f>IF($AU$4=1,IF(R12="","",15-R12),"")</f>
        <v/>
      </c>
      <c r="AM12" s="516"/>
      <c r="AN12" s="519" t="str">
        <f>IF($AU$4=1,IF(T12="","",15-T12),"")</f>
        <v/>
      </c>
      <c r="AO12" s="564" t="str">
        <f>IF($AU$4=1,AB12+AD12+AB14+AD14+AF12+AL12+AN12,"")</f>
        <v/>
      </c>
      <c r="AP12" s="579"/>
      <c r="AQ12" s="494"/>
      <c r="AR12" s="494"/>
      <c r="AX12" s="280"/>
      <c r="AY12" s="281"/>
      <c r="AZ12" s="282"/>
      <c r="BA12" s="282"/>
      <c r="BB12" s="282"/>
      <c r="BC12" s="282"/>
      <c r="BD12" s="305"/>
      <c r="BE12" s="306"/>
      <c r="BF12" s="281"/>
      <c r="BG12" s="281"/>
      <c r="BH12" s="281"/>
      <c r="BI12" s="281"/>
      <c r="BJ12" s="282"/>
      <c r="BK12" s="282"/>
      <c r="BL12" s="282"/>
      <c r="BM12" s="282"/>
      <c r="BN12" s="282"/>
      <c r="BO12" s="282"/>
      <c r="BP12" s="282"/>
      <c r="BQ12" s="282"/>
      <c r="BS12" s="264">
        <f t="shared" si="5"/>
        <v>0</v>
      </c>
      <c r="BT12" s="265" t="e">
        <f t="shared" si="9"/>
        <v>#N/A</v>
      </c>
      <c r="BU12" s="266">
        <v>5</v>
      </c>
      <c r="BV12" s="248" t="str">
        <f t="shared" ca="1" si="11"/>
        <v>Randolph/Shindle</v>
      </c>
      <c r="BW12" s="248" t="str">
        <f t="shared" ca="1" si="11"/>
        <v>Crumbliss</v>
      </c>
      <c r="BX12" s="248" t="e">
        <f t="shared" ca="1" si="6"/>
        <v>#N/A</v>
      </c>
      <c r="BY12" s="266" t="str">
        <f>AI17</f>
        <v/>
      </c>
      <c r="BZ12" s="266">
        <f>COUNTIF(BO20:BO22,"Away")</f>
        <v>0</v>
      </c>
      <c r="CA12" s="266" t="str">
        <f>IF(BY12&gt;BY11,1,IF(AND(BY11=BY12,BZ12&gt;BZ11),1,""))</f>
        <v/>
      </c>
      <c r="CB12" s="266"/>
      <c r="CC12" s="248">
        <f t="shared" si="10"/>
        <v>4</v>
      </c>
      <c r="CD12" s="266">
        <v>10</v>
      </c>
      <c r="CE12" s="266"/>
      <c r="CF12" s="248" t="e">
        <f ca="1">VLOOKUP($AB$2,Schedule!$B$3:$AA$33,15+((CD12-1)*2),0)</f>
        <v>#REF!</v>
      </c>
      <c r="CG12" s="248" t="e">
        <f ca="1">VLOOKUP($AB$2,Schedule!$B$3:$AA$33,16+((CD12-1)*2),0)</f>
        <v>#REF!</v>
      </c>
      <c r="CH12" s="248" t="str">
        <f t="shared" si="7"/>
        <v/>
      </c>
    </row>
    <row r="13" spans="1:92" s="303" customFormat="1" ht="15" customHeight="1" thickBot="1">
      <c r="A13" s="578"/>
      <c r="B13" s="558"/>
      <c r="C13" s="461"/>
      <c r="D13" s="596"/>
      <c r="E13" s="596"/>
      <c r="F13" s="604"/>
      <c r="G13" s="598" t="s">
        <v>180</v>
      </c>
      <c r="H13" s="599"/>
      <c r="I13" s="580" t="s">
        <v>6</v>
      </c>
      <c r="J13" s="582"/>
      <c r="K13" s="510"/>
      <c r="L13" s="593"/>
      <c r="M13" s="474"/>
      <c r="N13" s="465"/>
      <c r="O13" s="474"/>
      <c r="P13" s="465"/>
      <c r="Q13" s="474"/>
      <c r="R13" s="465"/>
      <c r="S13" s="517"/>
      <c r="T13" s="584"/>
      <c r="U13" s="565"/>
      <c r="V13" s="558"/>
      <c r="W13" s="461"/>
      <c r="X13" s="596"/>
      <c r="Y13" s="596"/>
      <c r="Z13" s="456"/>
      <c r="AA13" s="580" t="s">
        <v>182</v>
      </c>
      <c r="AB13" s="581"/>
      <c r="AC13" s="580" t="s">
        <v>14</v>
      </c>
      <c r="AD13" s="582"/>
      <c r="AE13" s="510"/>
      <c r="AF13" s="515" t="str">
        <f>IF($AU$4=1,IF(L13="","",15-L13),"")</f>
        <v/>
      </c>
      <c r="AG13" s="474"/>
      <c r="AH13" s="476" t="str">
        <f>IF($AU$4=1,IF(N13="","",15-N13),"")</f>
        <v/>
      </c>
      <c r="AI13" s="474"/>
      <c r="AJ13" s="476" t="str">
        <f>IF($AU$4=1,IF(P13="","",15-P13),"")</f>
        <v/>
      </c>
      <c r="AK13" s="474"/>
      <c r="AL13" s="476" t="str">
        <f>IF($AU$4=1,IF(R13="","",15-R13),"")</f>
        <v/>
      </c>
      <c r="AM13" s="517"/>
      <c r="AN13" s="520" t="str">
        <f>IF($AU$4=1,IF(T13="","",15-T13),"")</f>
        <v/>
      </c>
      <c r="AO13" s="565"/>
      <c r="AP13" s="579"/>
      <c r="AX13" s="531" t="s">
        <v>187</v>
      </c>
      <c r="AY13" s="531"/>
      <c r="AZ13" s="531"/>
      <c r="BA13" s="531"/>
      <c r="BB13" s="282"/>
      <c r="BC13" s="282"/>
      <c r="BD13" s="305"/>
      <c r="BE13" s="306"/>
      <c r="BF13" s="281"/>
      <c r="BG13" s="281"/>
      <c r="BH13" s="281"/>
      <c r="BI13" s="281"/>
      <c r="BJ13" s="282"/>
      <c r="BK13" s="282"/>
      <c r="BL13" s="282"/>
      <c r="BM13" s="282"/>
      <c r="BN13" s="282"/>
      <c r="BO13" s="282"/>
      <c r="BP13" s="282"/>
      <c r="BQ13" s="282"/>
      <c r="BS13" s="264">
        <f t="shared" si="5"/>
        <v>0</v>
      </c>
      <c r="BT13" s="265" t="e">
        <f t="shared" si="9"/>
        <v>#N/A</v>
      </c>
      <c r="BU13" s="445">
        <v>6</v>
      </c>
      <c r="BV13" s="248" t="str">
        <f t="shared" ref="BV13:BW16" ca="1" si="12">BV11</f>
        <v>Crumbliss</v>
      </c>
      <c r="BW13" s="248" t="str">
        <f t="shared" ca="1" si="12"/>
        <v>Randolph/Shindle</v>
      </c>
      <c r="BX13" s="248" t="e">
        <f ca="1">BT13&amp;"_"&amp;BV13</f>
        <v>#N/A</v>
      </c>
      <c r="BY13" s="445" t="str">
        <f>Q17</f>
        <v/>
      </c>
      <c r="BZ13" s="445">
        <f>COUNTIF(BO22:BO24,"Home")</f>
        <v>0</v>
      </c>
      <c r="CA13" s="445" t="str">
        <f>IF(BY13&gt;BY14,1,IF(AND(BY13=BY14,BZ13&gt;BZ14),1,""))</f>
        <v/>
      </c>
      <c r="CB13" s="445"/>
      <c r="CC13" s="248">
        <f t="shared" si="10"/>
        <v>4</v>
      </c>
      <c r="CJ13" s="286"/>
      <c r="CK13" s="286"/>
      <c r="CL13" s="286"/>
    </row>
    <row r="14" spans="1:92" ht="30" customHeight="1" thickBot="1">
      <c r="A14" s="578"/>
      <c r="B14" s="557" t="str">
        <f>IF($AU$4=1,IF(D14="",0,ROUND(VLOOKUP(D14,'[1]8-Ball'!$A:$G,7,0),0)+IF(AND(ISERROR(VLOOKUP(D14,AV$7:AV$9,1,0)),ISERROR(VLOOKUP(D14,J$7:J$9,1,0))),1,0)),"")</f>
        <v/>
      </c>
      <c r="C14" s="460">
        <v>2</v>
      </c>
      <c r="D14" s="595"/>
      <c r="E14" s="595"/>
      <c r="F14" s="455"/>
      <c r="G14" s="307" t="s">
        <v>5</v>
      </c>
      <c r="H14" s="245"/>
      <c r="I14" s="311"/>
      <c r="J14" s="247"/>
      <c r="K14" s="510"/>
      <c r="L14" s="593"/>
      <c r="M14" s="474"/>
      <c r="N14" s="465"/>
      <c r="O14" s="474"/>
      <c r="P14" s="465"/>
      <c r="Q14" s="474"/>
      <c r="R14" s="465"/>
      <c r="S14" s="517"/>
      <c r="T14" s="584"/>
      <c r="U14" s="565"/>
      <c r="V14" s="557" t="str">
        <f>IF($AU$4=1,IF(X14="",0,ROUND(VLOOKUP(X14,'[1]8-Ball'!$A:$G,7,0),0)+IF(AND(ISERROR(VLOOKUP(X14,AW$7:AW$9,1,0)),ISERROR(VLOOKUP(X14,AD$7:AD$9,1,0))),1,0)),"")</f>
        <v/>
      </c>
      <c r="W14" s="460">
        <v>4</v>
      </c>
      <c r="X14" s="595"/>
      <c r="Y14" s="595"/>
      <c r="Z14" s="455"/>
      <c r="AA14" s="311"/>
      <c r="AB14" s="308" t="str">
        <f>IF($AU$4=1,IF(H14="","",15-H14),"")</f>
        <v/>
      </c>
      <c r="AC14" s="311" t="s">
        <v>5</v>
      </c>
      <c r="AD14" s="308" t="str">
        <f>IF($AU$4=1,IF(J12="","",15-J12),"")</f>
        <v/>
      </c>
      <c r="AE14" s="510"/>
      <c r="AF14" s="515" t="str">
        <f>IF($AU$4=1,IF(L14="","",15-L14),"")</f>
        <v/>
      </c>
      <c r="AG14" s="474"/>
      <c r="AH14" s="476" t="str">
        <f>IF($AU$4=1,IF(N14="","",15-N14),"")</f>
        <v/>
      </c>
      <c r="AI14" s="474"/>
      <c r="AJ14" s="476" t="str">
        <f>IF($AU$4=1,IF(P14="","",15-P14),"")</f>
        <v/>
      </c>
      <c r="AK14" s="474"/>
      <c r="AL14" s="476" t="str">
        <f>IF($AU$4=1,IF(R14="","",15-R14),"")</f>
        <v/>
      </c>
      <c r="AM14" s="517"/>
      <c r="AN14" s="520" t="str">
        <f>IF($AU$4=1,IF(T14="","",15-T14),"")</f>
        <v/>
      </c>
      <c r="AO14" s="565"/>
      <c r="AP14" s="579"/>
      <c r="AX14" s="532"/>
      <c r="AY14" s="532"/>
      <c r="AZ14" s="532"/>
      <c r="BA14" s="532"/>
      <c r="BB14" s="282"/>
      <c r="BC14" s="282"/>
      <c r="BD14" s="305"/>
      <c r="BE14" s="306"/>
      <c r="BF14" s="281"/>
      <c r="BG14" s="281"/>
      <c r="BH14" s="281"/>
      <c r="BI14" s="281"/>
      <c r="BJ14" s="282"/>
      <c r="BK14" s="282"/>
      <c r="BL14" s="282"/>
      <c r="BM14" s="282"/>
      <c r="BN14" s="282"/>
      <c r="BO14" s="282"/>
      <c r="BP14" s="282"/>
      <c r="BQ14" s="282"/>
      <c r="BS14" s="264">
        <f t="shared" si="5"/>
        <v>0</v>
      </c>
      <c r="BT14" s="265" t="e">
        <f t="shared" si="9"/>
        <v>#N/A</v>
      </c>
      <c r="BU14" s="445">
        <v>6</v>
      </c>
      <c r="BV14" s="248" t="str">
        <f t="shared" ca="1" si="12"/>
        <v>Randolph/Shindle</v>
      </c>
      <c r="BW14" s="248" t="str">
        <f t="shared" ca="1" si="12"/>
        <v>Crumbliss</v>
      </c>
      <c r="BX14" s="248" t="e">
        <f ca="1">BT14&amp;"_"&amp;BV14</f>
        <v>#N/A</v>
      </c>
      <c r="BY14" s="445" t="str">
        <f>AK17</f>
        <v/>
      </c>
      <c r="BZ14" s="445">
        <f>COUNTIF(BO22:BO24,"Away")</f>
        <v>0</v>
      </c>
      <c r="CA14" s="445" t="str">
        <f>IF(BY14&gt;BY13,1,IF(AND(BY13=BY14,BZ14&gt;BZ13),1,""))</f>
        <v/>
      </c>
      <c r="CB14" s="445"/>
      <c r="CC14" s="248">
        <f t="shared" si="10"/>
        <v>4</v>
      </c>
    </row>
    <row r="15" spans="1:92" s="303" customFormat="1" ht="12" customHeight="1" thickBot="1">
      <c r="A15" s="578"/>
      <c r="B15" s="558"/>
      <c r="C15" s="461"/>
      <c r="D15" s="596"/>
      <c r="E15" s="596"/>
      <c r="F15" s="456"/>
      <c r="G15" s="580" t="s">
        <v>10</v>
      </c>
      <c r="H15" s="581"/>
      <c r="I15" s="580" t="s">
        <v>181</v>
      </c>
      <c r="J15" s="582"/>
      <c r="K15" s="511"/>
      <c r="L15" s="594"/>
      <c r="M15" s="474"/>
      <c r="N15" s="465"/>
      <c r="O15" s="474"/>
      <c r="P15" s="465"/>
      <c r="Q15" s="474"/>
      <c r="R15" s="465"/>
      <c r="S15" s="518"/>
      <c r="T15" s="585"/>
      <c r="U15" s="566"/>
      <c r="V15" s="558"/>
      <c r="W15" s="461"/>
      <c r="X15" s="596"/>
      <c r="Y15" s="596"/>
      <c r="Z15" s="456"/>
      <c r="AA15" s="580" t="s">
        <v>8</v>
      </c>
      <c r="AB15" s="581"/>
      <c r="AC15" s="580" t="s">
        <v>7</v>
      </c>
      <c r="AD15" s="582"/>
      <c r="AE15" s="511"/>
      <c r="AF15" s="525" t="str">
        <f>IF($AU$4=1,IF(L15="","",15-L15),"")</f>
        <v/>
      </c>
      <c r="AG15" s="474"/>
      <c r="AH15" s="476" t="str">
        <f>IF($AU$4=1,IF(N15="","",15-N15),"")</f>
        <v/>
      </c>
      <c r="AI15" s="474"/>
      <c r="AJ15" s="476" t="str">
        <f>IF($AU$4=1,IF(P15="","",15-P15),"")</f>
        <v/>
      </c>
      <c r="AK15" s="474"/>
      <c r="AL15" s="476" t="str">
        <f>IF($AU$4=1,IF(R15="","",15-R15),"")</f>
        <v/>
      </c>
      <c r="AM15" s="518"/>
      <c r="AN15" s="521" t="str">
        <f>IF($AU$4=1,IF(T15="","",15-T15),"")</f>
        <v/>
      </c>
      <c r="AO15" s="566"/>
      <c r="AP15" s="579"/>
      <c r="AX15" s="313" t="s">
        <v>49</v>
      </c>
      <c r="AY15" s="313" t="s">
        <v>159</v>
      </c>
      <c r="AZ15" s="313" t="s">
        <v>77</v>
      </c>
      <c r="BA15" s="313" t="s">
        <v>160</v>
      </c>
      <c r="BB15" s="252" t="s">
        <v>99</v>
      </c>
      <c r="BC15" s="253" t="s">
        <v>188</v>
      </c>
      <c r="BD15" s="253" t="s">
        <v>211</v>
      </c>
      <c r="BE15" s="253" t="s">
        <v>212</v>
      </c>
      <c r="BF15" s="314" t="s">
        <v>74</v>
      </c>
      <c r="BG15" s="315" t="s">
        <v>161</v>
      </c>
      <c r="BH15" s="316" t="s">
        <v>190</v>
      </c>
      <c r="BI15" s="316" t="s">
        <v>189</v>
      </c>
      <c r="BJ15" s="316" t="s">
        <v>191</v>
      </c>
      <c r="BK15" s="316" t="s">
        <v>162</v>
      </c>
      <c r="BL15" s="317" t="s">
        <v>4</v>
      </c>
      <c r="BM15" s="317" t="s">
        <v>174</v>
      </c>
      <c r="BN15" s="317" t="s">
        <v>192</v>
      </c>
      <c r="BO15" s="317" t="s">
        <v>193</v>
      </c>
      <c r="BP15" s="317" t="s">
        <v>194</v>
      </c>
      <c r="BQ15" s="317"/>
      <c r="BR15" s="282"/>
      <c r="BS15" s="264">
        <f t="shared" si="5"/>
        <v>0</v>
      </c>
      <c r="BT15" s="265" t="e">
        <f t="shared" si="9"/>
        <v>#N/A</v>
      </c>
      <c r="BU15" s="445">
        <v>7</v>
      </c>
      <c r="BV15" s="248" t="str">
        <f t="shared" ca="1" si="12"/>
        <v>Crumbliss</v>
      </c>
      <c r="BW15" s="248" t="str">
        <f t="shared" ca="1" si="12"/>
        <v>Randolph/Shindle</v>
      </c>
      <c r="BX15" s="248" t="e">
        <f ca="1">BT15&amp;"_"&amp;BV15</f>
        <v>#N/A</v>
      </c>
      <c r="BY15" s="445" t="str">
        <f>S17</f>
        <v/>
      </c>
      <c r="BZ15" s="445">
        <f>COUNTIF(BO24:BO26,"Home")</f>
        <v>0</v>
      </c>
      <c r="CA15" s="445" t="str">
        <f>IF(BY15&gt;BY16,1,IF(AND(BY15=BY16,BZ15&gt;BZ16),1,""))</f>
        <v/>
      </c>
      <c r="CB15" s="445"/>
      <c r="CC15" s="248">
        <f t="shared" si="10"/>
        <v>4</v>
      </c>
      <c r="CL15" s="286"/>
      <c r="CM15" s="286"/>
      <c r="CN15" s="286"/>
    </row>
    <row r="16" spans="1:92" ht="31" customHeight="1" thickTop="1" thickBot="1">
      <c r="A16" s="286"/>
      <c r="B16" s="318" t="str">
        <f>IF($AU$4=1,IF(F12="",B12,F12)+IF(F14="",B14,F14),"")</f>
        <v/>
      </c>
      <c r="C16" s="500" t="s">
        <v>25</v>
      </c>
      <c r="D16" s="501"/>
      <c r="E16" s="501"/>
      <c r="F16" s="502"/>
      <c r="G16" s="503" t="str">
        <f>IF($AU$4=1,IF($B16&lt;$V16,$V16-$B16,0),"")</f>
        <v/>
      </c>
      <c r="H16" s="504"/>
      <c r="I16" s="503" t="str">
        <f>IF($AU$4=1,IF($B16&lt;$V16,$V16-$B16,0),"")</f>
        <v/>
      </c>
      <c r="J16" s="505"/>
      <c r="K16" s="453" t="str">
        <f>IF(AND($B16="",$V16=""),"",IF($T6&lt;$AN6,$AN6-$T6,0))</f>
        <v/>
      </c>
      <c r="L16" s="454"/>
      <c r="M16" s="454" t="str">
        <f>IF(AND($B16="",$V16=""),"",IF($T6&lt;$AN6,$AN6-$T6,0))</f>
        <v/>
      </c>
      <c r="N16" s="454"/>
      <c r="O16" s="454" t="str">
        <f>IF(AND($B16="",$V16=""),"",IF($T6&lt;$AN6,$AN6-$T6,0))</f>
        <v/>
      </c>
      <c r="P16" s="454"/>
      <c r="Q16" s="454" t="str">
        <f>IF(AND($B16="",$V16=""),"",IF($T6&lt;$AN6,$AN6-$T6,0))</f>
        <v/>
      </c>
      <c r="R16" s="454"/>
      <c r="S16" s="454" t="str">
        <f>IF(AND($B16="",$V16=""),"",IF($T6&lt;$AN6,$AN6-$T6,0))</f>
        <v/>
      </c>
      <c r="T16" s="463"/>
      <c r="U16" s="319" t="str">
        <f>IF($AU$4=1,SUM(G16:T16),"")</f>
        <v/>
      </c>
      <c r="V16" s="320" t="str">
        <f>IF($AU$4=1,IF(Z12="",V12,Z12)+IF(Z14="",V14,Z14),"")</f>
        <v/>
      </c>
      <c r="W16" s="522" t="s">
        <v>25</v>
      </c>
      <c r="X16" s="523"/>
      <c r="Y16" s="523"/>
      <c r="Z16" s="524"/>
      <c r="AA16" s="503" t="str">
        <f>IF($AU$4=1,IF($B16&gt;$V16,$B16-$V16,0),"")</f>
        <v/>
      </c>
      <c r="AB16" s="504"/>
      <c r="AC16" s="503" t="str">
        <f>IF($AU$4=1,IF($B16&gt;$V16,$B16-$V16,0),"")</f>
        <v/>
      </c>
      <c r="AD16" s="505"/>
      <c r="AE16" s="453" t="str">
        <f>IF(AND($B16="",$V16=""),"",IF($T6&gt;$AN6,$T6-$AN6,0))</f>
        <v/>
      </c>
      <c r="AF16" s="454"/>
      <c r="AG16" s="454" t="str">
        <f>IF(AND($B16="",$V16=""),"",IF($T6&gt;$AN6,$T6-$AN6,0))</f>
        <v/>
      </c>
      <c r="AH16" s="454"/>
      <c r="AI16" s="454" t="str">
        <f>IF(AND($B16="",$V16=""),"",IF($T6&gt;$AN6,$T6-$AN6,0))</f>
        <v/>
      </c>
      <c r="AJ16" s="454"/>
      <c r="AK16" s="454" t="str">
        <f>IF(AND($B16="",$V16=""),"",IF($T6&gt;$AN6,$T6-$AN6,0))</f>
        <v/>
      </c>
      <c r="AL16" s="454"/>
      <c r="AM16" s="454" t="str">
        <f>IF(AND($B16="",$V16=""),"",IF($T6&gt;$AN6,$T6-$AN6,0))</f>
        <v/>
      </c>
      <c r="AN16" s="463"/>
      <c r="AO16" s="319" t="str">
        <f>IF($AU$4=1,SUM(AA16:AN16),"")</f>
        <v/>
      </c>
      <c r="AP16" s="286"/>
      <c r="AX16" s="321">
        <f ca="1">'8-Ball Scotch Doubles'!$AB$2</f>
        <v>41848</v>
      </c>
      <c r="AY16" s="322">
        <f>AY10</f>
        <v>4</v>
      </c>
      <c r="AZ16" s="323">
        <v>3</v>
      </c>
      <c r="BA16" s="323">
        <v>5</v>
      </c>
      <c r="BB16" s="323" t="str">
        <f ca="1">AX16&amp;AY16&amp;AZ16&amp;"H"</f>
        <v>4184843H</v>
      </c>
      <c r="BC16" s="323" t="str">
        <f>IF($D$12&lt;$D$14,$D$12&amp;"+"&amp;$D$14,$D$14&amp;"+"&amp;$D$12)</f>
        <v>+</v>
      </c>
      <c r="BD16" s="324">
        <f>$D$12</f>
        <v>0</v>
      </c>
      <c r="BE16" s="324">
        <f>$D$14</f>
        <v>0</v>
      </c>
      <c r="BF16" s="325" t="str">
        <f>T$6</f>
        <v/>
      </c>
      <c r="BG16" s="322">
        <f>L12</f>
        <v>0</v>
      </c>
      <c r="BH16" s="326" t="str">
        <f>BC17</f>
        <v>+</v>
      </c>
      <c r="BI16" s="326" t="str">
        <f>BF17</f>
        <v/>
      </c>
      <c r="BJ16" s="326" t="str">
        <f>BG17</f>
        <v/>
      </c>
      <c r="BK16" s="326" t="s">
        <v>38</v>
      </c>
      <c r="BL16" s="326">
        <f t="shared" ref="BL16:BL21" si="13">IF(BG16&gt;BJ16,1,0)</f>
        <v>0</v>
      </c>
      <c r="BM16" s="326">
        <f>IF(ISERROR(VLOOKUP(BC16,Doubles!$A:$H,4,0)),0,VLOOKUP(BC16,Doubles!$A:$H,4,0))</f>
        <v>0</v>
      </c>
      <c r="BN16" s="326" t="str">
        <f>IF(ISERROR(VLOOKUP(BC16,Doubles!$A:$H,6,0)),BF16,VLOOKUP(BC16,Doubles!$A:$H,6,0))</f>
        <v/>
      </c>
      <c r="BO16" s="326" t="e">
        <f t="shared" ref="BO16:BO21" si="14">(BN16*MIN(49,BM16)+BG16)/MIN(50,BM16+1)</f>
        <v>#VALUE!</v>
      </c>
      <c r="BP16" s="326" t="e">
        <f t="shared" ref="BP16:BP21" si="15">BO16-BN16</f>
        <v>#VALUE!</v>
      </c>
      <c r="BQ16" s="326"/>
      <c r="BR16" s="282"/>
      <c r="BS16" s="264">
        <f t="shared" si="5"/>
        <v>0</v>
      </c>
      <c r="BT16" s="265" t="e">
        <f t="shared" si="9"/>
        <v>#N/A</v>
      </c>
      <c r="BU16" s="445">
        <v>7</v>
      </c>
      <c r="BV16" s="248" t="str">
        <f t="shared" ca="1" si="12"/>
        <v>Randolph/Shindle</v>
      </c>
      <c r="BW16" s="248" t="str">
        <f t="shared" ca="1" si="12"/>
        <v>Crumbliss</v>
      </c>
      <c r="BX16" s="248" t="e">
        <f ca="1">BT16&amp;"_"&amp;BV16</f>
        <v>#N/A</v>
      </c>
      <c r="BY16" s="445" t="str">
        <f>AM17</f>
        <v/>
      </c>
      <c r="BZ16" s="445">
        <f>COUNTIF(BO24:BO26,"Away")</f>
        <v>0</v>
      </c>
      <c r="CA16" s="445" t="str">
        <f>IF(BY16&gt;BY15,1,IF(AND(BY15=BY16,BZ16&gt;BZ15),1,""))</f>
        <v/>
      </c>
      <c r="CB16" s="445"/>
      <c r="CC16" s="248">
        <f t="shared" si="10"/>
        <v>4</v>
      </c>
      <c r="CJ16" s="248"/>
      <c r="CK16" s="248"/>
      <c r="CM16" s="273"/>
      <c r="CN16" s="273"/>
    </row>
    <row r="17" spans="1:92" s="303" customFormat="1" ht="32" customHeight="1" thickTop="1" thickBot="1">
      <c r="A17" s="327"/>
      <c r="B17" s="328" t="s">
        <v>26</v>
      </c>
      <c r="C17" s="497" t="s">
        <v>197</v>
      </c>
      <c r="D17" s="498"/>
      <c r="E17" s="498"/>
      <c r="F17" s="499"/>
      <c r="G17" s="469" t="str">
        <f>IF($AU$4=1,H12+H14+G16,"")</f>
        <v/>
      </c>
      <c r="H17" s="468"/>
      <c r="I17" s="469" t="str">
        <f>IF($AU$4=1,J12+J14+I16,"")</f>
        <v/>
      </c>
      <c r="J17" s="470"/>
      <c r="K17" s="467" t="str">
        <f>IF($AU$4=1,L12+K16,"")</f>
        <v/>
      </c>
      <c r="L17" s="468"/>
      <c r="M17" s="469" t="str">
        <f>IF($AU$4=1,N12+M16,"")</f>
        <v/>
      </c>
      <c r="N17" s="468"/>
      <c r="O17" s="469" t="str">
        <f>IF($AU$4=1,P12+O16,"")</f>
        <v/>
      </c>
      <c r="P17" s="468"/>
      <c r="Q17" s="469" t="str">
        <f>IF($AU$4=1,R12+Q16,"")</f>
        <v/>
      </c>
      <c r="R17" s="468"/>
      <c r="S17" s="469" t="str">
        <f>IF($AU$4=1,T12+S16,"")</f>
        <v/>
      </c>
      <c r="T17" s="470"/>
      <c r="U17" s="329" t="str">
        <f>IF($AU$4=1,SUM(G17:T17),"")</f>
        <v/>
      </c>
      <c r="V17" s="328" t="s">
        <v>26</v>
      </c>
      <c r="W17" s="497" t="s">
        <v>197</v>
      </c>
      <c r="X17" s="498"/>
      <c r="Y17" s="498"/>
      <c r="Z17" s="499"/>
      <c r="AA17" s="469" t="str">
        <f>IF($AU$4=1,AB12+AB14+AA16,"")</f>
        <v/>
      </c>
      <c r="AB17" s="468"/>
      <c r="AC17" s="469" t="str">
        <f>IF($AU$4=1,AD12+AD14+AC16,"")</f>
        <v/>
      </c>
      <c r="AD17" s="470"/>
      <c r="AE17" s="467" t="str">
        <f>IF($AU$4=1,AF12+AE16,"")</f>
        <v/>
      </c>
      <c r="AF17" s="468"/>
      <c r="AG17" s="469" t="str">
        <f>IF($AU$4=1,AH12+AG16,"")</f>
        <v/>
      </c>
      <c r="AH17" s="468"/>
      <c r="AI17" s="469" t="str">
        <f>IF($AU$4=1,AJ12+AI16,"")</f>
        <v/>
      </c>
      <c r="AJ17" s="468"/>
      <c r="AK17" s="469" t="str">
        <f>IF($AU$4=1,AL12+AK16,"")</f>
        <v/>
      </c>
      <c r="AL17" s="468"/>
      <c r="AM17" s="469" t="str">
        <f>IF($AU$4=1,AN12+AM16,"")</f>
        <v/>
      </c>
      <c r="AN17" s="470"/>
      <c r="AO17" s="329" t="str">
        <f>IF($AU$4=1,SUM(AA17:AN17),"")</f>
        <v/>
      </c>
      <c r="AP17" s="330"/>
      <c r="AX17" s="268">
        <f ca="1">'8-Ball Scotch Doubles'!$AB$2</f>
        <v>41848</v>
      </c>
      <c r="AY17" s="269">
        <f t="shared" si="8"/>
        <v>4</v>
      </c>
      <c r="AZ17" s="270">
        <v>3</v>
      </c>
      <c r="BA17" s="270">
        <v>5</v>
      </c>
      <c r="BB17" s="270" t="str">
        <f ca="1">AX17&amp;AY17&amp;AZ17&amp;"A"</f>
        <v>4184843A</v>
      </c>
      <c r="BC17" s="270" t="str">
        <f>IF($X$12&lt;$X$14,$X$12&amp;"+"&amp;$X$14,$X$14&amp;"+"&amp;$X$12)</f>
        <v>+</v>
      </c>
      <c r="BD17" s="331">
        <f>$X$12</f>
        <v>0</v>
      </c>
      <c r="BE17" s="331">
        <f>$X$14</f>
        <v>0</v>
      </c>
      <c r="BF17" s="332" t="str">
        <f>$AN$6</f>
        <v/>
      </c>
      <c r="BG17" s="269" t="str">
        <f>AF12</f>
        <v/>
      </c>
      <c r="BH17" s="333" t="str">
        <f>BC16</f>
        <v>+</v>
      </c>
      <c r="BI17" s="333" t="str">
        <f>BF16</f>
        <v/>
      </c>
      <c r="BJ17" s="333">
        <f>BG16</f>
        <v>0</v>
      </c>
      <c r="BK17" s="333" t="s">
        <v>39</v>
      </c>
      <c r="BL17" s="333">
        <f t="shared" si="13"/>
        <v>1</v>
      </c>
      <c r="BM17" s="333">
        <f>IF(ISERROR(VLOOKUP(BC17,Doubles!$A:$H,4,0)),0,VLOOKUP(BC17,Doubles!$A:$H,4,0))</f>
        <v>0</v>
      </c>
      <c r="BN17" s="333" t="str">
        <f>IF(ISERROR(VLOOKUP(BC17,Doubles!$A:$H,6,0)),BF17,VLOOKUP(BC17,Doubles!$A:$H,6,0))</f>
        <v/>
      </c>
      <c r="BO17" s="333" t="e">
        <f t="shared" si="14"/>
        <v>#VALUE!</v>
      </c>
      <c r="BP17" s="333" t="e">
        <f t="shared" si="15"/>
        <v>#VALUE!</v>
      </c>
      <c r="BQ17" s="333"/>
      <c r="BR17" s="282"/>
      <c r="BS17" s="282"/>
      <c r="CL17" s="286"/>
      <c r="CM17" s="286"/>
      <c r="CN17" s="286"/>
    </row>
    <row r="18" spans="1:92" ht="26" customHeight="1" thickTop="1">
      <c r="A18" s="303"/>
      <c r="B18" s="303"/>
      <c r="C18" s="303"/>
      <c r="D18" s="303"/>
      <c r="E18" s="303"/>
      <c r="F18" s="303"/>
      <c r="G18" s="303"/>
      <c r="H18" s="303"/>
      <c r="I18" s="303"/>
      <c r="J18" s="303"/>
      <c r="K18" s="303"/>
      <c r="L18" s="303"/>
      <c r="M18" s="303"/>
      <c r="N18" s="303"/>
      <c r="O18" s="303"/>
      <c r="P18" s="303"/>
      <c r="Q18" s="303"/>
      <c r="R18" s="303"/>
      <c r="S18" s="303"/>
      <c r="T18" s="303"/>
      <c r="U18" s="303"/>
      <c r="V18" s="303"/>
      <c r="W18" s="303"/>
      <c r="X18" s="303"/>
      <c r="Y18" s="303"/>
      <c r="Z18" s="303"/>
      <c r="AA18" s="303"/>
      <c r="AB18" s="303"/>
      <c r="AC18" s="303"/>
      <c r="AD18" s="303"/>
      <c r="AE18" s="303"/>
      <c r="AF18" s="303"/>
      <c r="AG18" s="303"/>
      <c r="AH18" s="303"/>
      <c r="AI18" s="303"/>
      <c r="AJ18" s="303"/>
      <c r="AK18" s="303"/>
      <c r="AL18" s="303"/>
      <c r="AM18" s="303"/>
      <c r="AN18" s="303"/>
      <c r="AO18" s="303"/>
      <c r="AP18" s="286"/>
      <c r="AX18" s="293">
        <f ca="1">'8-Ball Scotch Doubles'!$AB$2</f>
        <v>41848</v>
      </c>
      <c r="AY18" s="294">
        <f t="shared" si="8"/>
        <v>4</v>
      </c>
      <c r="AZ18" s="295">
        <v>4</v>
      </c>
      <c r="BA18" s="295">
        <v>6</v>
      </c>
      <c r="BB18" s="295" t="str">
        <f ca="1">AX18&amp;AY18&amp;AZ18&amp;"H"</f>
        <v>4184844H</v>
      </c>
      <c r="BC18" s="323" t="str">
        <f>IF($D$12&lt;$D$14,$D$12&amp;"+"&amp;$D$14,$D$14&amp;"+"&amp;$D$12)</f>
        <v>+</v>
      </c>
      <c r="BD18" s="324">
        <f>$D$12</f>
        <v>0</v>
      </c>
      <c r="BE18" s="324">
        <f>$D$14</f>
        <v>0</v>
      </c>
      <c r="BF18" s="325" t="str">
        <f t="shared" ref="BF18:BF25" si="16">T$6</f>
        <v/>
      </c>
      <c r="BG18" s="294">
        <f>N12</f>
        <v>0</v>
      </c>
      <c r="BH18" s="326" t="str">
        <f>BC19</f>
        <v>+</v>
      </c>
      <c r="BI18" s="326" t="str">
        <f>BF19</f>
        <v/>
      </c>
      <c r="BJ18" s="326" t="str">
        <f>BG19</f>
        <v/>
      </c>
      <c r="BK18" s="326" t="s">
        <v>38</v>
      </c>
      <c r="BL18" s="334">
        <f t="shared" si="13"/>
        <v>0</v>
      </c>
      <c r="BM18" s="334">
        <f t="shared" ref="BM18:BM25" si="17">BM16+1</f>
        <v>1</v>
      </c>
      <c r="BN18" s="334" t="e">
        <f t="shared" ref="BN18:BN25" si="18">BO16</f>
        <v>#VALUE!</v>
      </c>
      <c r="BO18" s="334" t="e">
        <f t="shared" si="14"/>
        <v>#VALUE!</v>
      </c>
      <c r="BP18" s="334" t="e">
        <f t="shared" si="15"/>
        <v>#VALUE!</v>
      </c>
      <c r="BQ18" s="334"/>
      <c r="BR18" s="282"/>
      <c r="BS18" s="282"/>
      <c r="CJ18" s="248"/>
      <c r="CK18" s="248"/>
      <c r="CM18" s="273"/>
      <c r="CN18" s="273"/>
    </row>
    <row r="19" spans="1:92" s="303" customFormat="1" ht="25" customHeight="1" thickBot="1">
      <c r="C19" s="536" t="s">
        <v>12</v>
      </c>
      <c r="D19" s="536"/>
      <c r="E19" s="536"/>
      <c r="F19" s="537"/>
      <c r="G19" s="538"/>
      <c r="H19" s="539"/>
      <c r="I19" s="539"/>
      <c r="J19" s="539"/>
      <c r="K19" s="539"/>
      <c r="L19" s="539"/>
      <c r="M19" s="539"/>
      <c r="N19" s="539"/>
      <c r="O19" s="539"/>
      <c r="P19" s="539"/>
      <c r="Q19" s="539"/>
      <c r="R19" s="539"/>
      <c r="S19" s="539"/>
      <c r="T19" s="539"/>
      <c r="U19" s="540"/>
      <c r="W19" s="536" t="s">
        <v>12</v>
      </c>
      <c r="X19" s="536"/>
      <c r="Y19" s="536"/>
      <c r="Z19" s="537"/>
      <c r="AA19" s="538"/>
      <c r="AB19" s="539"/>
      <c r="AC19" s="539"/>
      <c r="AD19" s="539"/>
      <c r="AE19" s="539"/>
      <c r="AF19" s="539"/>
      <c r="AG19" s="539"/>
      <c r="AH19" s="539"/>
      <c r="AI19" s="539"/>
      <c r="AJ19" s="539"/>
      <c r="AK19" s="539"/>
      <c r="AL19" s="539"/>
      <c r="AM19" s="539"/>
      <c r="AN19" s="539"/>
      <c r="AO19" s="540"/>
      <c r="AP19" s="286"/>
      <c r="AX19" s="268">
        <f ca="1">'8-Ball Scotch Doubles'!$AB$2</f>
        <v>41848</v>
      </c>
      <c r="AY19" s="269">
        <f t="shared" si="8"/>
        <v>4</v>
      </c>
      <c r="AZ19" s="270">
        <v>4</v>
      </c>
      <c r="BA19" s="270">
        <v>6</v>
      </c>
      <c r="BB19" s="270" t="str">
        <f ca="1">AX19&amp;AY19&amp;AZ19&amp;"A"</f>
        <v>4184844A</v>
      </c>
      <c r="BC19" s="270" t="str">
        <f>IF($X$12&lt;$X$14,$X$12&amp;"+"&amp;$X$14,$X$14&amp;"+"&amp;$X$12)</f>
        <v>+</v>
      </c>
      <c r="BD19" s="331">
        <f>$X$12</f>
        <v>0</v>
      </c>
      <c r="BE19" s="331">
        <f>$X$14</f>
        <v>0</v>
      </c>
      <c r="BF19" s="332" t="str">
        <f t="shared" ref="BF19:BF25" si="19">$AN$6</f>
        <v/>
      </c>
      <c r="BG19" s="269" t="str">
        <f>AH12</f>
        <v/>
      </c>
      <c r="BH19" s="333" t="str">
        <f>BC18</f>
        <v>+</v>
      </c>
      <c r="BI19" s="333" t="str">
        <f>BF18</f>
        <v/>
      </c>
      <c r="BJ19" s="333">
        <f>BG18</f>
        <v>0</v>
      </c>
      <c r="BK19" s="333" t="s">
        <v>39</v>
      </c>
      <c r="BL19" s="333">
        <f t="shared" si="13"/>
        <v>1</v>
      </c>
      <c r="BM19" s="333">
        <f t="shared" si="17"/>
        <v>1</v>
      </c>
      <c r="BN19" s="333" t="e">
        <f t="shared" si="18"/>
        <v>#VALUE!</v>
      </c>
      <c r="BO19" s="333" t="e">
        <f t="shared" si="14"/>
        <v>#VALUE!</v>
      </c>
      <c r="BP19" s="333" t="e">
        <f t="shared" si="15"/>
        <v>#VALUE!</v>
      </c>
      <c r="BQ19" s="333"/>
      <c r="BR19" s="282"/>
      <c r="BS19" s="282"/>
      <c r="CL19" s="286"/>
      <c r="CM19" s="286"/>
      <c r="CN19" s="286"/>
    </row>
    <row r="20" spans="1:92" ht="22" customHeight="1" thickTop="1">
      <c r="B20" s="335"/>
      <c r="C20" s="335"/>
      <c r="R20" s="448" t="s">
        <v>13</v>
      </c>
      <c r="S20" s="448"/>
      <c r="T20" s="448"/>
      <c r="U20" s="576" t="str">
        <f ca="1">E5&amp;": "</f>
        <v xml:space="preserve">Crumbliss: </v>
      </c>
      <c r="V20" s="576"/>
      <c r="W20" s="576"/>
      <c r="X20" s="576"/>
      <c r="Y20" s="577" t="str">
        <f ca="1">VLOOKUP(AB2,Schedule!$B$3:$BK$30,51+(($AU$2-1)*2),0)</f>
        <v>You are HOME at My Other Bar vs Reynolds/Wiley</v>
      </c>
      <c r="Z20" s="577"/>
      <c r="AA20" s="577"/>
      <c r="AB20" s="577"/>
      <c r="AC20" s="577"/>
      <c r="AD20" s="577"/>
      <c r="AE20" s="577"/>
      <c r="AF20" s="577"/>
      <c r="AG20" s="577"/>
      <c r="AH20" s="577"/>
      <c r="AI20" s="577"/>
      <c r="AJ20" s="577"/>
      <c r="AK20" s="577"/>
      <c r="AL20" s="577"/>
      <c r="AM20" s="577"/>
      <c r="AN20" s="577"/>
      <c r="AO20" s="577"/>
      <c r="AX20" s="336">
        <f ca="1">'8-Ball Scotch Doubles'!$AB$2</f>
        <v>41848</v>
      </c>
      <c r="AY20" s="337">
        <f t="shared" si="8"/>
        <v>4</v>
      </c>
      <c r="AZ20" s="338">
        <v>5</v>
      </c>
      <c r="BA20" s="338">
        <v>7</v>
      </c>
      <c r="BB20" s="338" t="str">
        <f ca="1">AX20&amp;AY20&amp;AZ20&amp;"H"</f>
        <v>4184845H</v>
      </c>
      <c r="BC20" s="323" t="str">
        <f>IF($D$12&lt;$D$14,$D$12&amp;"+"&amp;$D$14,$D$14&amp;"+"&amp;$D$12)</f>
        <v>+</v>
      </c>
      <c r="BD20" s="324">
        <f>$D$12</f>
        <v>0</v>
      </c>
      <c r="BE20" s="324">
        <f>$D$14</f>
        <v>0</v>
      </c>
      <c r="BF20" s="325" t="str">
        <f t="shared" ref="BF20:BF25" si="20">T$6</f>
        <v/>
      </c>
      <c r="BG20" s="337">
        <f>P12</f>
        <v>0</v>
      </c>
      <c r="BH20" s="326" t="str">
        <f>BC21</f>
        <v>+</v>
      </c>
      <c r="BI20" s="326" t="str">
        <f>BF21</f>
        <v/>
      </c>
      <c r="BJ20" s="326" t="str">
        <f>BG21</f>
        <v/>
      </c>
      <c r="BK20" s="326" t="s">
        <v>38</v>
      </c>
      <c r="BL20" s="339">
        <f t="shared" si="13"/>
        <v>0</v>
      </c>
      <c r="BM20" s="339">
        <f t="shared" si="17"/>
        <v>2</v>
      </c>
      <c r="BN20" s="339" t="e">
        <f t="shared" si="18"/>
        <v>#VALUE!</v>
      </c>
      <c r="BO20" s="339" t="e">
        <f t="shared" si="14"/>
        <v>#VALUE!</v>
      </c>
      <c r="BP20" s="339" t="e">
        <f t="shared" si="15"/>
        <v>#VALUE!</v>
      </c>
      <c r="BQ20" s="339"/>
      <c r="BR20" s="303"/>
      <c r="BS20" s="282"/>
      <c r="CJ20" s="248"/>
      <c r="CK20" s="248"/>
      <c r="CM20" s="273"/>
      <c r="CN20" s="273"/>
    </row>
    <row r="21" spans="1:92" s="303" customFormat="1" ht="21" customHeight="1" thickBot="1">
      <c r="A21" s="248"/>
      <c r="B21" s="250" t="s">
        <v>27</v>
      </c>
      <c r="C21" s="250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48"/>
      <c r="Q21" s="248"/>
      <c r="R21" s="248"/>
      <c r="S21" s="248"/>
      <c r="T21" s="248"/>
      <c r="U21" s="446" t="str">
        <f ca="1">Y5&amp;": "</f>
        <v xml:space="preserve">Randolph/Shindle: </v>
      </c>
      <c r="V21" s="446"/>
      <c r="W21" s="446"/>
      <c r="X21" s="446"/>
      <c r="Y21" s="447" t="str">
        <f ca="1">VLOOKUP(AB29,Schedule!$B$3:$BK$30,51+(($AU$2-1)*2+1),0)</f>
        <v>You are HOME at Doctor Proctor's vs PHOQUEURTEEM</v>
      </c>
      <c r="Z21" s="447"/>
      <c r="AA21" s="447"/>
      <c r="AB21" s="447"/>
      <c r="AC21" s="447"/>
      <c r="AD21" s="447"/>
      <c r="AE21" s="447"/>
      <c r="AF21" s="447"/>
      <c r="AG21" s="447"/>
      <c r="AH21" s="447"/>
      <c r="AI21" s="447"/>
      <c r="AJ21" s="447"/>
      <c r="AK21" s="447"/>
      <c r="AL21" s="447"/>
      <c r="AM21" s="447"/>
      <c r="AN21" s="447"/>
      <c r="AO21" s="447"/>
      <c r="AP21" s="248"/>
      <c r="AX21" s="268">
        <f ca="1">'8-Ball Scotch Doubles'!$AB$2</f>
        <v>41848</v>
      </c>
      <c r="AY21" s="269">
        <f t="shared" si="8"/>
        <v>4</v>
      </c>
      <c r="AZ21" s="270">
        <v>5</v>
      </c>
      <c r="BA21" s="270">
        <v>7</v>
      </c>
      <c r="BB21" s="270" t="str">
        <f ca="1">AX21&amp;AY21&amp;AZ21&amp;"A"</f>
        <v>4184845A</v>
      </c>
      <c r="BC21" s="270" t="str">
        <f>IF($X$12&lt;$X$14,$X$12&amp;"+"&amp;$X$14,$X$14&amp;"+"&amp;$X$12)</f>
        <v>+</v>
      </c>
      <c r="BD21" s="331">
        <f>$X$12</f>
        <v>0</v>
      </c>
      <c r="BE21" s="331">
        <f>$X$14</f>
        <v>0</v>
      </c>
      <c r="BF21" s="332" t="str">
        <f t="shared" ref="BF21:BF25" si="21">$AN$6</f>
        <v/>
      </c>
      <c r="BG21" s="269" t="str">
        <f>AJ12</f>
        <v/>
      </c>
      <c r="BH21" s="333" t="str">
        <f>BC20</f>
        <v>+</v>
      </c>
      <c r="BI21" s="333" t="str">
        <f>BF20</f>
        <v/>
      </c>
      <c r="BJ21" s="333">
        <f>BG20</f>
        <v>0</v>
      </c>
      <c r="BK21" s="333" t="s">
        <v>39</v>
      </c>
      <c r="BL21" s="333">
        <f t="shared" si="13"/>
        <v>1</v>
      </c>
      <c r="BM21" s="333">
        <f t="shared" si="17"/>
        <v>2</v>
      </c>
      <c r="BN21" s="333" t="e">
        <f t="shared" si="18"/>
        <v>#VALUE!</v>
      </c>
      <c r="BO21" s="333" t="e">
        <f t="shared" si="14"/>
        <v>#VALUE!</v>
      </c>
      <c r="BP21" s="333" t="e">
        <f t="shared" si="15"/>
        <v>#VALUE!</v>
      </c>
      <c r="BQ21" s="333"/>
      <c r="BS21" s="282"/>
      <c r="CL21" s="286"/>
      <c r="CM21" s="286"/>
      <c r="CN21" s="286"/>
    </row>
    <row r="22" spans="1:92" s="303" customFormat="1" ht="22" customHeight="1" thickTop="1">
      <c r="A22" s="248"/>
      <c r="B22" s="477" t="str">
        <f>'Printable Standings'!C7</f>
        <v>Crumbliss</v>
      </c>
      <c r="C22" s="477"/>
      <c r="D22" s="477"/>
      <c r="E22" s="477"/>
      <c r="F22" s="340">
        <f>'Printable Standings'!E7</f>
        <v>469</v>
      </c>
      <c r="G22" s="477" t="str">
        <f>IF(ISERROR('Printable Standings'!C12),"",'Printable Standings'!C12)</f>
        <v>The Littles</v>
      </c>
      <c r="H22" s="478"/>
      <c r="I22" s="478"/>
      <c r="J22" s="478"/>
      <c r="K22" s="478"/>
      <c r="L22" s="478"/>
      <c r="M22" s="341"/>
      <c r="N22" s="341"/>
      <c r="O22" s="341"/>
      <c r="P22" s="341"/>
      <c r="Q22" s="341"/>
      <c r="R22" s="340">
        <f>IF(ISERROR('Printable Standings'!E12),"",'Printable Standings'!E12)</f>
        <v>339</v>
      </c>
      <c r="S22" s="288"/>
      <c r="T22" s="248"/>
      <c r="U22" s="535" t="s">
        <v>298</v>
      </c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248"/>
      <c r="AX22" s="336">
        <f ca="1">'8-Ball Scotch Doubles'!$AB$2</f>
        <v>41848</v>
      </c>
      <c r="AY22" s="337">
        <f t="shared" si="8"/>
        <v>4</v>
      </c>
      <c r="AZ22" s="338">
        <v>6</v>
      </c>
      <c r="BA22" s="338">
        <v>8</v>
      </c>
      <c r="BB22" s="338" t="str">
        <f ca="1">AX22&amp;AY22&amp;AZ22&amp;"H"</f>
        <v>4184846H</v>
      </c>
      <c r="BC22" s="323" t="str">
        <f>IF($D$12&lt;$D$14,$D$12&amp;"+"&amp;$D$14,$D$14&amp;"+"&amp;$D$12)</f>
        <v>+</v>
      </c>
      <c r="BD22" s="324">
        <f>$D$12</f>
        <v>0</v>
      </c>
      <c r="BE22" s="324">
        <f>$D$14</f>
        <v>0</v>
      </c>
      <c r="BF22" s="325" t="str">
        <f t="shared" ref="BF22:BF25" si="22">T$6</f>
        <v/>
      </c>
      <c r="BG22" s="337">
        <f>R12</f>
        <v>0</v>
      </c>
      <c r="BH22" s="326" t="str">
        <f>BC23</f>
        <v>+</v>
      </c>
      <c r="BI22" s="326" t="str">
        <f>BF23</f>
        <v/>
      </c>
      <c r="BJ22" s="326" t="str">
        <f>BG23</f>
        <v/>
      </c>
      <c r="BK22" s="326" t="s">
        <v>38</v>
      </c>
      <c r="BL22" s="339">
        <f>IF(BG22&gt;BJ22,1,0)</f>
        <v>0</v>
      </c>
      <c r="BM22" s="339">
        <f t="shared" si="17"/>
        <v>3</v>
      </c>
      <c r="BN22" s="339" t="e">
        <f t="shared" si="18"/>
        <v>#VALUE!</v>
      </c>
      <c r="BO22" s="339" t="e">
        <f>(BN22*MIN(49,BM22)+BG22)/MIN(50,BM22+1)</f>
        <v>#VALUE!</v>
      </c>
      <c r="BP22" s="339" t="e">
        <f>BO22-BN22</f>
        <v>#VALUE!</v>
      </c>
      <c r="BQ22" s="282"/>
      <c r="CJ22" s="286"/>
      <c r="CK22" s="286"/>
      <c r="CL22" s="286"/>
    </row>
    <row r="23" spans="1:92" s="303" customFormat="1" ht="22" customHeight="1" thickBot="1">
      <c r="A23" s="342"/>
      <c r="B23" s="477" t="str">
        <f>'Printable Standings'!C8</f>
        <v>Henson/Pigford</v>
      </c>
      <c r="C23" s="477"/>
      <c r="D23" s="477"/>
      <c r="E23" s="477"/>
      <c r="F23" s="340">
        <f>'Printable Standings'!E8</f>
        <v>436</v>
      </c>
      <c r="G23" s="477" t="str">
        <f>IF(ISERROR('Printable Standings'!C13),"",'Printable Standings'!C13)</f>
        <v>Ancheta/Tiwari</v>
      </c>
      <c r="H23" s="478"/>
      <c r="I23" s="478"/>
      <c r="J23" s="478"/>
      <c r="K23" s="478"/>
      <c r="L23" s="478"/>
      <c r="M23" s="341"/>
      <c r="N23" s="341"/>
      <c r="O23" s="341"/>
      <c r="P23" s="341"/>
      <c r="Q23" s="341"/>
      <c r="R23" s="340">
        <f>IF(ISERROR('Printable Standings'!E13),"",'Printable Standings'!E13)</f>
        <v>289</v>
      </c>
      <c r="S23" s="288"/>
      <c r="T23" s="248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248"/>
      <c r="AX23" s="268">
        <f ca="1">'8-Ball Scotch Doubles'!$AB$2</f>
        <v>41848</v>
      </c>
      <c r="AY23" s="269">
        <f t="shared" si="8"/>
        <v>4</v>
      </c>
      <c r="AZ23" s="270">
        <v>6</v>
      </c>
      <c r="BA23" s="270">
        <v>8</v>
      </c>
      <c r="BB23" s="270" t="str">
        <f ca="1">AX23&amp;AY23&amp;AZ23&amp;"A"</f>
        <v>4184846A</v>
      </c>
      <c r="BC23" s="270" t="str">
        <f>IF($X$12&lt;$X$14,$X$12&amp;"+"&amp;$X$14,$X$14&amp;"+"&amp;$X$12)</f>
        <v>+</v>
      </c>
      <c r="BD23" s="331">
        <f>$X$12</f>
        <v>0</v>
      </c>
      <c r="BE23" s="331">
        <f>$X$14</f>
        <v>0</v>
      </c>
      <c r="BF23" s="332" t="str">
        <f t="shared" ref="BF23:BF25" si="23">$AN$6</f>
        <v/>
      </c>
      <c r="BG23" s="269" t="str">
        <f>AL12</f>
        <v/>
      </c>
      <c r="BH23" s="333" t="str">
        <f>BC22</f>
        <v>+</v>
      </c>
      <c r="BI23" s="333" t="str">
        <f>BF22</f>
        <v/>
      </c>
      <c r="BJ23" s="333">
        <f>BG22</f>
        <v>0</v>
      </c>
      <c r="BK23" s="333" t="s">
        <v>39</v>
      </c>
      <c r="BL23" s="333">
        <f>IF(BG23&gt;BJ23,1,0)</f>
        <v>1</v>
      </c>
      <c r="BM23" s="333">
        <f t="shared" si="17"/>
        <v>3</v>
      </c>
      <c r="BN23" s="333" t="e">
        <f t="shared" si="18"/>
        <v>#VALUE!</v>
      </c>
      <c r="BO23" s="333" t="e">
        <f>(BN23*MIN(49,BM23)+BG23)/MIN(50,BM23+1)</f>
        <v>#VALUE!</v>
      </c>
      <c r="BP23" s="333" t="e">
        <f>BO23-BN23</f>
        <v>#VALUE!</v>
      </c>
      <c r="BQ23" s="282"/>
      <c r="CJ23" s="286"/>
      <c r="CK23" s="286"/>
      <c r="CL23" s="286"/>
    </row>
    <row r="24" spans="1:92" s="303" customFormat="1" ht="22" customHeight="1" thickTop="1">
      <c r="A24" s="342"/>
      <c r="B24" s="477" t="str">
        <f>'Printable Standings'!C9</f>
        <v>PHOQUEURTEEM</v>
      </c>
      <c r="C24" s="477"/>
      <c r="D24" s="477"/>
      <c r="E24" s="477"/>
      <c r="F24" s="340">
        <f>'Printable Standings'!E9</f>
        <v>426</v>
      </c>
      <c r="G24" s="477" t="str">
        <f>IF(ISERROR('Printable Standings'!C14),"",'Printable Standings'!C14)</f>
        <v>Milo's</v>
      </c>
      <c r="H24" s="478"/>
      <c r="I24" s="478"/>
      <c r="J24" s="478"/>
      <c r="K24" s="478"/>
      <c r="L24" s="478"/>
      <c r="M24" s="341"/>
      <c r="N24" s="341"/>
      <c r="O24" s="341"/>
      <c r="P24" s="341"/>
      <c r="Q24" s="341"/>
      <c r="R24" s="340">
        <f>IF(ISERROR('Printable Standings'!E14),"",'Printable Standings'!E14)</f>
        <v>256</v>
      </c>
      <c r="S24" s="288"/>
      <c r="T24" s="248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248"/>
      <c r="AX24" s="336">
        <f ca="1">'8-Ball Scotch Doubles'!$AB$2</f>
        <v>41848</v>
      </c>
      <c r="AY24" s="337">
        <f t="shared" si="8"/>
        <v>4</v>
      </c>
      <c r="AZ24" s="338">
        <v>7</v>
      </c>
      <c r="BA24" s="338">
        <v>9</v>
      </c>
      <c r="BB24" s="338" t="str">
        <f ca="1">AX24&amp;AY24&amp;AZ24&amp;"H"</f>
        <v>4184847H</v>
      </c>
      <c r="BC24" s="323" t="str">
        <f>IF($D$12&lt;$D$14,$D$12&amp;"+"&amp;$D$14,$D$14&amp;"+"&amp;$D$12)</f>
        <v>+</v>
      </c>
      <c r="BD24" s="324">
        <f>$D$12</f>
        <v>0</v>
      </c>
      <c r="BE24" s="324">
        <f>$D$14</f>
        <v>0</v>
      </c>
      <c r="BF24" s="325" t="str">
        <f t="shared" ref="BF24:BF25" si="24">T$6</f>
        <v/>
      </c>
      <c r="BG24" s="337">
        <f>T12</f>
        <v>0</v>
      </c>
      <c r="BH24" s="326" t="str">
        <f>BC25</f>
        <v>+</v>
      </c>
      <c r="BI24" s="326" t="str">
        <f>BF25</f>
        <v/>
      </c>
      <c r="BJ24" s="326" t="str">
        <f>BG25</f>
        <v/>
      </c>
      <c r="BK24" s="326" t="s">
        <v>38</v>
      </c>
      <c r="BL24" s="339">
        <f>IF(BG24&gt;BJ24,1,0)</f>
        <v>0</v>
      </c>
      <c r="BM24" s="339">
        <f t="shared" si="17"/>
        <v>4</v>
      </c>
      <c r="BN24" s="339" t="e">
        <f t="shared" si="18"/>
        <v>#VALUE!</v>
      </c>
      <c r="BO24" s="339" t="e">
        <f>(BN24*MIN(49,BM24)+BG24)/MIN(50,BM24+1)</f>
        <v>#VALUE!</v>
      </c>
      <c r="BP24" s="339" t="e">
        <f>BO24-BN24</f>
        <v>#VALUE!</v>
      </c>
      <c r="BQ24" s="282"/>
      <c r="CJ24" s="286"/>
      <c r="CK24" s="286"/>
      <c r="CL24" s="286"/>
    </row>
    <row r="25" spans="1:92" s="303" customFormat="1" ht="22" customHeight="1">
      <c r="A25" s="342"/>
      <c r="B25" s="477" t="str">
        <f>'Printable Standings'!C10</f>
        <v>Reynolds/Wiley</v>
      </c>
      <c r="C25" s="477"/>
      <c r="D25" s="477"/>
      <c r="E25" s="477"/>
      <c r="F25" s="340">
        <f>'Printable Standings'!E10</f>
        <v>396</v>
      </c>
      <c r="G25" s="477" t="str">
        <f>IF(ISERROR('Printable Standings'!C15),"",'Printable Standings'!C15)</f>
        <v/>
      </c>
      <c r="H25" s="478"/>
      <c r="I25" s="478"/>
      <c r="J25" s="478"/>
      <c r="K25" s="478"/>
      <c r="L25" s="478"/>
      <c r="M25" s="341"/>
      <c r="N25" s="341"/>
      <c r="O25" s="341"/>
      <c r="P25" s="341"/>
      <c r="Q25" s="341"/>
      <c r="R25" s="340">
        <f>IF(ISERROR('Printable Standings'!E15),"",'Printable Standings'!E15)</f>
        <v>0</v>
      </c>
      <c r="S25" s="248"/>
      <c r="T25" s="248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248"/>
      <c r="AX25" s="268">
        <f ca="1">'8-Ball Scotch Doubles'!$AB$2</f>
        <v>41848</v>
      </c>
      <c r="AY25" s="269">
        <f t="shared" si="8"/>
        <v>4</v>
      </c>
      <c r="AZ25" s="270">
        <v>7</v>
      </c>
      <c r="BA25" s="270">
        <v>9</v>
      </c>
      <c r="BB25" s="270" t="str">
        <f ca="1">AX25&amp;AY25&amp;AZ25&amp;"A"</f>
        <v>4184847A</v>
      </c>
      <c r="BC25" s="270" t="str">
        <f>IF($X$12&lt;$X$14,$X$12&amp;"+"&amp;$X$14,$X$14&amp;"+"&amp;$X$12)</f>
        <v>+</v>
      </c>
      <c r="BD25" s="331">
        <f>$X$12</f>
        <v>0</v>
      </c>
      <c r="BE25" s="331">
        <f>$X$14</f>
        <v>0</v>
      </c>
      <c r="BF25" s="332" t="str">
        <f t="shared" ref="BF25" si="25">$AN$6</f>
        <v/>
      </c>
      <c r="BG25" s="269" t="str">
        <f>AN12</f>
        <v/>
      </c>
      <c r="BH25" s="333" t="str">
        <f>BC24</f>
        <v>+</v>
      </c>
      <c r="BI25" s="333" t="str">
        <f>BF24</f>
        <v/>
      </c>
      <c r="BJ25" s="333">
        <f>BG24</f>
        <v>0</v>
      </c>
      <c r="BK25" s="333" t="s">
        <v>39</v>
      </c>
      <c r="BL25" s="333">
        <f>IF(BG25&gt;BJ25,1,0)</f>
        <v>1</v>
      </c>
      <c r="BM25" s="333">
        <f t="shared" si="17"/>
        <v>4</v>
      </c>
      <c r="BN25" s="333" t="e">
        <f t="shared" si="18"/>
        <v>#VALUE!</v>
      </c>
      <c r="BO25" s="333" t="e">
        <f>(BN25*MIN(49,BM25)+BG25)/MIN(50,BM25+1)</f>
        <v>#VALUE!</v>
      </c>
      <c r="BP25" s="333" t="e">
        <f>BO25-BN25</f>
        <v>#VALUE!</v>
      </c>
      <c r="BQ25" s="282"/>
      <c r="CJ25" s="286"/>
      <c r="CK25" s="286"/>
      <c r="CL25" s="286"/>
    </row>
    <row r="26" spans="1:92" s="303" customFormat="1" ht="22" customHeight="1">
      <c r="A26" s="342"/>
      <c r="B26" s="477" t="str">
        <f>'Printable Standings'!C11</f>
        <v>Randolph/Shindle</v>
      </c>
      <c r="C26" s="477"/>
      <c r="D26" s="477"/>
      <c r="E26" s="477"/>
      <c r="F26" s="340">
        <f>'Printable Standings'!E11</f>
        <v>383</v>
      </c>
      <c r="G26" s="477" t="str">
        <f>IF(ISERROR('Printable Standings'!C16),"",'Printable Standings'!C16)</f>
        <v/>
      </c>
      <c r="H26" s="478"/>
      <c r="I26" s="478"/>
      <c r="J26" s="478"/>
      <c r="K26" s="478"/>
      <c r="L26" s="478"/>
      <c r="M26" s="341"/>
      <c r="N26" s="341"/>
      <c r="O26" s="341"/>
      <c r="P26" s="341"/>
      <c r="Q26" s="341"/>
      <c r="R26" s="340">
        <f>IF(ISERROR('Printable Standings'!E16),"",'Printable Standings'!E16)</f>
        <v>0</v>
      </c>
      <c r="S26" s="248"/>
      <c r="T26" s="248"/>
      <c r="U26" s="447" t="s">
        <v>322</v>
      </c>
      <c r="V26" s="447"/>
      <c r="W26" s="447"/>
      <c r="X26" s="447"/>
      <c r="Y26" s="447"/>
      <c r="Z26" s="447"/>
      <c r="AA26" s="447"/>
      <c r="AB26" s="447"/>
      <c r="AC26" s="447"/>
      <c r="AD26" s="447"/>
      <c r="AE26" s="447"/>
      <c r="AF26" s="447"/>
      <c r="AG26" s="447"/>
      <c r="AH26" s="447"/>
      <c r="AI26" s="447"/>
      <c r="AJ26" s="447"/>
      <c r="AK26" s="447"/>
      <c r="AL26" s="447"/>
      <c r="AM26" s="447"/>
      <c r="AN26" s="447"/>
      <c r="AO26" s="447"/>
      <c r="AP26" s="248"/>
      <c r="AX26" s="248"/>
      <c r="AY26" s="248"/>
      <c r="AZ26" s="248"/>
      <c r="BA26" s="248"/>
      <c r="BB26" s="248"/>
      <c r="BC26" s="248"/>
      <c r="BD26" s="248"/>
      <c r="BE26" s="248"/>
      <c r="BF26" s="248"/>
      <c r="BG26" s="248"/>
      <c r="BH26" s="248"/>
      <c r="BI26" s="248"/>
      <c r="BJ26" s="248"/>
      <c r="BK26" s="248"/>
      <c r="BL26" s="248"/>
      <c r="BP26" s="248"/>
      <c r="BQ26" s="282"/>
      <c r="CJ26" s="286"/>
      <c r="CK26" s="286"/>
      <c r="CL26" s="286"/>
    </row>
    <row r="27" spans="1:92" s="303" customFormat="1" ht="22" customHeight="1">
      <c r="A27" s="342"/>
      <c r="B27" s="343"/>
      <c r="C27" s="343"/>
      <c r="D27" s="343"/>
      <c r="E27" s="343"/>
      <c r="F27" s="288"/>
      <c r="G27" s="343"/>
      <c r="H27" s="343"/>
      <c r="I27" s="343"/>
      <c r="J27" s="343"/>
      <c r="K27" s="343"/>
      <c r="L27" s="343"/>
      <c r="M27" s="343"/>
      <c r="N27" s="343"/>
      <c r="O27" s="343"/>
      <c r="P27" s="343"/>
      <c r="Q27" s="343"/>
      <c r="R27" s="288"/>
      <c r="S27" s="248"/>
      <c r="T27" s="248"/>
      <c r="U27" s="344"/>
      <c r="V27" s="344"/>
      <c r="W27" s="344"/>
      <c r="X27" s="344"/>
      <c r="Y27" s="344"/>
      <c r="Z27" s="344"/>
      <c r="AA27" s="344"/>
      <c r="AB27" s="344"/>
      <c r="AC27" s="344"/>
      <c r="AD27" s="344"/>
      <c r="AE27" s="344"/>
      <c r="AF27" s="344"/>
      <c r="AG27" s="344"/>
      <c r="AH27" s="344"/>
      <c r="AI27" s="344"/>
      <c r="AJ27" s="344"/>
      <c r="AK27" s="344"/>
      <c r="AL27" s="344"/>
      <c r="AM27" s="344"/>
      <c r="AN27" s="344"/>
      <c r="AO27" s="344"/>
      <c r="AP27" s="248"/>
      <c r="AX27" s="248"/>
      <c r="AY27" s="248"/>
      <c r="AZ27" s="248"/>
      <c r="BA27" s="248"/>
      <c r="BB27" s="248"/>
      <c r="BC27" s="248"/>
      <c r="BD27" s="248"/>
      <c r="BE27" s="248"/>
      <c r="BF27" s="248"/>
      <c r="BG27" s="248"/>
      <c r="BH27" s="248"/>
      <c r="BI27" s="248"/>
      <c r="BJ27" s="248"/>
      <c r="BK27" s="248"/>
      <c r="BL27" s="248"/>
      <c r="BP27" s="248"/>
      <c r="BQ27" s="282"/>
      <c r="CJ27" s="286"/>
      <c r="CK27" s="286"/>
      <c r="CL27" s="286"/>
    </row>
    <row r="28" spans="1:92" ht="99" customHeight="1">
      <c r="X28" s="572" t="str">
        <f ca="1">Y32</f>
        <v>Randolph/Shindle</v>
      </c>
      <c r="Y28" s="572"/>
      <c r="Z28" s="572"/>
      <c r="AA28" s="572"/>
      <c r="AB28" s="572"/>
      <c r="AC28" s="572"/>
      <c r="AD28" s="572"/>
      <c r="AE28" s="572"/>
      <c r="AF28" s="572"/>
      <c r="AG28" s="572"/>
      <c r="AH28" s="572"/>
      <c r="AI28" s="572"/>
      <c r="AJ28" s="572"/>
      <c r="AK28" s="572"/>
      <c r="AL28" s="572"/>
      <c r="AM28" s="572"/>
      <c r="AN28" s="572"/>
      <c r="AO28" s="572"/>
      <c r="CD28" s="249"/>
      <c r="CJ28" s="251"/>
      <c r="CK28" s="251"/>
      <c r="CL28" s="251"/>
    </row>
    <row r="29" spans="1:92" ht="17">
      <c r="AB29" s="573">
        <f ca="1">AB2</f>
        <v>41848</v>
      </c>
      <c r="AC29" s="573"/>
      <c r="AD29" s="573"/>
      <c r="AE29" s="573"/>
      <c r="AF29" s="573"/>
      <c r="AG29" s="573"/>
      <c r="AH29" s="573"/>
      <c r="AI29" s="573"/>
      <c r="AJ29" s="573"/>
      <c r="AK29" s="573"/>
      <c r="AL29" s="573"/>
      <c r="AM29" s="573"/>
      <c r="AN29" s="573"/>
      <c r="AO29" s="573"/>
      <c r="BY29" s="255"/>
      <c r="BZ29" s="255"/>
      <c r="CA29" s="255"/>
      <c r="CB29" s="255"/>
      <c r="CD29" s="256"/>
      <c r="CE29" s="255"/>
      <c r="CF29" s="255"/>
      <c r="CG29" s="255"/>
      <c r="CH29" s="255"/>
      <c r="CJ29" s="257"/>
      <c r="CK29" s="257"/>
      <c r="CL29" s="151"/>
    </row>
    <row r="30" spans="1:92">
      <c r="AB30" s="574" t="str">
        <f>AB3</f>
        <v>Monday Scotch Doubles</v>
      </c>
      <c r="AC30" s="574"/>
      <c r="AD30" s="574"/>
      <c r="AE30" s="574"/>
      <c r="AF30" s="574"/>
      <c r="AG30" s="574"/>
      <c r="AH30" s="574"/>
      <c r="AI30" s="574"/>
      <c r="AJ30" s="574"/>
      <c r="AK30" s="574"/>
      <c r="AL30" s="574"/>
      <c r="AM30" s="574"/>
      <c r="AN30" s="574"/>
      <c r="AO30" s="574"/>
      <c r="BY30" s="266"/>
      <c r="BZ30" s="266"/>
      <c r="CA30" s="266"/>
      <c r="CB30" s="266"/>
      <c r="CD30" s="266"/>
      <c r="CE30" s="266"/>
      <c r="CJ30" s="257"/>
      <c r="CK30" s="257"/>
      <c r="CL30" s="152"/>
    </row>
    <row r="31" spans="1:92" ht="12" customHeight="1">
      <c r="BY31" s="266"/>
      <c r="BZ31" s="266"/>
      <c r="CA31" s="266"/>
      <c r="CB31" s="266"/>
      <c r="CD31" s="266"/>
      <c r="CE31" s="266"/>
      <c r="CJ31" s="257"/>
      <c r="CK31" s="257"/>
    </row>
    <row r="32" spans="1:92" ht="18" customHeight="1">
      <c r="B32" s="485" t="s">
        <v>0</v>
      </c>
      <c r="C32" s="485"/>
      <c r="D32" s="485"/>
      <c r="E32" s="486" t="str">
        <f ca="1">E5</f>
        <v>Crumbliss</v>
      </c>
      <c r="F32" s="486"/>
      <c r="G32" s="486"/>
      <c r="H32" s="486"/>
      <c r="I32" s="486"/>
      <c r="J32" s="486"/>
      <c r="K32" s="486"/>
      <c r="L32" s="486"/>
      <c r="M32" s="274"/>
      <c r="N32" s="274"/>
      <c r="O32" s="274"/>
      <c r="P32" s="274"/>
      <c r="Q32" s="274"/>
      <c r="R32" s="487" t="str">
        <f ca="1">IF(VLOOKUP(E32,Teams!$B$3:$I$27,7,0)&lt;0,"$"&amp;-VLOOKUP(E32,Teams!$B$3:$I$27,7,0)&amp;" PAST DUE",IF(VLOOKUP(E32,Teams!$B$3:$I$27,7,0)&gt;0,"$"&amp;VLOOKUP(E32,Teams!$B$3:$I$27,7,0)&amp;" CREDIT",""))</f>
        <v/>
      </c>
      <c r="S32" s="487"/>
      <c r="T32" s="487"/>
      <c r="U32" s="487"/>
      <c r="V32" s="575" t="s">
        <v>1</v>
      </c>
      <c r="W32" s="575"/>
      <c r="X32" s="575"/>
      <c r="Y32" s="486" t="str">
        <f ca="1">Y5</f>
        <v>Randolph/Shindle</v>
      </c>
      <c r="Z32" s="486"/>
      <c r="AA32" s="486"/>
      <c r="AB32" s="486"/>
      <c r="AC32" s="486"/>
      <c r="AD32" s="486"/>
      <c r="AE32" s="486"/>
      <c r="AF32" s="486"/>
      <c r="AG32" s="274"/>
      <c r="AH32" s="274"/>
      <c r="AI32" s="274"/>
      <c r="AJ32" s="274"/>
      <c r="AK32" s="274"/>
      <c r="AL32" s="487" t="str">
        <f ca="1">IF(VLOOKUP(Y32,Teams!$B$3:$I$27,7,0)&lt;0,"$"&amp;-VLOOKUP(Y32,Teams!$B$3:$I$27,7,0)&amp;" PAST DUE",IF(VLOOKUP(Y32,Teams!$B$3:$I$27,7,0)&gt;0,"$"&amp;VLOOKUP(Y32,Teams!$B$3:$I$27,7,0)&amp;" CREDIT",""))</f>
        <v/>
      </c>
      <c r="AM32" s="487"/>
      <c r="AN32" s="487"/>
      <c r="AO32" s="487"/>
      <c r="AP32" s="273"/>
      <c r="BY32" s="266"/>
      <c r="BZ32" s="266"/>
      <c r="CA32" s="266"/>
      <c r="CB32" s="266"/>
      <c r="CD32" s="266"/>
      <c r="CE32" s="266"/>
    </row>
    <row r="33" spans="1:90" ht="13" customHeight="1">
      <c r="B33" s="488" t="s">
        <v>185</v>
      </c>
      <c r="C33" s="489"/>
      <c r="D33" s="489"/>
      <c r="E33" s="489"/>
      <c r="F33" s="489"/>
      <c r="G33" s="489"/>
      <c r="H33" s="489"/>
      <c r="I33" s="275"/>
      <c r="J33" s="489" t="s">
        <v>273</v>
      </c>
      <c r="K33" s="489"/>
      <c r="L33" s="489"/>
      <c r="M33" s="489"/>
      <c r="N33" s="489"/>
      <c r="O33" s="489"/>
      <c r="P33" s="489"/>
      <c r="Q33" s="489"/>
      <c r="R33" s="489"/>
      <c r="S33" s="276"/>
      <c r="T33" s="276"/>
      <c r="U33" s="490"/>
      <c r="V33" s="496" t="s">
        <v>185</v>
      </c>
      <c r="W33" s="489"/>
      <c r="X33" s="489"/>
      <c r="Y33" s="489"/>
      <c r="Z33" s="489"/>
      <c r="AA33" s="489"/>
      <c r="AB33" s="489"/>
      <c r="AC33" s="275"/>
      <c r="AD33" s="489" t="s">
        <v>273</v>
      </c>
      <c r="AE33" s="489"/>
      <c r="AF33" s="489"/>
      <c r="AG33" s="489"/>
      <c r="AH33" s="489"/>
      <c r="AI33" s="489"/>
      <c r="AJ33" s="489"/>
      <c r="AK33" s="489"/>
      <c r="AL33" s="489"/>
      <c r="AM33" s="277"/>
      <c r="AN33" s="277"/>
      <c r="AO33" s="475"/>
      <c r="AP33" s="273"/>
      <c r="BY33" s="266"/>
      <c r="BZ33" s="266"/>
      <c r="CA33" s="266"/>
      <c r="CB33" s="266"/>
      <c r="CD33" s="266"/>
      <c r="CE33" s="266"/>
    </row>
    <row r="34" spans="1:90" ht="13" customHeight="1">
      <c r="B34" s="493" t="str">
        <f ca="1">B7</f>
        <v>(1) Crumbliss, Marvin</v>
      </c>
      <c r="C34" s="493"/>
      <c r="D34" s="493"/>
      <c r="E34" s="493" t="e">
        <f>#N/A</f>
        <v>#N/A</v>
      </c>
      <c r="F34" s="285" t="str">
        <f t="shared" ref="F34:G36" ca="1" si="26">F7</f>
        <v>9</v>
      </c>
      <c r="G34" s="462">
        <f t="shared" ca="1" si="26"/>
        <v>20</v>
      </c>
      <c r="H34" s="462"/>
      <c r="I34" s="286"/>
      <c r="J34" s="494" t="str">
        <f ca="1">J7</f>
        <v>(1) &amp; (2)</v>
      </c>
      <c r="K34" s="494"/>
      <c r="L34" s="494"/>
      <c r="M34" s="287"/>
      <c r="N34" s="287"/>
      <c r="O34" s="287"/>
      <c r="P34" s="287"/>
      <c r="Q34" s="451">
        <f ca="1">Q7</f>
        <v>8</v>
      </c>
      <c r="R34" s="451"/>
      <c r="S34" s="451"/>
      <c r="T34" s="451"/>
      <c r="U34" s="491"/>
      <c r="V34" s="493" t="str">
        <f ca="1">V7</f>
        <v>(1) Randolph, Robin</v>
      </c>
      <c r="W34" s="493"/>
      <c r="X34" s="493"/>
      <c r="Y34" s="493"/>
      <c r="Z34" s="285" t="str">
        <f t="shared" ref="Z34:AA36" ca="1" si="27">Z7</f>
        <v>8</v>
      </c>
      <c r="AA34" s="462">
        <f t="shared" ca="1" si="27"/>
        <v>20</v>
      </c>
      <c r="AB34" s="462"/>
      <c r="AC34" s="289"/>
      <c r="AD34" s="494" t="str">
        <f ca="1">AD7</f>
        <v>(1) &amp; (2)</v>
      </c>
      <c r="AE34" s="494"/>
      <c r="AF34" s="494"/>
      <c r="AG34" s="287"/>
      <c r="AH34" s="287"/>
      <c r="AI34" s="287"/>
      <c r="AJ34" s="287"/>
      <c r="AK34" s="451">
        <f ca="1">AK7</f>
        <v>8</v>
      </c>
      <c r="AL34" s="451"/>
      <c r="AM34" s="290"/>
      <c r="AO34" s="476"/>
      <c r="AP34" s="273"/>
      <c r="BY34" s="266"/>
      <c r="BZ34" s="266"/>
      <c r="CA34" s="266"/>
      <c r="CB34" s="266"/>
      <c r="CD34" s="266"/>
      <c r="CE34" s="266"/>
    </row>
    <row r="35" spans="1:90" ht="14" customHeight="1">
      <c r="B35" s="493" t="str">
        <f ca="1">B8</f>
        <v>(2) Crumbliss, John</v>
      </c>
      <c r="C35" s="493"/>
      <c r="D35" s="493"/>
      <c r="E35" s="493" t="e">
        <f>#N/A</f>
        <v>#N/A</v>
      </c>
      <c r="F35" s="285" t="str">
        <f t="shared" ca="1" si="26"/>
        <v>8</v>
      </c>
      <c r="G35" s="462">
        <f t="shared" ca="1" si="26"/>
        <v>20</v>
      </c>
      <c r="H35" s="462"/>
      <c r="I35" s="286"/>
      <c r="J35" s="494" t="str">
        <f ca="1">J8</f>
        <v>(1) &amp; (3)</v>
      </c>
      <c r="K35" s="494"/>
      <c r="L35" s="494"/>
      <c r="M35" s="287"/>
      <c r="N35" s="287"/>
      <c r="O35" s="287"/>
      <c r="P35" s="287"/>
      <c r="Q35" s="451">
        <f ca="1">Q8</f>
        <v>7</v>
      </c>
      <c r="R35" s="451"/>
      <c r="S35" s="451"/>
      <c r="T35" s="451"/>
      <c r="U35" s="491"/>
      <c r="V35" s="493" t="str">
        <f ca="1">V8</f>
        <v>(2) Shindle, Steph</v>
      </c>
      <c r="W35" s="493"/>
      <c r="X35" s="493"/>
      <c r="Y35" s="493"/>
      <c r="Z35" s="285" t="str">
        <f t="shared" ca="1" si="27"/>
        <v>8</v>
      </c>
      <c r="AA35" s="462">
        <f t="shared" ca="1" si="27"/>
        <v>20</v>
      </c>
      <c r="AB35" s="462"/>
      <c r="AC35" s="289"/>
      <c r="AD35" s="494" t="str">
        <f ca="1">AD8</f>
        <v/>
      </c>
      <c r="AE35" s="494"/>
      <c r="AF35" s="494"/>
      <c r="AG35" s="287"/>
      <c r="AH35" s="287"/>
      <c r="AI35" s="287"/>
      <c r="AJ35" s="287"/>
      <c r="AK35" s="451" t="str">
        <f ca="1">AK8</f>
        <v/>
      </c>
      <c r="AL35" s="451"/>
      <c r="AM35" s="290"/>
      <c r="AO35" s="476"/>
      <c r="AP35" s="273"/>
      <c r="BY35" s="266"/>
      <c r="BZ35" s="266"/>
      <c r="CA35" s="266"/>
      <c r="CB35" s="266"/>
      <c r="CD35" s="266"/>
      <c r="CE35" s="266"/>
    </row>
    <row r="36" spans="1:90" ht="13" customHeight="1">
      <c r="B36" s="493" t="str">
        <f ca="1">B9</f>
        <v>(3) Bailey, Kent</v>
      </c>
      <c r="C36" s="493"/>
      <c r="D36" s="493"/>
      <c r="E36" s="493" t="e">
        <f>#N/A</f>
        <v>#N/A</v>
      </c>
      <c r="F36" s="285" t="str">
        <f t="shared" ca="1" si="26"/>
        <v>6</v>
      </c>
      <c r="G36" s="462" t="str">
        <f t="shared" ca="1" si="26"/>
        <v/>
      </c>
      <c r="H36" s="462"/>
      <c r="I36" s="286"/>
      <c r="J36" s="494" t="str">
        <f ca="1">J9</f>
        <v>(2) &amp; (3)</v>
      </c>
      <c r="K36" s="494"/>
      <c r="L36" s="494"/>
      <c r="M36" s="287"/>
      <c r="N36" s="287"/>
      <c r="O36" s="287"/>
      <c r="P36" s="287"/>
      <c r="Q36" s="451">
        <f ca="1">Q9</f>
        <v>11</v>
      </c>
      <c r="R36" s="451"/>
      <c r="S36" s="451"/>
      <c r="T36" s="451"/>
      <c r="U36" s="492"/>
      <c r="V36" s="493" t="str">
        <f ca="1">V9</f>
        <v xml:space="preserve">(3) </v>
      </c>
      <c r="W36" s="493"/>
      <c r="X36" s="493"/>
      <c r="Y36" s="493" t="e">
        <f>#N/A</f>
        <v>#N/A</v>
      </c>
      <c r="Z36" s="285" t="str">
        <f t="shared" ca="1" si="27"/>
        <v/>
      </c>
      <c r="AA36" s="462" t="str">
        <f t="shared" ca="1" si="27"/>
        <v/>
      </c>
      <c r="AB36" s="462"/>
      <c r="AC36" s="301"/>
      <c r="AD36" s="494" t="str">
        <f ca="1">AD9</f>
        <v/>
      </c>
      <c r="AE36" s="494"/>
      <c r="AF36" s="494"/>
      <c r="AG36" s="287"/>
      <c r="AH36" s="287"/>
      <c r="AI36" s="287"/>
      <c r="AJ36" s="287"/>
      <c r="AK36" s="451" t="str">
        <f ca="1">AK9</f>
        <v/>
      </c>
      <c r="AL36" s="451"/>
      <c r="AM36" s="302"/>
      <c r="AO36" s="481"/>
      <c r="AP36" s="273"/>
      <c r="BY36" s="266"/>
      <c r="BZ36" s="266"/>
      <c r="CA36" s="266"/>
      <c r="CB36" s="266"/>
      <c r="CD36" s="266"/>
      <c r="CE36" s="266"/>
    </row>
    <row r="37" spans="1:90" ht="15" customHeight="1">
      <c r="B37" s="546" t="s">
        <v>2</v>
      </c>
      <c r="C37" s="489" t="s">
        <v>3</v>
      </c>
      <c r="D37" s="489"/>
      <c r="E37" s="489"/>
      <c r="F37" s="548"/>
      <c r="G37" s="551" t="s">
        <v>183</v>
      </c>
      <c r="H37" s="552"/>
      <c r="I37" s="552"/>
      <c r="J37" s="552"/>
      <c r="K37" s="528" t="s">
        <v>184</v>
      </c>
      <c r="L37" s="529"/>
      <c r="M37" s="529"/>
      <c r="N37" s="529"/>
      <c r="O37" s="529"/>
      <c r="P37" s="529"/>
      <c r="Q37" s="529"/>
      <c r="R37" s="529"/>
      <c r="S37" s="529"/>
      <c r="T37" s="530"/>
      <c r="U37" s="553" t="s">
        <v>16</v>
      </c>
      <c r="V37" s="546" t="s">
        <v>2</v>
      </c>
      <c r="W37" s="489" t="s">
        <v>3</v>
      </c>
      <c r="X37" s="489"/>
      <c r="Y37" s="489"/>
      <c r="Z37" s="548"/>
      <c r="AA37" s="551" t="s">
        <v>183</v>
      </c>
      <c r="AB37" s="552"/>
      <c r="AC37" s="552"/>
      <c r="AD37" s="552"/>
      <c r="AE37" s="528" t="s">
        <v>184</v>
      </c>
      <c r="AF37" s="529"/>
      <c r="AG37" s="529"/>
      <c r="AH37" s="529"/>
      <c r="AI37" s="529"/>
      <c r="AJ37" s="529"/>
      <c r="AK37" s="529"/>
      <c r="AL37" s="529"/>
      <c r="AM37" s="529"/>
      <c r="AN37" s="530"/>
      <c r="AO37" s="526" t="s">
        <v>16</v>
      </c>
      <c r="AP37" s="449" t="s">
        <v>15</v>
      </c>
      <c r="BY37" s="266"/>
      <c r="BZ37" s="266"/>
      <c r="CA37" s="266"/>
      <c r="CB37" s="266"/>
      <c r="CD37" s="266"/>
      <c r="CE37" s="266"/>
    </row>
    <row r="38" spans="1:90" ht="12" customHeight="1">
      <c r="A38" s="345"/>
      <c r="B38" s="547"/>
      <c r="C38" s="549"/>
      <c r="D38" s="549"/>
      <c r="E38" s="549"/>
      <c r="F38" s="550"/>
      <c r="G38" s="471">
        <v>1</v>
      </c>
      <c r="H38" s="472"/>
      <c r="I38" s="471">
        <v>2</v>
      </c>
      <c r="J38" s="543"/>
      <c r="K38" s="544">
        <v>3</v>
      </c>
      <c r="L38" s="472"/>
      <c r="M38" s="346"/>
      <c r="N38" s="346"/>
      <c r="O38" s="346"/>
      <c r="P38" s="346"/>
      <c r="Q38" s="471">
        <v>4</v>
      </c>
      <c r="R38" s="472"/>
      <c r="S38" s="541">
        <v>5</v>
      </c>
      <c r="T38" s="542"/>
      <c r="U38" s="554"/>
      <c r="V38" s="555"/>
      <c r="W38" s="549"/>
      <c r="X38" s="549"/>
      <c r="Y38" s="549"/>
      <c r="Z38" s="550"/>
      <c r="AA38" s="471">
        <v>1</v>
      </c>
      <c r="AB38" s="472"/>
      <c r="AC38" s="471">
        <v>2</v>
      </c>
      <c r="AD38" s="543"/>
      <c r="AE38" s="544">
        <v>3</v>
      </c>
      <c r="AF38" s="472"/>
      <c r="AG38" s="346"/>
      <c r="AH38" s="346"/>
      <c r="AI38" s="346"/>
      <c r="AJ38" s="346"/>
      <c r="AK38" s="471">
        <v>4</v>
      </c>
      <c r="AL38" s="472"/>
      <c r="AM38" s="541">
        <v>5</v>
      </c>
      <c r="AN38" s="542"/>
      <c r="AO38" s="527"/>
      <c r="AP38" s="508"/>
      <c r="BY38" s="266"/>
      <c r="BZ38" s="266"/>
      <c r="CA38" s="266"/>
      <c r="CB38" s="266"/>
      <c r="CD38" s="266"/>
      <c r="CE38" s="266"/>
    </row>
    <row r="39" spans="1:90" ht="37" customHeight="1">
      <c r="A39" s="495" t="str">
        <f>IF($AU$4=2,"",VLOOKUP($AB$29&amp;$AU$2&amp;$C39&amp;G$38,'Player Scores'!$F:$S,14,0))</f>
        <v/>
      </c>
      <c r="B39" s="475" t="str">
        <f>IF($AU$4=2,"",VLOOKUP($AB$29&amp;$AU$2&amp;$C39&amp;G$38,'Player Scores'!$F:$I,3,0))</f>
        <v/>
      </c>
      <c r="C39" s="460">
        <v>1</v>
      </c>
      <c r="D39" s="482" t="str">
        <f>IF($AU$4=2,"",VLOOKUP($AB$29&amp;$AU$2&amp;$C39&amp;G$38,'Player Scores'!$F:$I,2,0))</f>
        <v/>
      </c>
      <c r="E39" s="482"/>
      <c r="F39" s="483"/>
      <c r="G39" s="307" t="s">
        <v>5</v>
      </c>
      <c r="H39" s="308" t="str">
        <f>IF($AU$4=2,"",VLOOKUP($AB$29&amp;$AU$2&amp;$C39&amp;G$38,'Player Scores'!$F:$I,4,0))</f>
        <v/>
      </c>
      <c r="I39" s="307"/>
      <c r="J39" s="309" t="str">
        <f>IF($AU$4=2,"",VLOOKUP($AB$29&amp;$AU$2&amp;$C39&amp;I$38,'Player Scores'!$F:$I,4,0))</f>
        <v/>
      </c>
      <c r="K39" s="509" t="s">
        <v>5</v>
      </c>
      <c r="L39" s="514" t="str">
        <f>IF($AU$4=2,"",VLOOKUP($AB$29&amp;$AU$2&amp;K$38&amp;"H",'Doubles Scores'!$E:$J,6,0))</f>
        <v/>
      </c>
      <c r="M39" s="309"/>
      <c r="N39" s="309"/>
      <c r="O39" s="309"/>
      <c r="P39" s="309"/>
      <c r="Q39" s="473"/>
      <c r="R39" s="475" t="str">
        <f>IF($AU$4=2,"",VLOOKUP($AB$29&amp;$AU$2&amp;Q$38&amp;"H",'Doubles Scores'!$E:$J,6,0))</f>
        <v/>
      </c>
      <c r="S39" s="516" t="s">
        <v>5</v>
      </c>
      <c r="T39" s="519" t="str">
        <f>IF($AU$4=2,"",VLOOKUP($AB$29&amp;$AU$2&amp;S$38&amp;"H",'Doubles Scores'!$E:$J,6,0))</f>
        <v/>
      </c>
      <c r="U39" s="564" t="str">
        <f>IF($AU$4=1,H39+J39+H41+J41+L39+R39+T39,"")</f>
        <v/>
      </c>
      <c r="V39" s="557" t="str">
        <f>IF($AU$4=2,"",VLOOKUP($AB$29&amp;$AU$2&amp;$W39&amp;AA$38,'Player Scores'!$F:$I,3,0))</f>
        <v/>
      </c>
      <c r="W39" s="460">
        <v>3</v>
      </c>
      <c r="X39" s="482" t="str">
        <f>IF($AU$4=2,"",VLOOKUP($AB$29&amp;$AU$2&amp;$W39&amp;AA$38,'Player Scores'!$F:$I,2,0))</f>
        <v/>
      </c>
      <c r="Y39" s="482"/>
      <c r="Z39" s="483"/>
      <c r="AA39" s="307"/>
      <c r="AB39" s="308" t="str">
        <f>IF($AU$4=2,"",VLOOKUP($AB$29&amp;$AU$2&amp;$W39&amp;AA$38,'Player Scores'!$F:$I,4,0))</f>
        <v/>
      </c>
      <c r="AC39" s="307" t="s">
        <v>5</v>
      </c>
      <c r="AD39" s="309" t="str">
        <f>IF($AU$4=2,"",VLOOKUP($AB$29&amp;$AU$2&amp;$W39&amp;AC$38,'Player Scores'!$F:$I,4,0))</f>
        <v/>
      </c>
      <c r="AE39" s="512"/>
      <c r="AF39" s="514" t="str">
        <f>IF($AU$4=2,"",VLOOKUP($AB$29&amp;$AU$2&amp;AE$38&amp;"A",'Doubles Scores'!$E:$J,6,0))</f>
        <v/>
      </c>
      <c r="AG39" s="312"/>
      <c r="AH39" s="312"/>
      <c r="AI39" s="312"/>
      <c r="AJ39" s="312"/>
      <c r="AK39" s="506" t="s">
        <v>5</v>
      </c>
      <c r="AL39" s="570" t="str">
        <f>IF($AU$4=2,"",VLOOKUP($AB$29&amp;$AU$2&amp;AK$38&amp;"A",'Doubles Scores'!$E:$J,6,0))</f>
        <v/>
      </c>
      <c r="AM39" s="516"/>
      <c r="AN39" s="519" t="str">
        <f>IF($AU$4=2,"",VLOOKUP($AB$29&amp;$AU$2&amp;AM$38&amp;"A",'Doubles Scores'!$E:$J,6,0))</f>
        <v/>
      </c>
      <c r="AO39" s="567" t="str">
        <f>IF($AU$4=1,AB39+AD39+AB41+AD41+AF39+AL39+AN39,"")</f>
        <v/>
      </c>
      <c r="AP39" s="545" t="str">
        <f>IF($AU$4=2,"",VLOOKUP($AB$29&amp;$AU$2&amp;$W39&amp;AA$38,'Player Scores'!$F:$S,14,0))</f>
        <v/>
      </c>
      <c r="BY39" s="266"/>
      <c r="BZ39" s="266"/>
      <c r="CA39" s="266"/>
      <c r="CB39" s="266"/>
      <c r="CD39" s="266"/>
      <c r="CE39" s="266"/>
    </row>
    <row r="40" spans="1:90" s="303" customFormat="1" ht="13" customHeight="1">
      <c r="A40" s="495"/>
      <c r="B40" s="481"/>
      <c r="C40" s="461"/>
      <c r="D40" s="484"/>
      <c r="E40" s="484"/>
      <c r="F40" s="556"/>
      <c r="G40" s="559" t="s">
        <v>180</v>
      </c>
      <c r="H40" s="560"/>
      <c r="I40" s="561" t="s">
        <v>6</v>
      </c>
      <c r="J40" s="562"/>
      <c r="K40" s="510" t="s">
        <v>17</v>
      </c>
      <c r="L40" s="515"/>
      <c r="M40" s="312"/>
      <c r="N40" s="312"/>
      <c r="O40" s="312"/>
      <c r="P40" s="312"/>
      <c r="Q40" s="474" t="s">
        <v>18</v>
      </c>
      <c r="R40" s="476"/>
      <c r="S40" s="517" t="s">
        <v>19</v>
      </c>
      <c r="T40" s="520"/>
      <c r="U40" s="565"/>
      <c r="V40" s="558"/>
      <c r="W40" s="461"/>
      <c r="X40" s="484"/>
      <c r="Y40" s="484"/>
      <c r="Z40" s="484"/>
      <c r="AA40" s="561" t="s">
        <v>182</v>
      </c>
      <c r="AB40" s="563"/>
      <c r="AC40" s="561" t="s">
        <v>14</v>
      </c>
      <c r="AD40" s="562"/>
      <c r="AE40" s="513" t="s">
        <v>20</v>
      </c>
      <c r="AF40" s="515"/>
      <c r="AG40" s="312"/>
      <c r="AH40" s="312"/>
      <c r="AI40" s="312"/>
      <c r="AJ40" s="312"/>
      <c r="AK40" s="507" t="s">
        <v>11</v>
      </c>
      <c r="AL40" s="571"/>
      <c r="AM40" s="517"/>
      <c r="AN40" s="520"/>
      <c r="AO40" s="568"/>
      <c r="AP40" s="545"/>
      <c r="BY40" s="310"/>
      <c r="BZ40" s="310"/>
      <c r="CA40" s="266"/>
      <c r="CB40" s="267"/>
      <c r="CJ40" s="286"/>
      <c r="CK40" s="286"/>
      <c r="CL40" s="286"/>
    </row>
    <row r="41" spans="1:90" ht="39" customHeight="1">
      <c r="A41" s="495" t="str">
        <f>IF($AU$4=2,"",VLOOKUP($AB$29&amp;$AU$2&amp;$C41&amp;G$38,'Player Scores'!$F:$S,14,0))</f>
        <v/>
      </c>
      <c r="B41" s="475" t="str">
        <f>IF($AU$4=2,"",VLOOKUP($AB$29&amp;$AU$2&amp;$C41&amp;G$38,'Player Scores'!$F:$I,3,0))</f>
        <v/>
      </c>
      <c r="C41" s="460">
        <v>2</v>
      </c>
      <c r="D41" s="482" t="str">
        <f>IF($AU$4=2,"",VLOOKUP($AB$29&amp;$AU$2&amp;$C41&amp;G$38,'Player Scores'!$F:$I,2,0))</f>
        <v/>
      </c>
      <c r="E41" s="482"/>
      <c r="F41" s="483"/>
      <c r="G41" s="307" t="s">
        <v>5</v>
      </c>
      <c r="H41" s="308" t="str">
        <f>IF($AU$4=2,"",VLOOKUP($AB$29&amp;$AU$2&amp;$C41&amp;G$38,'Player Scores'!$F:$I,4,0))</f>
        <v/>
      </c>
      <c r="I41" s="311"/>
      <c r="J41" s="312" t="str">
        <f>IF($AU$4=2,"",VLOOKUP($AB$29&amp;$AU$2&amp;$C41&amp;I$38,'Player Scores'!$F:$I,4,0))</f>
        <v/>
      </c>
      <c r="K41" s="510" t="s">
        <v>5</v>
      </c>
      <c r="L41" s="515" t="str">
        <f>IF($AU$4=2,"",VLOOKUP($AB$29&amp;$AU$2&amp;$C41&amp;K$38,'Player Scores'!$F:$I,4,0))</f>
        <v/>
      </c>
      <c r="M41" s="312"/>
      <c r="N41" s="312"/>
      <c r="O41" s="312"/>
      <c r="P41" s="312"/>
      <c r="Q41" s="474"/>
      <c r="R41" s="476" t="str">
        <f>IF($AU$4=2,"",VLOOKUP($AB$29&amp;$AU$2&amp;$C41&amp;Q$38,'Player Scores'!$F:$I,4,0))</f>
        <v/>
      </c>
      <c r="S41" s="517"/>
      <c r="T41" s="520" t="str">
        <f>IF($AU$4=2,"",VLOOKUP($AB$29&amp;$AU$2&amp;$C41&amp;S$38,'Player Scores'!$F:$I,4,0))</f>
        <v/>
      </c>
      <c r="U41" s="565"/>
      <c r="V41" s="557" t="str">
        <f>IF($AU$4=2,"",VLOOKUP($AB$29&amp;$AU$2&amp;$W41&amp;AA$38,'Player Scores'!$F:$I,3,0))</f>
        <v/>
      </c>
      <c r="W41" s="460">
        <v>4</v>
      </c>
      <c r="X41" s="482" t="str">
        <f>IF($AU$4=2,"",VLOOKUP($AB$29&amp;$AU$2&amp;$W41&amp;AA$38,'Player Scores'!$F:$I,2,0))</f>
        <v/>
      </c>
      <c r="Y41" s="482"/>
      <c r="Z41" s="483"/>
      <c r="AA41" s="311"/>
      <c r="AB41" s="347" t="str">
        <f>IF($AU$4=2,"",VLOOKUP($AB$29&amp;$AU$2&amp;$W41&amp;AA$38,'Player Scores'!$F:$I,4,0))</f>
        <v/>
      </c>
      <c r="AC41" s="311" t="s">
        <v>5</v>
      </c>
      <c r="AD41" s="312" t="str">
        <f>IF($AU$4=2,"",VLOOKUP($AB$29&amp;$AU$2&amp;$W41&amp;AC$38,'Player Scores'!$F:$I,4,0))</f>
        <v/>
      </c>
      <c r="AE41" s="513"/>
      <c r="AF41" s="515" t="str">
        <f>IF($AU$4=2,"",VLOOKUP($AB$29&amp;$AU$2&amp;$C41&amp;AE$38,'Player Scores'!$F:$I,4,0))</f>
        <v/>
      </c>
      <c r="AG41" s="312"/>
      <c r="AH41" s="312"/>
      <c r="AI41" s="312"/>
      <c r="AJ41" s="312"/>
      <c r="AK41" s="507" t="s">
        <v>5</v>
      </c>
      <c r="AL41" s="571" t="str">
        <f>IF($AU$4=2,"",VLOOKUP($AB$29&amp;$AU$2&amp;$C41&amp;AK$38,'Player Scores'!$F:$I,4,0))</f>
        <v/>
      </c>
      <c r="AM41" s="517"/>
      <c r="AN41" s="520" t="str">
        <f>IF($AU$4=2,"",VLOOKUP($AB$29&amp;$AU$2&amp;$C41&amp;AM$38,'Player Scores'!$F:$I,4,0))</f>
        <v/>
      </c>
      <c r="AO41" s="568"/>
      <c r="AP41" s="545" t="str">
        <f>IF($AU$4=2,"",VLOOKUP($AB$29&amp;$AU$2&amp;$W41&amp;AA$38,'Player Scores'!$F:$S,14,0))</f>
        <v/>
      </c>
      <c r="BY41" s="266"/>
      <c r="BZ41" s="266"/>
      <c r="CA41" s="266"/>
      <c r="CB41" s="267"/>
    </row>
    <row r="42" spans="1:90" s="303" customFormat="1" ht="15" customHeight="1">
      <c r="A42" s="495"/>
      <c r="B42" s="481"/>
      <c r="C42" s="461"/>
      <c r="D42" s="484"/>
      <c r="E42" s="484"/>
      <c r="F42" s="484"/>
      <c r="G42" s="561" t="s">
        <v>10</v>
      </c>
      <c r="H42" s="563"/>
      <c r="I42" s="561" t="s">
        <v>181</v>
      </c>
      <c r="J42" s="562"/>
      <c r="K42" s="511" t="s">
        <v>21</v>
      </c>
      <c r="L42" s="525"/>
      <c r="M42" s="312"/>
      <c r="N42" s="312"/>
      <c r="O42" s="312"/>
      <c r="P42" s="312"/>
      <c r="Q42" s="474" t="s">
        <v>22</v>
      </c>
      <c r="R42" s="476"/>
      <c r="S42" s="518" t="s">
        <v>9</v>
      </c>
      <c r="T42" s="521"/>
      <c r="U42" s="566"/>
      <c r="V42" s="558"/>
      <c r="W42" s="461"/>
      <c r="X42" s="484"/>
      <c r="Y42" s="484"/>
      <c r="Z42" s="484"/>
      <c r="AA42" s="561" t="s">
        <v>8</v>
      </c>
      <c r="AB42" s="563"/>
      <c r="AC42" s="561" t="s">
        <v>7</v>
      </c>
      <c r="AD42" s="562"/>
      <c r="AE42" s="513" t="s">
        <v>23</v>
      </c>
      <c r="AF42" s="515"/>
      <c r="AG42" s="312"/>
      <c r="AH42" s="312"/>
      <c r="AI42" s="312"/>
      <c r="AJ42" s="312"/>
      <c r="AK42" s="507" t="s">
        <v>24</v>
      </c>
      <c r="AL42" s="571"/>
      <c r="AM42" s="517"/>
      <c r="AN42" s="520"/>
      <c r="AO42" s="569"/>
      <c r="AP42" s="545"/>
      <c r="CJ42" s="286"/>
      <c r="CK42" s="286"/>
      <c r="CL42" s="286"/>
    </row>
    <row r="43" spans="1:90" ht="32" customHeight="1" thickBot="1">
      <c r="A43" s="286"/>
      <c r="B43" s="318" t="str">
        <f>IF($AU$4=1,B39+B41,"")</f>
        <v/>
      </c>
      <c r="C43" s="500" t="s">
        <v>25</v>
      </c>
      <c r="D43" s="501"/>
      <c r="E43" s="501"/>
      <c r="F43" s="502"/>
      <c r="G43" s="503" t="str">
        <f>IF($AU$4=1,IF($B43&lt;$V43,$V43-$B43,0),"")</f>
        <v/>
      </c>
      <c r="H43" s="504"/>
      <c r="I43" s="503" t="str">
        <f>IF($AU$4=1,IF($B43&lt;$V43,$V43-$B43,0),"")</f>
        <v/>
      </c>
      <c r="J43" s="505"/>
      <c r="K43" s="453" t="str">
        <f>IF(AND($B43="",$V43=""),"",IF($J34&lt;$AD34,$AD34-$J34,0))</f>
        <v/>
      </c>
      <c r="L43" s="454"/>
      <c r="M43" s="348"/>
      <c r="N43" s="348"/>
      <c r="O43" s="348"/>
      <c r="P43" s="348"/>
      <c r="Q43" s="454" t="str">
        <f>IF(AND($B43="",$V43=""),"",IF($J34&lt;$AD34,$AD34-$J34,0))</f>
        <v/>
      </c>
      <c r="R43" s="454"/>
      <c r="S43" s="454" t="str">
        <f>IF(AND($B43="",$V43=""),"",IF($J34&lt;$AD34,$AD34-$J34,0))</f>
        <v/>
      </c>
      <c r="T43" s="463"/>
      <c r="U43" s="319" t="str">
        <f>IF($AU$4=1,SUM(G43:T43),"")</f>
        <v/>
      </c>
      <c r="V43" s="349" t="str">
        <f>IF($AU$4=1,V39+V41,"")</f>
        <v/>
      </c>
      <c r="W43" s="522" t="s">
        <v>25</v>
      </c>
      <c r="X43" s="523"/>
      <c r="Y43" s="523"/>
      <c r="Z43" s="524"/>
      <c r="AA43" s="503" t="str">
        <f>IF($AU$4=1,IF($B43&gt;$V43,$B43-$V43,0),"")</f>
        <v/>
      </c>
      <c r="AB43" s="504"/>
      <c r="AC43" s="503" t="str">
        <f>IF($AU$4=1,IF($B43&gt;$V43,$B43-$V43,0),"")</f>
        <v/>
      </c>
      <c r="AD43" s="505"/>
      <c r="AE43" s="453" t="str">
        <f>IF(AND($B43="",$V43=""),"",IF($J34&gt;$AD34,$J34-$AD34,0))</f>
        <v/>
      </c>
      <c r="AF43" s="454"/>
      <c r="AG43" s="348"/>
      <c r="AH43" s="348"/>
      <c r="AI43" s="348"/>
      <c r="AJ43" s="348"/>
      <c r="AK43" s="454" t="str">
        <f>IF(AND($B43="",$V43=""),"",IF($J34&gt;$AD34,$J34-$AD34,0))</f>
        <v/>
      </c>
      <c r="AL43" s="454"/>
      <c r="AM43" s="454" t="str">
        <f>IF(AND($B43="",$V43=""),"",IF($J34&gt;$AD34,$J34-$AD34,0))</f>
        <v/>
      </c>
      <c r="AN43" s="463"/>
      <c r="AO43" s="350" t="str">
        <f>IF($AU$4=1,SUM(AA43:AN43),"")</f>
        <v/>
      </c>
      <c r="AP43" s="286"/>
    </row>
    <row r="44" spans="1:90" s="303" customFormat="1" ht="34" customHeight="1" thickTop="1">
      <c r="A44" s="327"/>
      <c r="B44" s="328" t="s">
        <v>26</v>
      </c>
      <c r="C44" s="497" t="s">
        <v>197</v>
      </c>
      <c r="D44" s="498"/>
      <c r="E44" s="498"/>
      <c r="F44" s="499"/>
      <c r="G44" s="469" t="str">
        <f>IF($AU$4=1,H39+H41+G43,"")</f>
        <v/>
      </c>
      <c r="H44" s="468"/>
      <c r="I44" s="469" t="str">
        <f>IF($AU$4=1,J39+J41+I43,"")</f>
        <v/>
      </c>
      <c r="J44" s="470"/>
      <c r="K44" s="467" t="str">
        <f>IF($AU$4=1,L39+K43,"")</f>
        <v/>
      </c>
      <c r="L44" s="468"/>
      <c r="M44" s="351"/>
      <c r="N44" s="351"/>
      <c r="O44" s="351"/>
      <c r="P44" s="351"/>
      <c r="Q44" s="469" t="str">
        <f>IF($AU$4=1,R39+Q43,"")</f>
        <v/>
      </c>
      <c r="R44" s="468"/>
      <c r="S44" s="469" t="str">
        <f>IF($AU$4=1,T39+S43,"")</f>
        <v/>
      </c>
      <c r="T44" s="470"/>
      <c r="U44" s="329" t="str">
        <f>IF($AU$4=1,SUM(G44:T44),"")</f>
        <v/>
      </c>
      <c r="V44" s="328" t="s">
        <v>26</v>
      </c>
      <c r="W44" s="497" t="s">
        <v>197</v>
      </c>
      <c r="X44" s="498"/>
      <c r="Y44" s="498"/>
      <c r="Z44" s="499"/>
      <c r="AA44" s="469" t="str">
        <f>IF($AU$4=1,AB39+AB41+AA43,"")</f>
        <v/>
      </c>
      <c r="AB44" s="468"/>
      <c r="AC44" s="469" t="str">
        <f>IF($AU$4=1,AD39+AD41+AC43,"")</f>
        <v/>
      </c>
      <c r="AD44" s="470"/>
      <c r="AE44" s="467" t="str">
        <f>IF($AU$4=1,AF39+AE43,"")</f>
        <v/>
      </c>
      <c r="AF44" s="468"/>
      <c r="AG44" s="351"/>
      <c r="AH44" s="351"/>
      <c r="AI44" s="351"/>
      <c r="AJ44" s="351"/>
      <c r="AK44" s="469" t="str">
        <f>IF($AU$4=1,AL39+AK43,"")</f>
        <v/>
      </c>
      <c r="AL44" s="468"/>
      <c r="AM44" s="469" t="str">
        <f>IF($AU$4=1,AN39+AM43,"")</f>
        <v/>
      </c>
      <c r="AN44" s="470"/>
      <c r="AO44" s="352" t="str">
        <f>IF($AU$4=1,SUM(AA44:AN44),"")</f>
        <v/>
      </c>
      <c r="AP44" s="330"/>
      <c r="CJ44" s="286"/>
      <c r="CK44" s="286"/>
      <c r="CL44" s="286"/>
    </row>
    <row r="45" spans="1:90" ht="26" customHeight="1">
      <c r="A45" s="303"/>
      <c r="B45" s="303"/>
      <c r="C45" s="303"/>
      <c r="D45" s="303"/>
      <c r="E45" s="303"/>
      <c r="F45" s="303"/>
      <c r="G45" s="303"/>
      <c r="H45" s="303"/>
      <c r="I45" s="303"/>
      <c r="J45" s="303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3"/>
      <c r="AB45" s="303"/>
      <c r="AC45" s="303"/>
      <c r="AD45" s="303"/>
      <c r="AE45" s="303"/>
      <c r="AF45" s="303"/>
      <c r="AG45" s="303"/>
      <c r="AH45" s="303"/>
      <c r="AI45" s="303"/>
      <c r="AJ45" s="303"/>
      <c r="AK45" s="303"/>
      <c r="AL45" s="303"/>
      <c r="AM45" s="303"/>
      <c r="AN45" s="303"/>
      <c r="AO45" s="303"/>
      <c r="AP45" s="286"/>
    </row>
    <row r="46" spans="1:90" s="303" customFormat="1" ht="25" customHeight="1">
      <c r="C46" s="536" t="s">
        <v>12</v>
      </c>
      <c r="D46" s="536"/>
      <c r="E46" s="536"/>
      <c r="F46" s="537"/>
      <c r="G46" s="538"/>
      <c r="H46" s="539"/>
      <c r="I46" s="539"/>
      <c r="J46" s="539"/>
      <c r="K46" s="539"/>
      <c r="L46" s="539"/>
      <c r="M46" s="539"/>
      <c r="N46" s="539"/>
      <c r="O46" s="539"/>
      <c r="P46" s="539"/>
      <c r="Q46" s="539"/>
      <c r="R46" s="539"/>
      <c r="S46" s="539"/>
      <c r="T46" s="539"/>
      <c r="U46" s="540"/>
      <c r="W46" s="536" t="s">
        <v>12</v>
      </c>
      <c r="X46" s="536"/>
      <c r="Y46" s="536"/>
      <c r="Z46" s="537"/>
      <c r="AA46" s="538"/>
      <c r="AB46" s="539"/>
      <c r="AC46" s="539"/>
      <c r="AD46" s="539"/>
      <c r="AE46" s="539"/>
      <c r="AF46" s="539"/>
      <c r="AG46" s="539"/>
      <c r="AH46" s="539"/>
      <c r="AI46" s="539"/>
      <c r="AJ46" s="539"/>
      <c r="AK46" s="539"/>
      <c r="AL46" s="539"/>
      <c r="AM46" s="539"/>
      <c r="AN46" s="539"/>
      <c r="AO46" s="540"/>
      <c r="AP46" s="286"/>
      <c r="CJ46" s="286"/>
      <c r="CK46" s="286"/>
      <c r="CL46" s="286"/>
    </row>
    <row r="47" spans="1:90" ht="25" customHeight="1">
      <c r="B47" s="335"/>
      <c r="C47" s="335"/>
      <c r="W47" s="335"/>
    </row>
    <row r="48" spans="1:90" s="303" customFormat="1" ht="21" customHeight="1">
      <c r="A48" s="248"/>
      <c r="B48" s="250" t="s">
        <v>27</v>
      </c>
      <c r="C48" s="250"/>
      <c r="D48" s="248"/>
      <c r="E48" s="248"/>
      <c r="F48" s="248"/>
      <c r="G48" s="248"/>
      <c r="H48" s="248"/>
      <c r="I48" s="248"/>
      <c r="J48" s="248"/>
      <c r="K48" s="248"/>
      <c r="L48" s="248"/>
      <c r="M48" s="248"/>
      <c r="N48" s="248"/>
      <c r="O48" s="248"/>
      <c r="P48" s="248"/>
      <c r="Q48" s="248"/>
      <c r="R48" s="248"/>
      <c r="S48" s="248"/>
      <c r="T48" s="248"/>
      <c r="U48" s="533" t="s">
        <v>13</v>
      </c>
      <c r="V48" s="533"/>
      <c r="W48" s="534" t="str">
        <f ca="1">VLOOKUP(AB29,Schedule!$B$3:$BK$30,51+(($AU$2-1)*2+1),0)</f>
        <v>You are HOME at Doctor Proctor's vs PHOQUEURTEEM</v>
      </c>
      <c r="X48" s="534"/>
      <c r="Y48" s="534"/>
      <c r="Z48" s="534"/>
      <c r="AA48" s="534"/>
      <c r="AB48" s="534"/>
      <c r="AC48" s="534"/>
      <c r="AD48" s="534"/>
      <c r="AE48" s="534"/>
      <c r="AF48" s="534"/>
      <c r="AG48" s="534"/>
      <c r="AH48" s="534"/>
      <c r="AI48" s="534"/>
      <c r="AJ48" s="534"/>
      <c r="AK48" s="534"/>
      <c r="AL48" s="534"/>
      <c r="AM48" s="534"/>
      <c r="AN48" s="534"/>
      <c r="AO48" s="534"/>
      <c r="AP48" s="248"/>
      <c r="CJ48" s="286"/>
      <c r="CK48" s="286"/>
      <c r="CL48" s="286"/>
    </row>
    <row r="49" spans="1:90" s="303" customFormat="1" ht="22" customHeight="1">
      <c r="A49" s="248"/>
      <c r="B49" s="477" t="str">
        <f>B22</f>
        <v>Crumbliss</v>
      </c>
      <c r="C49" s="478"/>
      <c r="D49" s="478"/>
      <c r="E49" s="478"/>
      <c r="F49" s="340">
        <f t="shared" ref="F49:G53" si="28">F22</f>
        <v>469</v>
      </c>
      <c r="G49" s="477" t="str">
        <f t="shared" si="28"/>
        <v>The Littles</v>
      </c>
      <c r="H49" s="478"/>
      <c r="I49" s="478"/>
      <c r="J49" s="478"/>
      <c r="K49" s="478"/>
      <c r="L49" s="478"/>
      <c r="M49" s="341"/>
      <c r="N49" s="341"/>
      <c r="O49" s="341"/>
      <c r="P49" s="341"/>
      <c r="Q49" s="341"/>
      <c r="R49" s="340">
        <f>R22</f>
        <v>339</v>
      </c>
      <c r="S49" s="288"/>
      <c r="T49" s="248"/>
      <c r="U49" s="535" t="str">
        <f>U22</f>
        <v>* New players start as a 7 and should provide their full legal name, address, phone number, date of birth, and email address on the back of their team's scoresheet._x000D_* All players that are new to the league must pay $25 in BCA yearly dues their first week.  Those that have played in previous sessions with our league pay only $20._x000D_* Paperwork drop-off location is Pub on Pearl (1101 S Pearl St -- box to the right of the jukebox).  The away team is responsible for dropping off._x000D_* CODES: $=NEED DUES, B=NEED BIRTHDAY, F=NEED LEGAL FIRST NAME, I=NEED ALL INFO</v>
      </c>
      <c r="V49" s="535"/>
      <c r="W49" s="535"/>
      <c r="X49" s="535"/>
      <c r="Y49" s="535"/>
      <c r="Z49" s="535"/>
      <c r="AA49" s="535"/>
      <c r="AB49" s="535"/>
      <c r="AC49" s="535"/>
      <c r="AD49" s="535"/>
      <c r="AE49" s="535"/>
      <c r="AF49" s="535"/>
      <c r="AG49" s="535"/>
      <c r="AH49" s="535"/>
      <c r="AI49" s="535"/>
      <c r="AJ49" s="535"/>
      <c r="AK49" s="535"/>
      <c r="AL49" s="535"/>
      <c r="AM49" s="535"/>
      <c r="AN49" s="535"/>
      <c r="AO49" s="535"/>
      <c r="AP49" s="248"/>
      <c r="CJ49" s="286"/>
      <c r="CK49" s="286"/>
      <c r="CL49" s="286"/>
    </row>
    <row r="50" spans="1:90" s="303" customFormat="1" ht="22" customHeight="1">
      <c r="A50" s="342"/>
      <c r="B50" s="477" t="str">
        <f>B23</f>
        <v>Henson/Pigford</v>
      </c>
      <c r="C50" s="478"/>
      <c r="D50" s="478"/>
      <c r="E50" s="478"/>
      <c r="F50" s="340">
        <f t="shared" si="28"/>
        <v>436</v>
      </c>
      <c r="G50" s="477" t="str">
        <f t="shared" si="28"/>
        <v>Ancheta/Tiwari</v>
      </c>
      <c r="H50" s="478"/>
      <c r="I50" s="478"/>
      <c r="J50" s="478"/>
      <c r="K50" s="478"/>
      <c r="L50" s="478"/>
      <c r="M50" s="341"/>
      <c r="N50" s="341"/>
      <c r="O50" s="341"/>
      <c r="P50" s="341"/>
      <c r="Q50" s="341"/>
      <c r="R50" s="340">
        <f>R23</f>
        <v>289</v>
      </c>
      <c r="S50" s="288"/>
      <c r="T50" s="248"/>
      <c r="U50" s="535"/>
      <c r="V50" s="535"/>
      <c r="W50" s="535"/>
      <c r="X50" s="535"/>
      <c r="Y50" s="535"/>
      <c r="Z50" s="535"/>
      <c r="AA50" s="535"/>
      <c r="AB50" s="535"/>
      <c r="AC50" s="535"/>
      <c r="AD50" s="535"/>
      <c r="AE50" s="535"/>
      <c r="AF50" s="535"/>
      <c r="AG50" s="535"/>
      <c r="AH50" s="535"/>
      <c r="AI50" s="535"/>
      <c r="AJ50" s="535"/>
      <c r="AK50" s="535"/>
      <c r="AL50" s="535"/>
      <c r="AM50" s="535"/>
      <c r="AN50" s="535"/>
      <c r="AO50" s="535"/>
      <c r="AP50" s="248"/>
      <c r="CJ50" s="286"/>
      <c r="CK50" s="286"/>
      <c r="CL50" s="286"/>
    </row>
    <row r="51" spans="1:90" s="303" customFormat="1" ht="22" customHeight="1">
      <c r="A51" s="342"/>
      <c r="B51" s="477" t="str">
        <f>B24</f>
        <v>PHOQUEURTEEM</v>
      </c>
      <c r="C51" s="478"/>
      <c r="D51" s="478"/>
      <c r="E51" s="478"/>
      <c r="F51" s="340">
        <f t="shared" si="28"/>
        <v>426</v>
      </c>
      <c r="G51" s="477" t="str">
        <f t="shared" si="28"/>
        <v>Milo's</v>
      </c>
      <c r="H51" s="478"/>
      <c r="I51" s="478"/>
      <c r="J51" s="478"/>
      <c r="K51" s="478"/>
      <c r="L51" s="478"/>
      <c r="M51" s="341"/>
      <c r="N51" s="341"/>
      <c r="O51" s="341"/>
      <c r="P51" s="341"/>
      <c r="Q51" s="341"/>
      <c r="R51" s="340">
        <f>R24</f>
        <v>256</v>
      </c>
      <c r="S51" s="288"/>
      <c r="T51" s="248"/>
      <c r="U51" s="535"/>
      <c r="V51" s="535"/>
      <c r="W51" s="535"/>
      <c r="X51" s="535"/>
      <c r="Y51" s="535"/>
      <c r="Z51" s="535"/>
      <c r="AA51" s="535"/>
      <c r="AB51" s="535"/>
      <c r="AC51" s="535"/>
      <c r="AD51" s="535"/>
      <c r="AE51" s="535"/>
      <c r="AF51" s="535"/>
      <c r="AG51" s="535"/>
      <c r="AH51" s="535"/>
      <c r="AI51" s="535"/>
      <c r="AJ51" s="535"/>
      <c r="AK51" s="535"/>
      <c r="AL51" s="535"/>
      <c r="AM51" s="535"/>
      <c r="AN51" s="535"/>
      <c r="AO51" s="535"/>
      <c r="AP51" s="248"/>
      <c r="CJ51" s="286"/>
      <c r="CK51" s="286"/>
      <c r="CL51" s="286"/>
    </row>
    <row r="52" spans="1:90" s="303" customFormat="1" ht="22" customHeight="1">
      <c r="A52" s="342"/>
      <c r="B52" s="477" t="str">
        <f>B25</f>
        <v>Reynolds/Wiley</v>
      </c>
      <c r="C52" s="478"/>
      <c r="D52" s="478"/>
      <c r="E52" s="478"/>
      <c r="F52" s="340">
        <f t="shared" si="28"/>
        <v>396</v>
      </c>
      <c r="G52" s="477" t="str">
        <f t="shared" si="28"/>
        <v/>
      </c>
      <c r="H52" s="478"/>
      <c r="I52" s="478"/>
      <c r="J52" s="478"/>
      <c r="K52" s="478"/>
      <c r="L52" s="478"/>
      <c r="M52" s="341"/>
      <c r="N52" s="341"/>
      <c r="O52" s="341"/>
      <c r="P52" s="341"/>
      <c r="Q52" s="341"/>
      <c r="R52" s="340">
        <f>R25</f>
        <v>0</v>
      </c>
      <c r="S52" s="248"/>
      <c r="T52" s="248"/>
      <c r="U52" s="535"/>
      <c r="V52" s="535"/>
      <c r="W52" s="535"/>
      <c r="X52" s="535"/>
      <c r="Y52" s="535"/>
      <c r="Z52" s="535"/>
      <c r="AA52" s="535"/>
      <c r="AB52" s="535"/>
      <c r="AC52" s="535"/>
      <c r="AD52" s="535"/>
      <c r="AE52" s="535"/>
      <c r="AF52" s="535"/>
      <c r="AG52" s="535"/>
      <c r="AH52" s="535"/>
      <c r="AI52" s="535"/>
      <c r="AJ52" s="535"/>
      <c r="AK52" s="535"/>
      <c r="AL52" s="535"/>
      <c r="AM52" s="535"/>
      <c r="AN52" s="535"/>
      <c r="AO52" s="535"/>
      <c r="AP52" s="248"/>
      <c r="CJ52" s="286"/>
      <c r="CK52" s="286"/>
      <c r="CL52" s="286"/>
    </row>
    <row r="53" spans="1:90" s="303" customFormat="1" ht="22" customHeight="1">
      <c r="A53" s="342"/>
      <c r="B53" s="477" t="str">
        <f>B26</f>
        <v>Randolph/Shindle</v>
      </c>
      <c r="C53" s="478"/>
      <c r="D53" s="478"/>
      <c r="E53" s="478"/>
      <c r="F53" s="340">
        <f t="shared" si="28"/>
        <v>383</v>
      </c>
      <c r="G53" s="477" t="str">
        <f t="shared" si="28"/>
        <v/>
      </c>
      <c r="H53" s="478"/>
      <c r="I53" s="478"/>
      <c r="J53" s="478"/>
      <c r="K53" s="478"/>
      <c r="L53" s="478"/>
      <c r="M53" s="341"/>
      <c r="N53" s="341"/>
      <c r="O53" s="341"/>
      <c r="P53" s="341"/>
      <c r="Q53" s="341"/>
      <c r="R53" s="340">
        <f>R26</f>
        <v>0</v>
      </c>
      <c r="S53" s="248"/>
      <c r="T53" s="248"/>
      <c r="U53" s="447" t="str">
        <f>U26</f>
        <v>Contact: Jason Secor (720.275.8764)</v>
      </c>
      <c r="V53" s="447"/>
      <c r="W53" s="447"/>
      <c r="X53" s="447"/>
      <c r="Y53" s="447"/>
      <c r="Z53" s="447"/>
      <c r="AA53" s="447"/>
      <c r="AB53" s="447"/>
      <c r="AC53" s="447"/>
      <c r="AD53" s="447"/>
      <c r="AE53" s="447"/>
      <c r="AF53" s="447"/>
      <c r="AG53" s="447"/>
      <c r="AH53" s="447"/>
      <c r="AI53" s="447"/>
      <c r="AJ53" s="447"/>
      <c r="AK53" s="447"/>
      <c r="AL53" s="447"/>
      <c r="AM53" s="447"/>
      <c r="AN53" s="447"/>
      <c r="AO53" s="447"/>
      <c r="AP53" s="248"/>
      <c r="CJ53" s="286"/>
      <c r="CK53" s="286"/>
      <c r="CL53" s="286"/>
    </row>
    <row r="54" spans="1:90" s="303" customFormat="1" ht="22" customHeight="1">
      <c r="A54" s="342"/>
      <c r="B54" s="343"/>
      <c r="C54" s="343"/>
      <c r="D54" s="343"/>
      <c r="E54" s="343"/>
      <c r="F54" s="288"/>
      <c r="G54" s="248"/>
      <c r="H54" s="248"/>
      <c r="I54" s="248"/>
      <c r="J54" s="353"/>
      <c r="K54" s="248"/>
      <c r="L54" s="248"/>
      <c r="M54" s="248"/>
      <c r="N54" s="248"/>
      <c r="O54" s="248"/>
      <c r="P54" s="248"/>
      <c r="Q54" s="248"/>
      <c r="R54" s="248"/>
      <c r="S54" s="248"/>
      <c r="T54" s="248"/>
      <c r="U54" s="344"/>
      <c r="V54" s="344"/>
      <c r="W54" s="344"/>
      <c r="X54" s="344"/>
      <c r="Y54" s="344"/>
      <c r="Z54" s="344"/>
      <c r="AA54" s="344"/>
      <c r="AB54" s="344"/>
      <c r="AC54" s="344"/>
      <c r="AD54" s="344"/>
      <c r="AE54" s="344"/>
      <c r="AF54" s="344"/>
      <c r="AG54" s="344"/>
      <c r="AH54" s="344"/>
      <c r="AI54" s="344"/>
      <c r="AJ54" s="344"/>
      <c r="AK54" s="344"/>
      <c r="AL54" s="344"/>
      <c r="AM54" s="344"/>
      <c r="AN54" s="344"/>
      <c r="AO54" s="344"/>
      <c r="AP54" s="248"/>
      <c r="CJ54" s="286"/>
      <c r="CK54" s="286"/>
      <c r="CL54" s="286"/>
    </row>
    <row r="55" spans="1:90">
      <c r="BQ55" s="282"/>
    </row>
    <row r="56" spans="1:90" s="303" customFormat="1" ht="10.75" customHeight="1">
      <c r="A56" s="248"/>
      <c r="B56" s="248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248"/>
      <c r="P56" s="248"/>
      <c r="Q56" s="248"/>
      <c r="R56" s="248"/>
      <c r="S56" s="248"/>
      <c r="T56" s="248"/>
      <c r="U56" s="248"/>
      <c r="V56" s="248"/>
      <c r="W56" s="248"/>
      <c r="X56" s="248"/>
      <c r="Y56" s="248"/>
      <c r="Z56" s="248"/>
      <c r="AA56" s="248"/>
      <c r="AB56" s="248"/>
      <c r="AC56" s="248"/>
      <c r="AD56" s="248"/>
      <c r="AE56" s="248"/>
      <c r="AF56" s="248"/>
      <c r="AG56" s="248"/>
      <c r="AH56" s="248"/>
      <c r="AI56" s="248"/>
      <c r="AJ56" s="248"/>
      <c r="AK56" s="248"/>
      <c r="AL56" s="248"/>
      <c r="AM56" s="248"/>
      <c r="AN56" s="248"/>
      <c r="AO56" s="248"/>
      <c r="AP56" s="248"/>
      <c r="AQ56" s="248"/>
      <c r="AR56" s="248"/>
      <c r="AS56" s="248"/>
      <c r="AT56" s="248"/>
      <c r="AU56" s="248"/>
      <c r="AV56" s="248"/>
      <c r="AX56" s="248"/>
      <c r="AY56" s="248"/>
      <c r="AZ56" s="248"/>
      <c r="BA56" s="248"/>
      <c r="BB56" s="248"/>
      <c r="BC56" s="248"/>
      <c r="BD56" s="248"/>
      <c r="BE56" s="248"/>
      <c r="BF56" s="248"/>
      <c r="BG56" s="248"/>
      <c r="BH56" s="248"/>
      <c r="BI56" s="248"/>
      <c r="BJ56" s="248"/>
      <c r="BK56" s="248"/>
      <c r="BL56" s="248"/>
      <c r="BM56" s="248"/>
      <c r="BN56" s="248"/>
      <c r="BO56" s="248"/>
      <c r="BP56" s="248"/>
      <c r="CJ56" s="286"/>
      <c r="CK56" s="286"/>
      <c r="CL56" s="286"/>
    </row>
    <row r="57" spans="1:90" s="303" customFormat="1" ht="21.5" customHeight="1">
      <c r="A57" s="248"/>
      <c r="B57" s="248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248"/>
      <c r="P57" s="248"/>
      <c r="Q57" s="248"/>
      <c r="R57" s="248"/>
      <c r="S57" s="248"/>
      <c r="T57" s="248"/>
      <c r="U57" s="248"/>
      <c r="V57" s="248"/>
      <c r="W57" s="248"/>
      <c r="X57" s="248"/>
      <c r="Y57" s="248"/>
      <c r="Z57" s="248"/>
      <c r="AA57" s="248"/>
      <c r="AB57" s="248"/>
      <c r="AC57" s="248"/>
      <c r="AD57" s="248"/>
      <c r="AE57" s="248"/>
      <c r="AF57" s="248"/>
      <c r="AG57" s="248"/>
      <c r="AH57" s="248"/>
      <c r="AI57" s="248"/>
      <c r="AJ57" s="248"/>
      <c r="AK57" s="248"/>
      <c r="AL57" s="248"/>
      <c r="AM57" s="248"/>
      <c r="AN57" s="248"/>
      <c r="AO57" s="248"/>
      <c r="AP57" s="248"/>
      <c r="AQ57" s="342"/>
      <c r="AR57" s="342"/>
      <c r="AS57" s="342"/>
      <c r="AT57" s="342"/>
      <c r="AU57" s="342"/>
      <c r="AV57" s="342"/>
      <c r="AX57" s="248"/>
      <c r="AY57" s="248"/>
      <c r="AZ57" s="248"/>
      <c r="BA57" s="248"/>
      <c r="BB57" s="248"/>
      <c r="BC57" s="248"/>
      <c r="BD57" s="248"/>
      <c r="BE57" s="248"/>
      <c r="BF57" s="248"/>
      <c r="BG57" s="248"/>
      <c r="BH57" s="248"/>
      <c r="BI57" s="248"/>
      <c r="BJ57" s="248"/>
      <c r="BK57" s="248"/>
      <c r="BL57" s="248"/>
      <c r="BM57" s="248"/>
      <c r="BN57" s="248"/>
      <c r="BO57" s="248"/>
      <c r="BP57" s="248"/>
      <c r="CJ57" s="286"/>
      <c r="CK57" s="286"/>
      <c r="CL57" s="286"/>
    </row>
    <row r="58" spans="1:90" s="303" customFormat="1" ht="21.5" customHeight="1">
      <c r="A58" s="248"/>
      <c r="B58" s="248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248"/>
      <c r="P58" s="248"/>
      <c r="Q58" s="248"/>
      <c r="R58" s="248"/>
      <c r="S58" s="248"/>
      <c r="T58" s="248"/>
      <c r="U58" s="248"/>
      <c r="V58" s="248"/>
      <c r="W58" s="248"/>
      <c r="X58" s="248"/>
      <c r="Y58" s="248"/>
      <c r="Z58" s="248"/>
      <c r="AA58" s="248"/>
      <c r="AB58" s="248"/>
      <c r="AC58" s="248"/>
      <c r="AD58" s="248"/>
      <c r="AE58" s="248"/>
      <c r="AF58" s="248"/>
      <c r="AG58" s="248"/>
      <c r="AH58" s="248"/>
      <c r="AI58" s="248"/>
      <c r="AJ58" s="248"/>
      <c r="AK58" s="248"/>
      <c r="AL58" s="248"/>
      <c r="AM58" s="248"/>
      <c r="AN58" s="248"/>
      <c r="AO58" s="248"/>
      <c r="AP58" s="248"/>
      <c r="AQ58" s="342"/>
      <c r="AR58" s="342"/>
      <c r="AS58" s="342"/>
      <c r="AT58" s="342"/>
      <c r="AU58" s="342"/>
      <c r="AV58" s="342"/>
      <c r="AX58" s="248"/>
      <c r="AY58" s="248"/>
      <c r="AZ58" s="248"/>
      <c r="BA58" s="248"/>
      <c r="BB58" s="248"/>
      <c r="BC58" s="248"/>
      <c r="BD58" s="248"/>
      <c r="BE58" s="248"/>
      <c r="BF58" s="248"/>
      <c r="BG58" s="248"/>
      <c r="BH58" s="248"/>
      <c r="BI58" s="248"/>
      <c r="BJ58" s="248"/>
      <c r="BK58" s="248"/>
      <c r="BL58" s="248"/>
      <c r="BM58" s="248"/>
      <c r="BN58" s="248"/>
      <c r="BO58" s="248"/>
      <c r="BP58" s="248"/>
      <c r="CJ58" s="286"/>
      <c r="CK58" s="286"/>
      <c r="CL58" s="286"/>
    </row>
    <row r="59" spans="1:90" s="303" customFormat="1" ht="21.5" customHeight="1">
      <c r="A59" s="248"/>
      <c r="B59" s="248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248"/>
      <c r="X59" s="248"/>
      <c r="Y59" s="248"/>
      <c r="Z59" s="248"/>
      <c r="AA59" s="248"/>
      <c r="AB59" s="248"/>
      <c r="AC59" s="248"/>
      <c r="AD59" s="248"/>
      <c r="AE59" s="248"/>
      <c r="AF59" s="248"/>
      <c r="AG59" s="248"/>
      <c r="AH59" s="248"/>
      <c r="AI59" s="248"/>
      <c r="AJ59" s="248"/>
      <c r="AK59" s="248"/>
      <c r="AL59" s="248"/>
      <c r="AM59" s="248"/>
      <c r="AN59" s="248"/>
      <c r="AO59" s="248"/>
      <c r="AP59" s="248"/>
      <c r="AQ59" s="342"/>
      <c r="AR59" s="342"/>
      <c r="AS59" s="342"/>
      <c r="AT59" s="342"/>
      <c r="AU59" s="342"/>
      <c r="AV59" s="342"/>
      <c r="AX59" s="248"/>
      <c r="AY59" s="248"/>
      <c r="AZ59" s="248"/>
      <c r="BA59" s="248"/>
      <c r="BB59" s="248"/>
      <c r="BC59" s="248"/>
      <c r="BD59" s="248"/>
      <c r="BE59" s="248"/>
      <c r="BF59" s="248"/>
      <c r="BG59" s="248"/>
      <c r="BH59" s="248"/>
      <c r="BI59" s="248"/>
      <c r="BJ59" s="248"/>
      <c r="BK59" s="248"/>
      <c r="BL59" s="248"/>
      <c r="BM59" s="248"/>
      <c r="BN59" s="248"/>
      <c r="BO59" s="248"/>
      <c r="BP59" s="248"/>
      <c r="CJ59" s="286"/>
      <c r="CK59" s="286"/>
      <c r="CL59" s="286"/>
    </row>
    <row r="60" spans="1:90" s="303" customFormat="1" ht="10.75" customHeight="1">
      <c r="A60" s="248"/>
      <c r="B60" s="248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248"/>
      <c r="P60" s="248"/>
      <c r="Q60" s="248"/>
      <c r="R60" s="248"/>
      <c r="S60" s="248"/>
      <c r="T60" s="248"/>
      <c r="U60" s="248"/>
      <c r="V60" s="248"/>
      <c r="W60" s="248"/>
      <c r="X60" s="248"/>
      <c r="Y60" s="248"/>
      <c r="Z60" s="248"/>
      <c r="AA60" s="248"/>
      <c r="AB60" s="248"/>
      <c r="AC60" s="248"/>
      <c r="AD60" s="248"/>
      <c r="AE60" s="248"/>
      <c r="AF60" s="248"/>
      <c r="AG60" s="248"/>
      <c r="AH60" s="248"/>
      <c r="AI60" s="248"/>
      <c r="AJ60" s="248"/>
      <c r="AK60" s="248"/>
      <c r="AL60" s="248"/>
      <c r="AM60" s="248"/>
      <c r="AN60" s="248"/>
      <c r="AO60" s="248"/>
      <c r="AP60" s="248"/>
      <c r="AQ60" s="342"/>
      <c r="AR60" s="342"/>
      <c r="AS60" s="342"/>
      <c r="AT60" s="342"/>
      <c r="AU60" s="342"/>
      <c r="AV60" s="342"/>
      <c r="AX60" s="248"/>
      <c r="AY60" s="248"/>
      <c r="AZ60" s="248"/>
      <c r="BA60" s="248"/>
      <c r="BB60" s="248"/>
      <c r="BC60" s="248"/>
      <c r="BD60" s="248"/>
      <c r="BE60" s="248"/>
      <c r="BF60" s="248"/>
      <c r="BG60" s="248"/>
      <c r="BH60" s="248"/>
      <c r="BI60" s="248"/>
      <c r="BJ60" s="248"/>
      <c r="BK60" s="248"/>
      <c r="BL60" s="248"/>
      <c r="BM60" s="248"/>
      <c r="BN60" s="248"/>
      <c r="BO60" s="248"/>
      <c r="BP60" s="248"/>
      <c r="CJ60" s="286"/>
      <c r="CK60" s="286"/>
      <c r="CL60" s="286"/>
    </row>
    <row r="61" spans="1:90" s="303" customFormat="1" ht="21.5" customHeight="1">
      <c r="A61" s="248"/>
      <c r="B61" s="248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248"/>
      <c r="P61" s="248"/>
      <c r="Q61" s="248"/>
      <c r="R61" s="248"/>
      <c r="S61" s="248"/>
      <c r="T61" s="248"/>
      <c r="U61" s="248"/>
      <c r="V61" s="248"/>
      <c r="W61" s="248"/>
      <c r="X61" s="248"/>
      <c r="Y61" s="248"/>
      <c r="Z61" s="248"/>
      <c r="AA61" s="248"/>
      <c r="AB61" s="248"/>
      <c r="AC61" s="248"/>
      <c r="AD61" s="248"/>
      <c r="AE61" s="248"/>
      <c r="AF61" s="248"/>
      <c r="AG61" s="248"/>
      <c r="AH61" s="248"/>
      <c r="AI61" s="248"/>
      <c r="AJ61" s="248"/>
      <c r="AK61" s="248"/>
      <c r="AL61" s="248"/>
      <c r="AM61" s="248"/>
      <c r="AN61" s="248"/>
      <c r="AO61" s="248"/>
      <c r="AP61" s="248"/>
      <c r="AQ61" s="342"/>
      <c r="AR61" s="342"/>
      <c r="AS61" s="342"/>
      <c r="AT61" s="342"/>
      <c r="AU61" s="342"/>
      <c r="AV61" s="342"/>
      <c r="AX61" s="248"/>
      <c r="AY61" s="248"/>
      <c r="AZ61" s="248"/>
      <c r="BA61" s="248"/>
      <c r="BB61" s="248"/>
      <c r="BC61" s="248"/>
      <c r="BD61" s="248"/>
      <c r="BE61" s="248"/>
      <c r="BF61" s="248"/>
      <c r="BG61" s="248"/>
      <c r="BH61" s="248"/>
      <c r="BI61" s="248"/>
      <c r="BJ61" s="248"/>
      <c r="BK61" s="248"/>
      <c r="BL61" s="248"/>
      <c r="BM61" s="248"/>
      <c r="BN61" s="248"/>
      <c r="BO61" s="248"/>
      <c r="BP61" s="248"/>
      <c r="CJ61" s="286"/>
      <c r="CK61" s="286"/>
      <c r="CL61" s="286"/>
    </row>
    <row r="62" spans="1:90">
      <c r="AQ62" s="342"/>
      <c r="AR62" s="342"/>
      <c r="AS62" s="342"/>
      <c r="AT62" s="342"/>
      <c r="AU62" s="342"/>
      <c r="AV62" s="342"/>
      <c r="AW62" s="303"/>
    </row>
    <row r="63" spans="1:90" ht="18" customHeight="1"/>
    <row r="64" spans="1:90" ht="21" customHeight="1"/>
    <row r="65" spans="1:90" s="342" customFormat="1" ht="21" customHeight="1">
      <c r="A65" s="248"/>
      <c r="B65" s="248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248"/>
      <c r="P65" s="248"/>
      <c r="Q65" s="248"/>
      <c r="R65" s="248"/>
      <c r="S65" s="248"/>
      <c r="T65" s="248"/>
      <c r="U65" s="248"/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CJ65" s="354"/>
      <c r="CK65" s="354"/>
      <c r="CL65" s="354"/>
    </row>
    <row r="66" spans="1:90" s="342" customFormat="1" ht="21" customHeight="1">
      <c r="A66" s="248"/>
      <c r="B66" s="248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248"/>
      <c r="P66" s="248"/>
      <c r="Q66" s="248"/>
      <c r="R66" s="248"/>
      <c r="S66" s="248"/>
      <c r="T66" s="248"/>
      <c r="U66" s="248"/>
      <c r="V66" s="248"/>
      <c r="W66" s="248"/>
      <c r="X66" s="248"/>
      <c r="Y66" s="248"/>
      <c r="Z66" s="248"/>
      <c r="AA66" s="248"/>
      <c r="AB66" s="248"/>
      <c r="AC66" s="248"/>
      <c r="AD66" s="248"/>
      <c r="AE66" s="248"/>
      <c r="AF66" s="248"/>
      <c r="AG66" s="248"/>
      <c r="AH66" s="248"/>
      <c r="AI66" s="248"/>
      <c r="AJ66" s="248"/>
      <c r="AK66" s="248"/>
      <c r="AL66" s="248"/>
      <c r="AM66" s="248"/>
      <c r="AN66" s="248"/>
      <c r="AO66" s="248"/>
      <c r="AP66" s="248"/>
      <c r="AQ66" s="248"/>
      <c r="AR66" s="248"/>
      <c r="AS66" s="248"/>
      <c r="AT66" s="248"/>
      <c r="AU66" s="248"/>
      <c r="AV66" s="248"/>
      <c r="AX66" s="248"/>
      <c r="AY66" s="248"/>
      <c r="AZ66" s="248"/>
      <c r="BA66" s="248"/>
      <c r="BB66" s="248"/>
      <c r="BC66" s="248"/>
      <c r="BD66" s="248"/>
      <c r="BE66" s="248"/>
      <c r="BF66" s="248"/>
      <c r="BG66" s="248"/>
      <c r="BH66" s="248"/>
      <c r="BI66" s="248"/>
      <c r="BJ66" s="248"/>
      <c r="BK66" s="248"/>
      <c r="BL66" s="248"/>
      <c r="BM66" s="248"/>
      <c r="BN66" s="248"/>
      <c r="BO66" s="248"/>
      <c r="BP66" s="248"/>
      <c r="BQ66" s="248"/>
      <c r="CJ66" s="354"/>
      <c r="CK66" s="354"/>
      <c r="CL66" s="354"/>
    </row>
    <row r="67" spans="1:90" s="342" customFormat="1" ht="21" customHeight="1">
      <c r="A67" s="248"/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8"/>
      <c r="P67" s="248"/>
      <c r="Q67" s="248"/>
      <c r="R67" s="248"/>
      <c r="S67" s="248"/>
      <c r="T67" s="248"/>
      <c r="U67" s="248"/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CJ67" s="354"/>
      <c r="CK67" s="354"/>
      <c r="CL67" s="354"/>
    </row>
    <row r="68" spans="1:90" s="342" customFormat="1" ht="19" customHeight="1">
      <c r="A68" s="248"/>
      <c r="B68" s="248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248"/>
      <c r="P68" s="248"/>
      <c r="Q68" s="248"/>
      <c r="R68" s="248"/>
      <c r="S68" s="248"/>
      <c r="T68" s="248"/>
      <c r="U68" s="248"/>
      <c r="V68" s="248"/>
      <c r="W68" s="248"/>
      <c r="X68" s="248"/>
      <c r="Y68" s="248"/>
      <c r="Z68" s="248"/>
      <c r="AA68" s="248"/>
      <c r="AB68" s="248"/>
      <c r="AC68" s="248"/>
      <c r="AD68" s="248"/>
      <c r="AE68" s="248"/>
      <c r="AF68" s="248"/>
      <c r="AG68" s="248"/>
      <c r="AH68" s="248"/>
      <c r="AI68" s="248"/>
      <c r="AJ68" s="248"/>
      <c r="AK68" s="248"/>
      <c r="AL68" s="248"/>
      <c r="AM68" s="248"/>
      <c r="AN68" s="248"/>
      <c r="AO68" s="248"/>
      <c r="AP68" s="248"/>
      <c r="AQ68" s="248"/>
      <c r="AR68" s="248"/>
      <c r="AS68" s="248"/>
      <c r="AT68" s="248"/>
      <c r="AU68" s="248"/>
      <c r="AV68" s="248"/>
      <c r="AX68" s="248"/>
      <c r="AY68" s="248"/>
      <c r="AZ68" s="248"/>
      <c r="BA68" s="248"/>
      <c r="BB68" s="248"/>
      <c r="BC68" s="248"/>
      <c r="BD68" s="248"/>
      <c r="BE68" s="248"/>
      <c r="BF68" s="248"/>
      <c r="BG68" s="248"/>
      <c r="BH68" s="248"/>
      <c r="BI68" s="248"/>
      <c r="BJ68" s="248"/>
      <c r="BK68" s="248"/>
      <c r="BL68" s="248"/>
      <c r="BM68" s="248"/>
      <c r="BN68" s="248"/>
      <c r="BO68" s="248"/>
      <c r="BP68" s="248"/>
      <c r="CJ68" s="354"/>
      <c r="CK68" s="354"/>
      <c r="CL68" s="354"/>
    </row>
    <row r="69" spans="1:90" s="342" customFormat="1" ht="14" customHeight="1">
      <c r="A69" s="248"/>
      <c r="B69" s="248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248"/>
      <c r="P69" s="248"/>
      <c r="Q69" s="248"/>
      <c r="R69" s="248"/>
      <c r="S69" s="248"/>
      <c r="T69" s="248"/>
      <c r="U69" s="248"/>
      <c r="V69" s="248"/>
      <c r="W69" s="248"/>
      <c r="X69" s="248"/>
      <c r="Y69" s="248"/>
      <c r="Z69" s="248"/>
      <c r="AA69" s="248"/>
      <c r="AB69" s="248"/>
      <c r="AC69" s="248"/>
      <c r="AD69" s="248"/>
      <c r="AE69" s="248"/>
      <c r="AF69" s="248"/>
      <c r="AG69" s="248"/>
      <c r="AH69" s="248"/>
      <c r="AI69" s="248"/>
      <c r="AJ69" s="248"/>
      <c r="AK69" s="248"/>
      <c r="AL69" s="248"/>
      <c r="AM69" s="248"/>
      <c r="AN69" s="248"/>
      <c r="AO69" s="248"/>
      <c r="AP69" s="248"/>
      <c r="AQ69" s="248"/>
      <c r="AR69" s="248"/>
      <c r="AS69" s="248"/>
      <c r="AT69" s="248"/>
      <c r="AU69" s="248"/>
      <c r="AV69" s="248"/>
      <c r="AX69" s="248"/>
      <c r="AY69" s="248"/>
      <c r="AZ69" s="248"/>
      <c r="BA69" s="248"/>
      <c r="BB69" s="248"/>
      <c r="BC69" s="248"/>
      <c r="BD69" s="248"/>
      <c r="BE69" s="248"/>
      <c r="BF69" s="248"/>
      <c r="BG69" s="248"/>
      <c r="BH69" s="248"/>
      <c r="BI69" s="248"/>
      <c r="BJ69" s="248"/>
      <c r="BK69" s="248"/>
      <c r="BL69" s="248"/>
      <c r="BM69" s="248"/>
      <c r="BN69" s="248"/>
      <c r="BO69" s="248"/>
      <c r="BP69" s="248"/>
      <c r="CJ69" s="354"/>
      <c r="CK69" s="354"/>
      <c r="CL69" s="354"/>
    </row>
    <row r="70" spans="1:90">
      <c r="AW70" s="342"/>
    </row>
  </sheetData>
  <sheetProtection sheet="1" objects="1" scenarios="1"/>
  <mergeCells count="316">
    <mergeCell ref="AG16:AH16"/>
    <mergeCell ref="AI16:AJ16"/>
    <mergeCell ref="AG17:AH17"/>
    <mergeCell ref="AI17:AJ17"/>
    <mergeCell ref="M12:M15"/>
    <mergeCell ref="N12:N15"/>
    <mergeCell ref="M16:N16"/>
    <mergeCell ref="M17:N17"/>
    <mergeCell ref="Q17:R17"/>
    <mergeCell ref="S17:T17"/>
    <mergeCell ref="W17:Z17"/>
    <mergeCell ref="AA17:AB17"/>
    <mergeCell ref="AC17:AD17"/>
    <mergeCell ref="Q16:R16"/>
    <mergeCell ref="S16:T16"/>
    <mergeCell ref="W16:Z16"/>
    <mergeCell ref="AA16:AB16"/>
    <mergeCell ref="AC16:AD16"/>
    <mergeCell ref="O16:P16"/>
    <mergeCell ref="O17:P17"/>
    <mergeCell ref="D12:E13"/>
    <mergeCell ref="D14:E15"/>
    <mergeCell ref="F12:F13"/>
    <mergeCell ref="F14:F15"/>
    <mergeCell ref="C17:F17"/>
    <mergeCell ref="G17:H17"/>
    <mergeCell ref="I17:J17"/>
    <mergeCell ref="K17:L17"/>
    <mergeCell ref="C16:F16"/>
    <mergeCell ref="G16:H16"/>
    <mergeCell ref="I16:J16"/>
    <mergeCell ref="K16:L16"/>
    <mergeCell ref="B5:D5"/>
    <mergeCell ref="E5:L5"/>
    <mergeCell ref="R5:U5"/>
    <mergeCell ref="V5:X5"/>
    <mergeCell ref="Y5:AF5"/>
    <mergeCell ref="G13:H13"/>
    <mergeCell ref="I13:J13"/>
    <mergeCell ref="V6:AB6"/>
    <mergeCell ref="B6:H6"/>
    <mergeCell ref="B8:E8"/>
    <mergeCell ref="G8:H8"/>
    <mergeCell ref="AA9:AB9"/>
    <mergeCell ref="AD7:AF7"/>
    <mergeCell ref="AD8:AF8"/>
    <mergeCell ref="AD9:AF9"/>
    <mergeCell ref="U6:U9"/>
    <mergeCell ref="J6:R6"/>
    <mergeCell ref="AD6:AL6"/>
    <mergeCell ref="AK7:AL7"/>
    <mergeCell ref="M11:N11"/>
    <mergeCell ref="O11:P11"/>
    <mergeCell ref="O12:O15"/>
    <mergeCell ref="P12:P15"/>
    <mergeCell ref="AJ12:AJ15"/>
    <mergeCell ref="AQ5:AR5"/>
    <mergeCell ref="X1:AO1"/>
    <mergeCell ref="AB2:AO2"/>
    <mergeCell ref="AB3:AO3"/>
    <mergeCell ref="AP12:AP13"/>
    <mergeCell ref="L12:L15"/>
    <mergeCell ref="Q12:Q15"/>
    <mergeCell ref="AQ9:AR10"/>
    <mergeCell ref="AK12:AK15"/>
    <mergeCell ref="AQ12:AR12"/>
    <mergeCell ref="AA11:AB11"/>
    <mergeCell ref="AC11:AD11"/>
    <mergeCell ref="AE11:AF11"/>
    <mergeCell ref="K11:L11"/>
    <mergeCell ref="Q11:R11"/>
    <mergeCell ref="S11:T11"/>
    <mergeCell ref="X14:Y15"/>
    <mergeCell ref="X12:Y13"/>
    <mergeCell ref="J7:L7"/>
    <mergeCell ref="J8:L8"/>
    <mergeCell ref="J9:L9"/>
    <mergeCell ref="V8:Y8"/>
    <mergeCell ref="AL5:AO5"/>
    <mergeCell ref="AN6:AN9"/>
    <mergeCell ref="AS9:AS10"/>
    <mergeCell ref="AQ6:AS8"/>
    <mergeCell ref="B9:E9"/>
    <mergeCell ref="G9:H9"/>
    <mergeCell ref="V9:Y9"/>
    <mergeCell ref="B7:E7"/>
    <mergeCell ref="G7:H7"/>
    <mergeCell ref="V7:Y7"/>
    <mergeCell ref="G10:J10"/>
    <mergeCell ref="K10:T10"/>
    <mergeCell ref="AA10:AD10"/>
    <mergeCell ref="AE10:AN10"/>
    <mergeCell ref="U10:U11"/>
    <mergeCell ref="V10:V11"/>
    <mergeCell ref="W10:Z11"/>
    <mergeCell ref="AM11:AN11"/>
    <mergeCell ref="G11:H11"/>
    <mergeCell ref="I11:J11"/>
    <mergeCell ref="B10:B11"/>
    <mergeCell ref="C10:F11"/>
    <mergeCell ref="AO10:AO11"/>
    <mergeCell ref="AK11:AL11"/>
    <mergeCell ref="AA7:AB7"/>
    <mergeCell ref="Q7:R7"/>
    <mergeCell ref="A12:A13"/>
    <mergeCell ref="B12:B13"/>
    <mergeCell ref="C12:C13"/>
    <mergeCell ref="V12:V13"/>
    <mergeCell ref="U12:U15"/>
    <mergeCell ref="AO12:AO15"/>
    <mergeCell ref="AP14:AP15"/>
    <mergeCell ref="G15:H15"/>
    <mergeCell ref="I15:J15"/>
    <mergeCell ref="AA13:AB13"/>
    <mergeCell ref="AC13:AD13"/>
    <mergeCell ref="A14:A15"/>
    <mergeCell ref="B14:B15"/>
    <mergeCell ref="C14:C15"/>
    <mergeCell ref="AA15:AB15"/>
    <mergeCell ref="AC15:AD15"/>
    <mergeCell ref="V14:V15"/>
    <mergeCell ref="W14:W15"/>
    <mergeCell ref="R12:R15"/>
    <mergeCell ref="S12:S15"/>
    <mergeCell ref="T12:T15"/>
    <mergeCell ref="AE12:AE15"/>
    <mergeCell ref="AF12:AF15"/>
    <mergeCell ref="Z12:Z13"/>
    <mergeCell ref="C19:F19"/>
    <mergeCell ref="G19:U19"/>
    <mergeCell ref="W19:Z19"/>
    <mergeCell ref="AA19:AO19"/>
    <mergeCell ref="AL32:AO32"/>
    <mergeCell ref="G25:L25"/>
    <mergeCell ref="B26:E26"/>
    <mergeCell ref="U26:AO26"/>
    <mergeCell ref="X28:AO28"/>
    <mergeCell ref="AB29:AO29"/>
    <mergeCell ref="AB30:AO30"/>
    <mergeCell ref="B22:E22"/>
    <mergeCell ref="G22:L22"/>
    <mergeCell ref="U22:AO25"/>
    <mergeCell ref="B23:E23"/>
    <mergeCell ref="G23:L23"/>
    <mergeCell ref="B24:E24"/>
    <mergeCell ref="G24:L24"/>
    <mergeCell ref="B25:E25"/>
    <mergeCell ref="G26:L26"/>
    <mergeCell ref="V32:X32"/>
    <mergeCell ref="Y32:AF32"/>
    <mergeCell ref="U20:X20"/>
    <mergeCell ref="Y20:AO20"/>
    <mergeCell ref="AD35:AF35"/>
    <mergeCell ref="AK35:AL35"/>
    <mergeCell ref="B36:E36"/>
    <mergeCell ref="G36:H36"/>
    <mergeCell ref="J36:L36"/>
    <mergeCell ref="Q36:T36"/>
    <mergeCell ref="V36:Y36"/>
    <mergeCell ref="AA36:AB36"/>
    <mergeCell ref="AD36:AF36"/>
    <mergeCell ref="AK36:AL36"/>
    <mergeCell ref="AE38:AF38"/>
    <mergeCell ref="B39:B40"/>
    <mergeCell ref="C39:C40"/>
    <mergeCell ref="D39:F40"/>
    <mergeCell ref="V41:V42"/>
    <mergeCell ref="W41:W42"/>
    <mergeCell ref="X41:Z42"/>
    <mergeCell ref="X39:Z40"/>
    <mergeCell ref="AP39:AP40"/>
    <mergeCell ref="G40:H40"/>
    <mergeCell ref="I40:J40"/>
    <mergeCell ref="AA40:AB40"/>
    <mergeCell ref="AC40:AD40"/>
    <mergeCell ref="V39:V40"/>
    <mergeCell ref="W39:W40"/>
    <mergeCell ref="U39:U42"/>
    <mergeCell ref="AO39:AO42"/>
    <mergeCell ref="AL39:AL42"/>
    <mergeCell ref="AM39:AM42"/>
    <mergeCell ref="AN39:AN42"/>
    <mergeCell ref="G42:H42"/>
    <mergeCell ref="I42:J42"/>
    <mergeCell ref="AA42:AB42"/>
    <mergeCell ref="AC42:AD42"/>
    <mergeCell ref="B37:B38"/>
    <mergeCell ref="C37:F38"/>
    <mergeCell ref="G37:J37"/>
    <mergeCell ref="K37:T37"/>
    <mergeCell ref="U37:U38"/>
    <mergeCell ref="V37:V38"/>
    <mergeCell ref="W37:Z38"/>
    <mergeCell ref="AA37:AD37"/>
    <mergeCell ref="AA38:AB38"/>
    <mergeCell ref="AC38:AD38"/>
    <mergeCell ref="AX13:BA14"/>
    <mergeCell ref="U48:V48"/>
    <mergeCell ref="W48:AO48"/>
    <mergeCell ref="B49:E49"/>
    <mergeCell ref="G49:L49"/>
    <mergeCell ref="U49:AO52"/>
    <mergeCell ref="B50:E50"/>
    <mergeCell ref="G50:L50"/>
    <mergeCell ref="B51:E51"/>
    <mergeCell ref="AE44:AF44"/>
    <mergeCell ref="AK44:AL44"/>
    <mergeCell ref="AM44:AN44"/>
    <mergeCell ref="C46:F46"/>
    <mergeCell ref="G46:U46"/>
    <mergeCell ref="W46:Z46"/>
    <mergeCell ref="AA46:AO46"/>
    <mergeCell ref="AM43:AN43"/>
    <mergeCell ref="AM38:AN38"/>
    <mergeCell ref="G38:H38"/>
    <mergeCell ref="I38:J38"/>
    <mergeCell ref="K38:L38"/>
    <mergeCell ref="Q38:R38"/>
    <mergeCell ref="S38:T38"/>
    <mergeCell ref="AP41:AP42"/>
    <mergeCell ref="AP37:AP38"/>
    <mergeCell ref="U53:AO53"/>
    <mergeCell ref="K12:K15"/>
    <mergeCell ref="AE43:AF43"/>
    <mergeCell ref="AK43:AL43"/>
    <mergeCell ref="AE39:AE42"/>
    <mergeCell ref="AF39:AF42"/>
    <mergeCell ref="AL12:AL15"/>
    <mergeCell ref="AM12:AM15"/>
    <mergeCell ref="AN12:AN15"/>
    <mergeCell ref="W43:Z43"/>
    <mergeCell ref="AA43:AB43"/>
    <mergeCell ref="AC43:AD43"/>
    <mergeCell ref="K39:K42"/>
    <mergeCell ref="L39:L42"/>
    <mergeCell ref="Q39:Q42"/>
    <mergeCell ref="W44:Z44"/>
    <mergeCell ref="AA44:AB44"/>
    <mergeCell ref="AK38:AL38"/>
    <mergeCell ref="AO37:AO38"/>
    <mergeCell ref="R39:R42"/>
    <mergeCell ref="S39:S42"/>
    <mergeCell ref="T39:T42"/>
    <mergeCell ref="AE37:AN37"/>
    <mergeCell ref="AO33:AO36"/>
    <mergeCell ref="AC44:AD44"/>
    <mergeCell ref="K43:L43"/>
    <mergeCell ref="Q43:R43"/>
    <mergeCell ref="S43:T43"/>
    <mergeCell ref="G52:L52"/>
    <mergeCell ref="AD34:AF34"/>
    <mergeCell ref="AK34:AL34"/>
    <mergeCell ref="B35:E35"/>
    <mergeCell ref="G35:H35"/>
    <mergeCell ref="J35:L35"/>
    <mergeCell ref="Q35:T35"/>
    <mergeCell ref="V35:Y35"/>
    <mergeCell ref="AA35:AB35"/>
    <mergeCell ref="V33:AB33"/>
    <mergeCell ref="V34:Y34"/>
    <mergeCell ref="AA34:AB34"/>
    <mergeCell ref="AD33:AL33"/>
    <mergeCell ref="C44:F44"/>
    <mergeCell ref="G44:H44"/>
    <mergeCell ref="C43:F43"/>
    <mergeCell ref="G43:H43"/>
    <mergeCell ref="I43:J43"/>
    <mergeCell ref="AK39:AK42"/>
    <mergeCell ref="G53:L53"/>
    <mergeCell ref="A10:A11"/>
    <mergeCell ref="B41:B42"/>
    <mergeCell ref="C41:C42"/>
    <mergeCell ref="D41:F42"/>
    <mergeCell ref="B52:E52"/>
    <mergeCell ref="G51:L51"/>
    <mergeCell ref="Q44:R44"/>
    <mergeCell ref="S44:T44"/>
    <mergeCell ref="I44:J44"/>
    <mergeCell ref="K44:L44"/>
    <mergeCell ref="B32:D32"/>
    <mergeCell ref="E32:L32"/>
    <mergeCell ref="R32:U32"/>
    <mergeCell ref="B33:H33"/>
    <mergeCell ref="U33:U36"/>
    <mergeCell ref="B34:E34"/>
    <mergeCell ref="G34:H34"/>
    <mergeCell ref="J34:L34"/>
    <mergeCell ref="Q34:T34"/>
    <mergeCell ref="J33:R33"/>
    <mergeCell ref="A39:A40"/>
    <mergeCell ref="B53:E53"/>
    <mergeCell ref="A41:A42"/>
    <mergeCell ref="U21:X21"/>
    <mergeCell ref="Y21:AO21"/>
    <mergeCell ref="R20:T20"/>
    <mergeCell ref="AP10:AP11"/>
    <mergeCell ref="AK8:AL8"/>
    <mergeCell ref="AK9:AL9"/>
    <mergeCell ref="AE16:AF16"/>
    <mergeCell ref="AK16:AL16"/>
    <mergeCell ref="Z14:Z15"/>
    <mergeCell ref="Q8:R8"/>
    <mergeCell ref="Q9:R9"/>
    <mergeCell ref="T6:T9"/>
    <mergeCell ref="W12:W13"/>
    <mergeCell ref="AA8:AB8"/>
    <mergeCell ref="AM16:AN16"/>
    <mergeCell ref="AO6:AO9"/>
    <mergeCell ref="AE17:AF17"/>
    <mergeCell ref="AK17:AL17"/>
    <mergeCell ref="AM17:AN17"/>
    <mergeCell ref="AG11:AH11"/>
    <mergeCell ref="AI11:AJ11"/>
    <mergeCell ref="AG12:AG15"/>
    <mergeCell ref="AH12:AH15"/>
    <mergeCell ref="AI12:AI15"/>
  </mergeCells>
  <phoneticPr fontId="2" type="noConversion"/>
  <conditionalFormatting sqref="H12 H14 X12 Z12 Z14 D12 F12 F14 D39:F42 H39 H41 X39:Z42 AB39 AB41 U6 AO6 U33 AO33 D14 X14">
    <cfRule type="expression" dxfId="65" priority="20">
      <formula>IF($AU$4=1,TRUE,FALSE)</formula>
    </cfRule>
  </conditionalFormatting>
  <conditionalFormatting sqref="J12 J14 L12 R12 T12 J39 J41 L39:P39 R39 T39 AD39 AD41 AF39:AJ39 AL39 AN39">
    <cfRule type="expression" dxfId="64" priority="21">
      <formula>$AU$4=1</formula>
    </cfRule>
  </conditionalFormatting>
  <conditionalFormatting sqref="A12:A15 AP12:AP15 A39:A42 AP39:AP42">
    <cfRule type="expression" dxfId="63" priority="19">
      <formula>$AU$4=1</formula>
    </cfRule>
  </conditionalFormatting>
  <conditionalFormatting sqref="N12">
    <cfRule type="expression" dxfId="62" priority="5">
      <formula>$AU$4=1</formula>
    </cfRule>
  </conditionalFormatting>
  <conditionalFormatting sqref="P12">
    <cfRule type="expression" dxfId="61" priority="4">
      <formula>$AU$4=1</formula>
    </cfRule>
  </conditionalFormatting>
  <printOptions horizontalCentered="1" verticalCentered="1"/>
  <pageMargins left="0.25" right="0.25" top="0.25" bottom="0.25" header="0.3" footer="0.3"/>
  <pageSetup scale="79" orientation="landscape" horizontalDpi="4294967292" verticalDpi="4294967292"/>
  <rowBreaks count="1" manualBreakCount="1">
    <brk id="27" max="16383" man="1"/>
  </rowBreaks>
  <colBreaks count="1" manualBreakCount="1">
    <brk id="42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aveScotchDoublesScores">
                <anchor moveWithCells="1" sizeWithCells="1">
                  <from>
                    <xdr:col>42</xdr:col>
                    <xdr:colOff>495300</xdr:colOff>
                    <xdr:row>10</xdr:row>
                    <xdr:rowOff>50800</xdr:rowOff>
                  </from>
                  <to>
                    <xdr:col>43</xdr:col>
                    <xdr:colOff>469900</xdr:colOff>
                    <xdr:row>11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learScotchDoublesScores">
                <anchor moveWithCells="1" sizeWithCells="1">
                  <from>
                    <xdr:col>42</xdr:col>
                    <xdr:colOff>508000</xdr:colOff>
                    <xdr:row>12</xdr:row>
                    <xdr:rowOff>50800</xdr:rowOff>
                  </from>
                  <to>
                    <xdr:col>43</xdr:col>
                    <xdr:colOff>469900</xdr:colOff>
                    <xdr:row>13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9459" r:id="rId5" name="Drop Down 3">
              <controlPr locked="0" defaultSize="0" autoLine="0" autoPict="0">
                <anchor moveWithCells="1">
                  <from>
                    <xdr:col>42</xdr:col>
                    <xdr:colOff>38100</xdr:colOff>
                    <xdr:row>7</xdr:row>
                    <xdr:rowOff>0</xdr:rowOff>
                  </from>
                  <to>
                    <xdr:col>45</xdr:col>
                    <xdr:colOff>0</xdr:colOff>
                    <xdr:row>8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9460" r:id="rId6" name="Label 4">
              <controlPr defaultSize="0" autoFill="0" autoLine="0" autoPict="0">
                <anchor moveWithCells="1" sizeWithCells="1">
                  <from>
                    <xdr:col>42</xdr:col>
                    <xdr:colOff>63500</xdr:colOff>
                    <xdr:row>5</xdr:row>
                    <xdr:rowOff>0</xdr:rowOff>
                  </from>
                  <to>
                    <xdr:col>42</xdr:col>
                    <xdr:colOff>660400</xdr:colOff>
                    <xdr:row>6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9461" r:id="rId7" name="Drop Down 5">
              <controlPr defaultSize="0" autoLine="0" autoPict="0">
                <anchor moveWithCells="1">
                  <from>
                    <xdr:col>42</xdr:col>
                    <xdr:colOff>0</xdr:colOff>
                    <xdr:row>18</xdr:row>
                    <xdr:rowOff>38100</xdr:rowOff>
                  </from>
                  <to>
                    <xdr:col>44</xdr:col>
                    <xdr:colOff>698500</xdr:colOff>
                    <xdr:row>18</xdr:row>
                    <xdr:rowOff>279400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pageSetUpPr fitToPage="1"/>
  </sheetPr>
  <dimension ref="A1:T107"/>
  <sheetViews>
    <sheetView workbookViewId="0">
      <selection activeCell="F7" sqref="F7"/>
    </sheetView>
  </sheetViews>
  <sheetFormatPr baseColWidth="10" defaultColWidth="11.5" defaultRowHeight="26" customHeight="1" zeroHeight="1" x14ac:dyDescent="0"/>
  <cols>
    <col min="1" max="1" width="10.5" customWidth="1"/>
    <col min="2" max="2" width="11.5" style="4" customWidth="1"/>
    <col min="3" max="3" width="21.6640625" customWidth="1"/>
    <col min="4" max="8" width="7.1640625" customWidth="1"/>
    <col min="9" max="11" width="7.5" customWidth="1"/>
    <col min="12" max="12" width="7.1640625" customWidth="1"/>
    <col min="13" max="13" width="12.6640625" bestFit="1" customWidth="1"/>
    <col min="14" max="14" width="11.83203125" bestFit="1" customWidth="1"/>
    <col min="15" max="15" width="7.1640625" customWidth="1"/>
    <col min="16" max="16" width="10.5" customWidth="1"/>
    <col min="17" max="18" width="11.5" customWidth="1"/>
  </cols>
  <sheetData>
    <row r="1" spans="2:18" ht="23">
      <c r="B1" s="5"/>
      <c r="C1" s="6"/>
      <c r="D1" s="6"/>
      <c r="E1" s="6"/>
      <c r="L1" s="612" t="s">
        <v>28</v>
      </c>
      <c r="M1" s="612"/>
      <c r="N1" s="612"/>
      <c r="O1" s="612"/>
      <c r="P1" s="612"/>
    </row>
    <row r="2" spans="2:18" ht="18">
      <c r="B2" s="5"/>
      <c r="C2" s="6"/>
      <c r="D2" s="6"/>
      <c r="E2" s="6"/>
      <c r="L2" s="613">
        <f ca="1">TODAY()</f>
        <v>41844</v>
      </c>
      <c r="M2" s="613"/>
      <c r="N2" s="613"/>
      <c r="O2" s="613"/>
      <c r="P2" s="613"/>
    </row>
    <row r="3" spans="2:18" ht="18">
      <c r="B3" s="5"/>
      <c r="C3" s="6"/>
      <c r="D3" s="6"/>
      <c r="E3" s="6"/>
      <c r="L3" s="614" t="s">
        <v>111</v>
      </c>
      <c r="M3" s="614"/>
      <c r="N3" s="614"/>
      <c r="O3" s="614"/>
      <c r="P3" s="614"/>
      <c r="Q3" t="s">
        <v>29</v>
      </c>
      <c r="R3">
        <v>1</v>
      </c>
    </row>
    <row r="4" spans="2:18" ht="18">
      <c r="B4" s="5"/>
      <c r="C4" s="6"/>
      <c r="D4" s="6"/>
      <c r="E4" s="6"/>
    </row>
    <row r="5" spans="2:18" ht="12">
      <c r="B5" s="611" t="s">
        <v>30</v>
      </c>
      <c r="C5" s="611" t="s">
        <v>31</v>
      </c>
      <c r="D5" s="611" t="s">
        <v>30</v>
      </c>
      <c r="E5" s="161" t="s">
        <v>77</v>
      </c>
      <c r="F5" s="71">
        <v>1</v>
      </c>
      <c r="I5" s="7"/>
      <c r="J5" s="7"/>
      <c r="K5" s="7"/>
      <c r="L5" s="7"/>
      <c r="O5" s="7"/>
    </row>
    <row r="6" spans="2:18" ht="12">
      <c r="B6" s="611"/>
      <c r="C6" s="611"/>
      <c r="D6" s="611"/>
      <c r="E6" s="8" t="s">
        <v>164</v>
      </c>
      <c r="F6" s="13" t="s">
        <v>32</v>
      </c>
      <c r="G6" s="214" t="s">
        <v>269</v>
      </c>
      <c r="H6" s="215" t="s">
        <v>270</v>
      </c>
      <c r="I6" s="9"/>
      <c r="J6" s="9"/>
      <c r="K6" s="9"/>
      <c r="L6" s="10"/>
      <c r="O6" s="10"/>
    </row>
    <row r="7" spans="2:18" ht="14" customHeight="1">
      <c r="B7" s="11">
        <v>1</v>
      </c>
      <c r="C7" s="12" t="str">
        <f>IF(ISERROR(VLOOKUP($B7,'Team Standings'!$C$17:$AC$26,2+(4*$F$5),FALSE)),"",VLOOKUP($B7,'Team Standings'!$C$17:$AC$26,2+(4*$F$5),FALSE))</f>
        <v>Crumbliss</v>
      </c>
      <c r="D7" s="11">
        <f>D6+1</f>
        <v>1</v>
      </c>
      <c r="E7" s="13">
        <f>VLOOKUP($B7,'Team Standings'!$B$4:$AA$13,4+($F$5*4),FALSE)</f>
        <v>469</v>
      </c>
      <c r="F7" s="13">
        <f>VLOOKUP($B7,'Team Standings'!$B$4:$AA$13,6+($F$5*4),FALSE)</f>
        <v>6</v>
      </c>
      <c r="G7" s="213">
        <f t="shared" ref="G7:G13" si="0">IF(OR(ISERROR(E7),ISERROR(F7)),0,IF(F7=0,0,ROUND(E7/F7,1)))</f>
        <v>78.2</v>
      </c>
      <c r="H7" s="9">
        <f>RANK(G7,G$7:G$16)</f>
        <v>1</v>
      </c>
      <c r="I7" s="9"/>
      <c r="J7" s="9"/>
      <c r="K7" s="9">
        <v>300</v>
      </c>
      <c r="L7" s="9"/>
      <c r="O7" s="4"/>
      <c r="P7" t="str">
        <f t="shared" ref="P7:P16" si="1">C7&amp;" "</f>
        <v xml:space="preserve">Crumbliss </v>
      </c>
      <c r="Q7" s="4" t="e">
        <f>#N/A</f>
        <v>#N/A</v>
      </c>
    </row>
    <row r="8" spans="2:18" ht="14" customHeight="1">
      <c r="B8" s="11">
        <f>IF(C8="","",B7+1)</f>
        <v>2</v>
      </c>
      <c r="C8" s="12" t="str">
        <f>IF($B7="","",IF(ISERROR(VLOOKUP($B7+1,'Team Standings'!$C$17:$AC$26,2+(4*$F$5),FALSE)),"",VLOOKUP($B7+1,'Team Standings'!$C$17:$AC$26,2+(4*$F$5),FALSE)))</f>
        <v>Henson/Pigford</v>
      </c>
      <c r="D8" s="11">
        <f>B8</f>
        <v>2</v>
      </c>
      <c r="E8" s="13">
        <f>VLOOKUP($B8,'Team Standings'!$B$4:$AA$13,4+($F$5*4),FALSE)</f>
        <v>436</v>
      </c>
      <c r="F8" s="13">
        <f>VLOOKUP($B8,'Team Standings'!$B$4:$AA$13,6+($F$5*4),FALSE)</f>
        <v>6</v>
      </c>
      <c r="G8" s="213">
        <f t="shared" si="0"/>
        <v>72.7</v>
      </c>
      <c r="H8" s="9">
        <f t="shared" ref="H8:H16" si="2">RANK(G8,G$7:G$16)</f>
        <v>3</v>
      </c>
      <c r="I8" s="9"/>
      <c r="J8" s="9"/>
      <c r="K8" s="9">
        <v>150</v>
      </c>
      <c r="L8" s="9"/>
      <c r="O8" s="4"/>
      <c r="P8" t="str">
        <f t="shared" si="1"/>
        <v xml:space="preserve">Henson/Pigford </v>
      </c>
    </row>
    <row r="9" spans="2:18" ht="14" customHeight="1">
      <c r="B9" s="11">
        <f t="shared" ref="B9:B16" si="3">IF(C9="","",B8+1)</f>
        <v>3</v>
      </c>
      <c r="C9" s="12" t="str">
        <f>IF($B8="","",IF(ISERROR(VLOOKUP($B8+1,'Team Standings'!$C$17:$AC$26,2+(4*$F$5),FALSE)),"",VLOOKUP($B8+1,'Team Standings'!$C$17:$AC$26,2+(4*$F$5),FALSE)))</f>
        <v>PHOQUEURTEEM</v>
      </c>
      <c r="D9" s="11">
        <f t="shared" ref="D9:D16" si="4">B9</f>
        <v>3</v>
      </c>
      <c r="E9" s="13">
        <f>VLOOKUP($B9,'Team Standings'!$B$4:$AA$13,4+($F$5*4),FALSE)</f>
        <v>426</v>
      </c>
      <c r="F9" s="13">
        <f>VLOOKUP($B9,'Team Standings'!$B$4:$AA$13,6+($F$5*4),FALSE)</f>
        <v>6</v>
      </c>
      <c r="G9" s="213">
        <f t="shared" si="0"/>
        <v>71</v>
      </c>
      <c r="H9" s="9">
        <f t="shared" si="2"/>
        <v>5</v>
      </c>
      <c r="I9" s="9"/>
      <c r="J9" s="9"/>
      <c r="K9" s="9">
        <v>75</v>
      </c>
      <c r="L9" s="9"/>
      <c r="O9" s="4"/>
      <c r="P9" t="str">
        <f t="shared" si="1"/>
        <v xml:space="preserve">PHOQUEURTEEM </v>
      </c>
    </row>
    <row r="10" spans="2:18" ht="14" customHeight="1">
      <c r="B10" s="11">
        <f t="shared" si="3"/>
        <v>4</v>
      </c>
      <c r="C10" s="12" t="str">
        <f>IF($B9="","",IF(ISERROR(VLOOKUP($B9+1,'Team Standings'!$C$17:$AC$26,2+(4*$F$5),FALSE)),"",VLOOKUP($B9+1,'Team Standings'!$C$17:$AC$26,2+(4*$F$5),FALSE)))</f>
        <v>Reynolds/Wiley</v>
      </c>
      <c r="D10" s="11">
        <f t="shared" si="4"/>
        <v>4</v>
      </c>
      <c r="E10" s="13">
        <f>VLOOKUP($B10,'Team Standings'!$B$4:$AA$13,4+($F$5*4),FALSE)</f>
        <v>396</v>
      </c>
      <c r="F10" s="13">
        <f>VLOOKUP($B10,'Team Standings'!$B$4:$AA$13,6+($F$5*4),FALSE)</f>
        <v>6</v>
      </c>
      <c r="G10" s="213">
        <f t="shared" si="0"/>
        <v>66</v>
      </c>
      <c r="H10" s="9">
        <f t="shared" si="2"/>
        <v>7</v>
      </c>
      <c r="I10" s="9"/>
      <c r="J10" s="9"/>
      <c r="K10" s="9">
        <v>35</v>
      </c>
      <c r="L10" s="9"/>
      <c r="O10" s="4"/>
      <c r="P10" t="str">
        <f t="shared" si="1"/>
        <v xml:space="preserve">Reynolds/Wiley </v>
      </c>
    </row>
    <row r="11" spans="2:18" ht="15.5" customHeight="1">
      <c r="B11" s="11">
        <f t="shared" si="3"/>
        <v>5</v>
      </c>
      <c r="C11" s="12" t="str">
        <f>IF($B10="","",IF(ISERROR(VLOOKUP($B10+1,'Team Standings'!$C$17:$AC$26,2+(4*$F$5),FALSE)),"",VLOOKUP($B10+1,'Team Standings'!$C$17:$AC$26,2+(4*$F$5),FALSE)))</f>
        <v>Randolph/Shindle</v>
      </c>
      <c r="D11" s="11">
        <f t="shared" si="4"/>
        <v>5</v>
      </c>
      <c r="E11" s="13">
        <f>VLOOKUP($B11,'Team Standings'!$B$4:$AA$13,4+($F$5*4),FALSE)</f>
        <v>383</v>
      </c>
      <c r="F11" s="13">
        <f>VLOOKUP($B11,'Team Standings'!$B$4:$AA$13,6+($F$5*4),FALSE)</f>
        <v>5</v>
      </c>
      <c r="G11" s="213">
        <f t="shared" si="0"/>
        <v>76.599999999999994</v>
      </c>
      <c r="H11" s="9">
        <f t="shared" si="2"/>
        <v>2</v>
      </c>
      <c r="I11" s="9"/>
      <c r="J11" s="9"/>
      <c r="K11" s="9">
        <v>10</v>
      </c>
      <c r="L11" s="9"/>
      <c r="O11" s="4"/>
      <c r="P11" t="str">
        <f t="shared" si="1"/>
        <v xml:space="preserve">Randolph/Shindle </v>
      </c>
    </row>
    <row r="12" spans="2:18" ht="15.5" customHeight="1">
      <c r="B12" s="11">
        <f t="shared" si="3"/>
        <v>6</v>
      </c>
      <c r="C12" s="12" t="str">
        <f>IF($B11="","",IF(ISERROR(VLOOKUP($B11+1,'Team Standings'!$C$17:$AC$26,2+(4*$F$5),FALSE)),"",VLOOKUP($B11+1,'Team Standings'!$C$17:$AC$26,2+(4*$F$5),FALSE)))</f>
        <v>The Littles</v>
      </c>
      <c r="D12" s="11">
        <f t="shared" si="4"/>
        <v>6</v>
      </c>
      <c r="E12" s="13">
        <f>VLOOKUP($B12,'Team Standings'!$B$4:$AA$13,4+($F$5*4),FALSE)</f>
        <v>339</v>
      </c>
      <c r="F12" s="13">
        <f>VLOOKUP($B12,'Team Standings'!$B$4:$AA$13,6+($F$5*4),FALSE)</f>
        <v>5</v>
      </c>
      <c r="G12" s="213">
        <f t="shared" si="0"/>
        <v>67.8</v>
      </c>
      <c r="H12" s="9">
        <f t="shared" si="2"/>
        <v>6</v>
      </c>
      <c r="I12" s="9"/>
      <c r="J12" s="9"/>
      <c r="K12" s="9">
        <v>10</v>
      </c>
      <c r="L12" s="9"/>
      <c r="O12" s="4"/>
      <c r="P12" t="str">
        <f t="shared" si="1"/>
        <v xml:space="preserve">The Littles </v>
      </c>
    </row>
    <row r="13" spans="2:18" ht="15.5" customHeight="1">
      <c r="B13" s="11">
        <f t="shared" si="3"/>
        <v>7</v>
      </c>
      <c r="C13" s="12" t="str">
        <f>IF($B12="","",IF(ISERROR(VLOOKUP($B12+1,'Team Standings'!$C$17:$AC$26,2+(4*$F$5),FALSE)),"",VLOOKUP($B12+1,'Team Standings'!$C$17:$AC$26,2+(4*$F$5),FALSE)))</f>
        <v>Ancheta/Tiwari</v>
      </c>
      <c r="D13" s="11">
        <f>B13</f>
        <v>7</v>
      </c>
      <c r="E13" s="13">
        <f>VLOOKUP($B13,'Team Standings'!$B$4:$AA$13,4+($F$5*4),FALSE)</f>
        <v>289</v>
      </c>
      <c r="F13" s="13">
        <f>VLOOKUP($B13,'Team Standings'!$B$4:$AA$13,6+($F$5*4),FALSE)</f>
        <v>4</v>
      </c>
      <c r="G13" s="213">
        <f t="shared" si="0"/>
        <v>72.3</v>
      </c>
      <c r="H13" s="9">
        <f t="shared" si="2"/>
        <v>4</v>
      </c>
      <c r="I13" s="9"/>
      <c r="J13" s="9"/>
      <c r="K13" s="9">
        <v>10</v>
      </c>
      <c r="L13" s="9"/>
      <c r="O13" s="4"/>
      <c r="P13" t="str">
        <f t="shared" si="1"/>
        <v xml:space="preserve">Ancheta/Tiwari </v>
      </c>
    </row>
    <row r="14" spans="2:18" ht="15.5" customHeight="1">
      <c r="B14" s="11">
        <f t="shared" si="3"/>
        <v>8</v>
      </c>
      <c r="C14" s="12" t="str">
        <f>IF($B13="","",IF(ISERROR(VLOOKUP($B13+1,'Team Standings'!$C$17:$AC$26,2+(4*$F$5),FALSE)),"",VLOOKUP($B13+1,'Team Standings'!$C$17:$AC$26,2+(4*$F$5),FALSE)))</f>
        <v>Milo's</v>
      </c>
      <c r="D14" s="11">
        <f t="shared" si="4"/>
        <v>8</v>
      </c>
      <c r="E14" s="13">
        <f>VLOOKUP($B14,'Team Standings'!$B$4:$AA$13,4+($F$5*4),FALSE)</f>
        <v>256</v>
      </c>
      <c r="F14" s="13">
        <f>VLOOKUP($B14,'Team Standings'!$B$4:$AA$13,6+($F$5*4),FALSE)</f>
        <v>4</v>
      </c>
      <c r="G14" s="213">
        <f>IF(OR(ISERROR(E14),ISERROR(F14)),0,IF(F14=0,0,ROUND(E14/F14,1)))</f>
        <v>64</v>
      </c>
      <c r="H14" s="9">
        <f t="shared" si="2"/>
        <v>8</v>
      </c>
      <c r="I14" s="9"/>
      <c r="J14" s="9"/>
      <c r="K14" s="9"/>
      <c r="L14" s="9"/>
      <c r="O14" s="4"/>
      <c r="P14" t="str">
        <f t="shared" si="1"/>
        <v xml:space="preserve">Milo's </v>
      </c>
    </row>
    <row r="15" spans="2:18" ht="15.5" customHeight="1">
      <c r="B15" s="11" t="str">
        <f t="shared" si="3"/>
        <v/>
      </c>
      <c r="C15" s="12" t="str">
        <f>IF($B14="","",IF(ISERROR(VLOOKUP($B14+1,'Team Standings'!$C$17:$AC$26,2+(4*$F$5),FALSE)),"",VLOOKUP($B14+1,'Team Standings'!$C$17:$AC$26,2+(4*$F$5),FALSE)))</f>
        <v/>
      </c>
      <c r="D15" s="11" t="str">
        <f t="shared" si="4"/>
        <v/>
      </c>
      <c r="E15" s="13">
        <f>VLOOKUP($B15,'Team Standings'!$B$4:$AA$13,4+($F$5*4),FALSE)</f>
        <v>0</v>
      </c>
      <c r="F15" s="13">
        <f>VLOOKUP($B15,'Team Standings'!$B$4:$AA$13,6+($F$5*4),FALSE)</f>
        <v>0</v>
      </c>
      <c r="G15" s="213">
        <f>IF(OR(ISERROR(E15),ISERROR(F15)),0,IF(F15=0,0,ROUND(E15/F15,1)))</f>
        <v>0</v>
      </c>
      <c r="H15" s="9">
        <f t="shared" si="2"/>
        <v>9</v>
      </c>
      <c r="I15" s="9"/>
      <c r="J15" s="9"/>
      <c r="K15" s="9"/>
      <c r="L15" s="9"/>
      <c r="O15" s="4"/>
      <c r="P15" t="str">
        <f t="shared" si="1"/>
        <v xml:space="preserve"> </v>
      </c>
    </row>
    <row r="16" spans="2:18" ht="15.5" customHeight="1">
      <c r="B16" s="11" t="str">
        <f t="shared" si="3"/>
        <v/>
      </c>
      <c r="C16" s="12" t="str">
        <f>IF($B15="","",IF(ISERROR(VLOOKUP($B15+1,'Team Standings'!$C$17:$AC$26,2+(4*$F$5),FALSE)),"",VLOOKUP($B15+1,'Team Standings'!$C$17:$AC$26,2+(4*$F$5),FALSE)))</f>
        <v/>
      </c>
      <c r="D16" s="11" t="str">
        <f t="shared" si="4"/>
        <v/>
      </c>
      <c r="E16" s="13">
        <f>VLOOKUP($B16,'Team Standings'!$B$4:$AA$13,4+($F$5*4),FALSE)</f>
        <v>0</v>
      </c>
      <c r="F16" s="13">
        <f>VLOOKUP($B16,'Team Standings'!$B$4:$AA$13,6+($F$5*4),FALSE)</f>
        <v>0</v>
      </c>
      <c r="G16" s="213">
        <f>IF(OR(ISERROR(E16),ISERROR(F16)),0,IF(F16=0,0,ROUND(E16/F16,1)))</f>
        <v>0</v>
      </c>
      <c r="H16" s="9">
        <f t="shared" si="2"/>
        <v>9</v>
      </c>
      <c r="I16" s="9"/>
      <c r="J16" s="9"/>
      <c r="K16" s="9"/>
      <c r="L16" s="9"/>
      <c r="O16" s="4"/>
      <c r="P16" t="str">
        <f t="shared" si="1"/>
        <v xml:space="preserve"> </v>
      </c>
    </row>
    <row r="17" spans="1:20" ht="26" customHeight="1"/>
    <row r="18" spans="1:20" ht="12" customHeight="1">
      <c r="A18" t="s">
        <v>256</v>
      </c>
      <c r="B18" s="611" t="s">
        <v>30</v>
      </c>
      <c r="C18" s="611" t="s">
        <v>31</v>
      </c>
      <c r="D18" s="611" t="s">
        <v>33</v>
      </c>
      <c r="E18" s="611"/>
      <c r="F18" s="611"/>
      <c r="G18" s="611" t="s">
        <v>2</v>
      </c>
      <c r="H18" s="607" t="s">
        <v>215</v>
      </c>
      <c r="I18" s="610" t="s">
        <v>216</v>
      </c>
      <c r="J18" s="610" t="s">
        <v>35</v>
      </c>
      <c r="K18" s="607" t="s">
        <v>295</v>
      </c>
      <c r="L18" s="607" t="s">
        <v>218</v>
      </c>
      <c r="M18" s="610" t="s">
        <v>219</v>
      </c>
      <c r="N18" s="615"/>
    </row>
    <row r="19" spans="1:20" ht="12">
      <c r="B19" s="611"/>
      <c r="C19" s="611"/>
      <c r="D19" s="611"/>
      <c r="E19" s="611"/>
      <c r="F19" s="611"/>
      <c r="G19" s="611"/>
      <c r="H19" s="608"/>
      <c r="I19" s="610"/>
      <c r="J19" s="610"/>
      <c r="K19" s="608"/>
      <c r="L19" s="608"/>
      <c r="M19" s="610"/>
      <c r="N19" s="615"/>
    </row>
    <row r="20" spans="1:20" ht="12">
      <c r="B20" s="11"/>
      <c r="C20" s="12">
        <v>6</v>
      </c>
      <c r="D20" s="609">
        <v>3</v>
      </c>
      <c r="E20" s="609">
        <v>3</v>
      </c>
      <c r="F20" s="609">
        <v>5</v>
      </c>
      <c r="G20" s="14">
        <v>9</v>
      </c>
      <c r="H20" s="14">
        <v>11</v>
      </c>
      <c r="I20" s="11">
        <v>12</v>
      </c>
      <c r="J20" s="15"/>
      <c r="K20" s="11"/>
      <c r="L20" s="14">
        <v>15</v>
      </c>
      <c r="M20" s="11">
        <v>16</v>
      </c>
      <c r="Q20">
        <v>6</v>
      </c>
    </row>
    <row r="21" spans="1:20" s="2" customFormat="1" ht="12">
      <c r="A21" s="2" t="s">
        <v>257</v>
      </c>
      <c r="B21" s="16">
        <v>1</v>
      </c>
      <c r="C21" s="17" t="str">
        <f>IF(ISERROR($Q21),"",IF(OR($Q21=0,Q21=Q20),"",VLOOKUP($B21,'Team Rosters'!$A$3:$R$102,C$20,0)))</f>
        <v>Henson/Pigford</v>
      </c>
      <c r="D21" s="606" t="str">
        <f>IF(ISERROR($Q21),"",VLOOKUP($B21,'Team Rosters'!$A$3:$R$102,D$20,0))</f>
        <v>Pigford, Greg</v>
      </c>
      <c r="E21" s="606" t="str">
        <f>IF(ISERROR($Q21),"",VLOOKUP($B21,'Team Rosters'!$A$3:$R$102,E$20,0))</f>
        <v>Pigford, Greg</v>
      </c>
      <c r="F21" s="606">
        <f>IF(ISERROR($Q21),"",VLOOKUP($B21,'Team Rosters'!$A$3:$R$102,F$20,0))</f>
        <v>1</v>
      </c>
      <c r="G21" s="18" t="str">
        <f>IF(ISERROR($Q21),"",VLOOKUP($B21,'Team Rosters'!$A$3:$R$102,G$20,0))</f>
        <v>8</v>
      </c>
      <c r="H21" s="18">
        <f>IF(ISERROR($Q21),"",VLOOKUP($B21,'Team Rosters'!$A$3:$R$102,H$20,0))</f>
        <v>7</v>
      </c>
      <c r="I21" s="18">
        <f>IF(ISERROR($Q21),"",VLOOKUP($B21,'Team Rosters'!$A$3:$R$102,I$20,0))</f>
        <v>5</v>
      </c>
      <c r="J21" s="19">
        <f>IF(AND(H21&lt;&gt;"",I21&lt;&gt;""),IF((H21+I21)&gt;0,H21/(H21+I21),""),"")</f>
        <v>0.58333333333333337</v>
      </c>
      <c r="K21" s="18">
        <f>IF(J21="","",RANK(J21,J$21:J$107))</f>
        <v>7</v>
      </c>
      <c r="L21" s="18">
        <f>IF(ISERROR($Q21),"",VLOOKUP($B21,'Team Rosters'!$A$3:$R$102,L$20,0))</f>
        <v>15</v>
      </c>
      <c r="M21" s="18">
        <f>IF(ISERROR($Q21),"",VLOOKUP($B21,'Team Rosters'!$A$3:$R$102,M$20,0))</f>
        <v>15</v>
      </c>
      <c r="N21"/>
      <c r="Q21" s="20" t="str">
        <f>VLOOKUP($B21,'Team Rosters'!$A$3:$R$102,Q$20,0)</f>
        <v>Henson/Pigford</v>
      </c>
      <c r="S21" s="3"/>
    </row>
    <row r="22" spans="1:20" s="2" customFormat="1" ht="12">
      <c r="B22" s="21">
        <f t="shared" ref="B22:B53" si="5">B21+1</f>
        <v>2</v>
      </c>
      <c r="C22" s="17" t="str">
        <f>IF(ISERROR($Q22),"",IF(OR($Q22=0,Q22=Q21),"",VLOOKUP($B22,'Team Rosters'!$A$3:$R$102,C$20,0)))</f>
        <v/>
      </c>
      <c r="D22" s="606" t="str">
        <f>IF(ISERROR($Q22),"",VLOOKUP($B22,'Team Rosters'!$A$3:$R$102,D$20,0))</f>
        <v>Henson, Kris</v>
      </c>
      <c r="E22" s="606" t="str">
        <f>IF(ISERROR($Q22),"",VLOOKUP($B22,'Team Rosters'!$A$3:$R$102,E$20,0))</f>
        <v>Henson, Kris</v>
      </c>
      <c r="F22" s="606">
        <f>IF(ISERROR($Q22),"",VLOOKUP($B22,'Team Rosters'!$A$3:$R$102,F$20,0))</f>
        <v>2</v>
      </c>
      <c r="G22" s="18" t="str">
        <f>IF(ISERROR($Q22),"",VLOOKUP($B22,'Team Rosters'!$A$3:$R$102,G$20,0))</f>
        <v>7</v>
      </c>
      <c r="H22" s="18">
        <f>IF(ISERROR($Q22),"",VLOOKUP($B22,'Team Rosters'!$A$3:$R$102,H$20,0))</f>
        <v>5</v>
      </c>
      <c r="I22" s="18">
        <f>IF(ISERROR($Q22),"",VLOOKUP($B22,'Team Rosters'!$A$3:$R$102,I$20,0))</f>
        <v>7</v>
      </c>
      <c r="J22" s="19">
        <f t="shared" ref="J22:J85" si="6">IF(AND(H22&lt;&gt;"",I22&lt;&gt;""),IF((H22+I22)&gt;0,H22/(H22+I22),""),"")</f>
        <v>0.41666666666666669</v>
      </c>
      <c r="K22" s="18">
        <f t="shared" ref="K22:K50" si="7">IF(J22="","",RANK(J22,J$21:J$107))</f>
        <v>11</v>
      </c>
      <c r="L22" s="18">
        <f>IF(ISERROR($Q22),"",VLOOKUP($B22,'Team Rosters'!$A$3:$R$102,L$20,0))</f>
        <v>15</v>
      </c>
      <c r="M22" s="18">
        <f>IF(ISERROR($Q22),"",VLOOKUP($B22,'Team Rosters'!$A$3:$R$102,M$20,0))</f>
        <v>15</v>
      </c>
      <c r="N22"/>
      <c r="Q22" s="20" t="str">
        <f>VLOOKUP($B22,'Team Rosters'!$A$3:$R$102,Q$20,0)</f>
        <v>Henson/Pigford</v>
      </c>
      <c r="T22" s="75"/>
    </row>
    <row r="23" spans="1:20" s="2" customFormat="1" ht="12">
      <c r="B23" s="21">
        <f t="shared" si="5"/>
        <v>3</v>
      </c>
      <c r="C23" s="17" t="str">
        <f>IF(ISERROR($Q23),"",IF(OR($Q23=0,Q23=Q22),"",VLOOKUP($B23,'Team Rosters'!$A$3:$R$102,C$20,0)))</f>
        <v>The Littles</v>
      </c>
      <c r="D23" s="606" t="str">
        <f>IF(ISERROR($Q23),"",VLOOKUP($B23,'Team Rosters'!$A$3:$R$102,D$20,0))</f>
        <v>Ashburn, Larry</v>
      </c>
      <c r="E23" s="606" t="str">
        <f>IF(ISERROR($Q23),"",VLOOKUP($B23,'Team Rosters'!$A$3:$R$102,E$20,0))</f>
        <v>Ashburn, Larry</v>
      </c>
      <c r="F23" s="606">
        <f>IF(ISERROR($Q23),"",VLOOKUP($B23,'Team Rosters'!$A$3:$R$102,F$20,0))</f>
        <v>1</v>
      </c>
      <c r="G23" s="18" t="str">
        <f>IF(ISERROR($Q23),"",VLOOKUP($B23,'Team Rosters'!$A$3:$R$102,G$20,0))</f>
        <v>8</v>
      </c>
      <c r="H23" s="18">
        <f>IF(ISERROR($Q23),"",VLOOKUP($B23,'Team Rosters'!$A$3:$R$102,H$20,0))</f>
        <v>5</v>
      </c>
      <c r="I23" s="18">
        <f>IF(ISERROR($Q23),"",VLOOKUP($B23,'Team Rosters'!$A$3:$R$102,I$20,0))</f>
        <v>3</v>
      </c>
      <c r="J23" s="19">
        <f t="shared" si="6"/>
        <v>0.625</v>
      </c>
      <c r="K23" s="18">
        <f t="shared" si="7"/>
        <v>4</v>
      </c>
      <c r="L23" s="18">
        <f>IF(ISERROR($Q23),"",VLOOKUP($B23,'Team Rosters'!$A$3:$R$102,L$20,0))</f>
        <v>8</v>
      </c>
      <c r="M23" s="18">
        <f>IF(ISERROR($Q23),"",VLOOKUP($B23,'Team Rosters'!$A$3:$R$102,M$20,0))</f>
        <v>12</v>
      </c>
      <c r="N23"/>
      <c r="Q23" s="20" t="str">
        <f>VLOOKUP($B23,'Team Rosters'!$A$3:$R$102,Q$20,0)</f>
        <v>The Littles</v>
      </c>
    </row>
    <row r="24" spans="1:20" s="2" customFormat="1" ht="12">
      <c r="B24" s="21">
        <f t="shared" si="5"/>
        <v>4</v>
      </c>
      <c r="C24" s="17" t="str">
        <f>IF(ISERROR($Q24),"",IF(OR($Q24=0,Q24=Q23),"",VLOOKUP($B24,'Team Rosters'!$A$3:$R$102,C$20,0)))</f>
        <v/>
      </c>
      <c r="D24" s="606" t="str">
        <f>IF(ISERROR($Q24),"",VLOOKUP($B24,'Team Rosters'!$A$3:$R$102,D$20,0))</f>
        <v>Secor, Jason</v>
      </c>
      <c r="E24" s="606" t="str">
        <f>IF(ISERROR($Q24),"",VLOOKUP($B24,'Team Rosters'!$A$3:$R$102,E$20,0))</f>
        <v>Secor, Jason</v>
      </c>
      <c r="F24" s="606">
        <f>IF(ISERROR($Q24),"",VLOOKUP($B24,'Team Rosters'!$A$3:$R$102,F$20,0))</f>
        <v>2</v>
      </c>
      <c r="G24" s="18" t="str">
        <f>IF(ISERROR($Q24),"",VLOOKUP($B24,'Team Rosters'!$A$3:$R$102,G$20,0))</f>
        <v>10</v>
      </c>
      <c r="H24" s="18">
        <f>IF(ISERROR($Q24),"",VLOOKUP($B24,'Team Rosters'!$A$3:$R$102,H$20,0))</f>
        <v>3</v>
      </c>
      <c r="I24" s="18">
        <f>IF(ISERROR($Q24),"",VLOOKUP($B24,'Team Rosters'!$A$3:$R$102,I$20,0))</f>
        <v>1</v>
      </c>
      <c r="J24" s="19">
        <f t="shared" si="6"/>
        <v>0.75</v>
      </c>
      <c r="K24" s="18">
        <f t="shared" si="7"/>
        <v>2</v>
      </c>
      <c r="L24" s="18">
        <f>IF(ISERROR($Q24),"",VLOOKUP($B24,'Team Rosters'!$A$3:$R$102,L$20,0))</f>
        <v>4</v>
      </c>
      <c r="M24" s="18">
        <f>IF(ISERROR($Q24),"",VLOOKUP($B24,'Team Rosters'!$A$3:$R$102,M$20,0))</f>
        <v>6</v>
      </c>
      <c r="N24"/>
      <c r="Q24" s="20" t="str">
        <f>VLOOKUP($B24,'Team Rosters'!$A$3:$R$102,Q$20,0)</f>
        <v>The Littles</v>
      </c>
    </row>
    <row r="25" spans="1:20" s="2" customFormat="1" ht="12">
      <c r="B25" s="21">
        <f t="shared" si="5"/>
        <v>5</v>
      </c>
      <c r="C25" s="17" t="str">
        <f>IF(ISERROR($Q25),"",IF(OR($Q25=0,Q25=Q24),"",VLOOKUP($B25,'Team Rosters'!$A$3:$R$102,C$20,0)))</f>
        <v/>
      </c>
      <c r="D25" s="606" t="str">
        <f>IF(ISERROR($Q25),"",VLOOKUP($B25,'Team Rosters'!$A$3:$R$102,D$20,0))</f>
        <v>miller, alicia</v>
      </c>
      <c r="E25" s="606" t="str">
        <f>IF(ISERROR($Q25),"",VLOOKUP($B25,'Team Rosters'!$A$3:$R$102,E$20,0))</f>
        <v>miller, alicia</v>
      </c>
      <c r="F25" s="606">
        <f>IF(ISERROR($Q25),"",VLOOKUP($B25,'Team Rosters'!$A$3:$R$102,F$20,0))</f>
        <v>3</v>
      </c>
      <c r="G25" s="18" t="str">
        <f>IF(ISERROR($Q25),"",VLOOKUP($B25,'Team Rosters'!$A$3:$R$102,G$20,0))</f>
        <v>4</v>
      </c>
      <c r="H25" s="18">
        <f>IF(ISERROR($Q25),"",VLOOKUP($B25,'Team Rosters'!$A$3:$R$102,H$20,0))</f>
        <v>0</v>
      </c>
      <c r="I25" s="18">
        <f>IF(ISERROR($Q25),"",VLOOKUP($B25,'Team Rosters'!$A$3:$R$102,I$20,0))</f>
        <v>8</v>
      </c>
      <c r="J25" s="19">
        <f t="shared" si="6"/>
        <v>0</v>
      </c>
      <c r="K25" s="18">
        <f t="shared" si="7"/>
        <v>17</v>
      </c>
      <c r="L25" s="18">
        <f>IF(ISERROR($Q25),"",VLOOKUP($B25,'Team Rosters'!$A$3:$R$102,L$20,0))</f>
        <v>8</v>
      </c>
      <c r="M25" s="18">
        <f>IF(ISERROR($Q25),"",VLOOKUP($B25,'Team Rosters'!$A$3:$R$102,M$20,0))</f>
        <v>12</v>
      </c>
      <c r="N25"/>
      <c r="Q25" s="20" t="str">
        <f>VLOOKUP($B25,'Team Rosters'!$A$3:$R$102,Q$20,0)</f>
        <v>The Littles</v>
      </c>
    </row>
    <row r="26" spans="1:20" s="2" customFormat="1" ht="12">
      <c r="B26" s="21">
        <f t="shared" si="5"/>
        <v>6</v>
      </c>
      <c r="C26" s="17" t="str">
        <f>IF(ISERROR($Q26),"",IF(OR($Q26=0,Q26=Q25),"",VLOOKUP($B26,'Team Rosters'!$A$3:$R$102,C$20,0)))</f>
        <v>PHOQUEURTEEM</v>
      </c>
      <c r="D26" s="606" t="str">
        <f>IF(ISERROR($Q26),"",VLOOKUP($B26,'Team Rosters'!$A$3:$R$102,D$20,0))</f>
        <v>Andrews, Brian</v>
      </c>
      <c r="E26" s="606" t="str">
        <f>IF(ISERROR($Q26),"",VLOOKUP($B26,'Team Rosters'!$A$3:$R$102,E$20,0))</f>
        <v>Andrews, Brian</v>
      </c>
      <c r="F26" s="606">
        <f>IF(ISERROR($Q26),"",VLOOKUP($B26,'Team Rosters'!$A$3:$R$102,F$20,0))</f>
        <v>1</v>
      </c>
      <c r="G26" s="18" t="str">
        <f>IF(ISERROR($Q26),"",VLOOKUP($B26,'Team Rosters'!$A$3:$R$102,G$20,0))</f>
        <v>8</v>
      </c>
      <c r="H26" s="18">
        <f>IF(ISERROR($Q26),"",VLOOKUP($B26,'Team Rosters'!$A$3:$R$102,H$20,0))</f>
        <v>2</v>
      </c>
      <c r="I26" s="18">
        <f>IF(ISERROR($Q26),"",VLOOKUP($B26,'Team Rosters'!$A$3:$R$102,I$20,0))</f>
        <v>8</v>
      </c>
      <c r="J26" s="19">
        <f t="shared" si="6"/>
        <v>0.2</v>
      </c>
      <c r="K26" s="18">
        <f t="shared" si="7"/>
        <v>16</v>
      </c>
      <c r="L26" s="18">
        <f>IF(ISERROR($Q26),"",VLOOKUP($B26,'Team Rosters'!$A$3:$R$102,L$20,0))</f>
        <v>17</v>
      </c>
      <c r="M26" s="18">
        <f>IF(ISERROR($Q26),"",VLOOKUP($B26,'Team Rosters'!$A$3:$R$102,M$20,0))</f>
        <v>8</v>
      </c>
      <c r="N26"/>
      <c r="Q26" s="20" t="str">
        <f>VLOOKUP($B26,'Team Rosters'!$A$3:$R$102,Q$20,0)</f>
        <v>PHOQUEURTEEM</v>
      </c>
    </row>
    <row r="27" spans="1:20" s="2" customFormat="1" ht="12">
      <c r="B27" s="21">
        <f t="shared" si="5"/>
        <v>7</v>
      </c>
      <c r="C27" s="17" t="str">
        <f>IF(ISERROR($Q27),"",IF(OR($Q27=0,Q27=Q26),"",VLOOKUP($B27,'Team Rosters'!$A$3:$R$102,C$20,0)))</f>
        <v/>
      </c>
      <c r="D27" s="606" t="str">
        <f>IF(ISERROR($Q27),"",VLOOKUP($B27,'Team Rosters'!$A$3:$R$102,D$20,0))</f>
        <v>Revell, Justin</v>
      </c>
      <c r="E27" s="606" t="str">
        <f>IF(ISERROR($Q27),"",VLOOKUP($B27,'Team Rosters'!$A$3:$R$102,E$20,0))</f>
        <v>Revell, Justin</v>
      </c>
      <c r="F27" s="606">
        <f>IF(ISERROR($Q27),"",VLOOKUP($B27,'Team Rosters'!$A$3:$R$102,F$20,0))</f>
        <v>2</v>
      </c>
      <c r="G27" s="18" t="str">
        <f>IF(ISERROR($Q27),"",VLOOKUP($B27,'Team Rosters'!$A$3:$R$102,G$20,0))</f>
        <v>7</v>
      </c>
      <c r="H27" s="18">
        <f>IF(ISERROR($Q27),"",VLOOKUP($B27,'Team Rosters'!$A$3:$R$102,H$20,0))</f>
        <v>5</v>
      </c>
      <c r="I27" s="18">
        <f>IF(ISERROR($Q27),"",VLOOKUP($B27,'Team Rosters'!$A$3:$R$102,I$20,0))</f>
        <v>5</v>
      </c>
      <c r="J27" s="19">
        <f t="shared" si="6"/>
        <v>0.5</v>
      </c>
      <c r="K27" s="18">
        <f t="shared" si="7"/>
        <v>10</v>
      </c>
      <c r="L27" s="18">
        <f>IF(ISERROR($Q27),"",VLOOKUP($B27,'Team Rosters'!$A$3:$R$102,L$20,0))</f>
        <v>18</v>
      </c>
      <c r="M27" s="18">
        <f>IF(ISERROR($Q27),"",VLOOKUP($B27,'Team Rosters'!$A$3:$R$102,M$20,0))</f>
        <v>7</v>
      </c>
      <c r="N27"/>
      <c r="Q27" s="20" t="str">
        <f>VLOOKUP($B27,'Team Rosters'!$A$3:$R$102,Q$20,0)</f>
        <v>PHOQUEURTEEM</v>
      </c>
    </row>
    <row r="28" spans="1:20" s="2" customFormat="1" ht="12">
      <c r="A28"/>
      <c r="B28" s="21">
        <f t="shared" si="5"/>
        <v>8</v>
      </c>
      <c r="C28" s="17" t="str">
        <f>IF(ISERROR($Q28),"",IF(OR($Q28=0,Q28=Q27),"",VLOOKUP($B28,'Team Rosters'!$A$3:$R$102,C$20,0)))</f>
        <v/>
      </c>
      <c r="D28" s="606" t="str">
        <f>IF(ISERROR($Q28),"",VLOOKUP($B28,'Team Rosters'!$A$3:$R$102,D$20,0))</f>
        <v>nichols, steven</v>
      </c>
      <c r="E28" s="606" t="str">
        <f>IF(ISERROR($Q28),"",VLOOKUP($B28,'Team Rosters'!$A$3:$R$102,E$20,0))</f>
        <v>nichols, steven</v>
      </c>
      <c r="F28" s="606">
        <f>IF(ISERROR($Q28),"",VLOOKUP($B28,'Team Rosters'!$A$3:$R$102,F$20,0))</f>
        <v>3</v>
      </c>
      <c r="G28" s="18" t="str">
        <f>IF(ISERROR($Q28),"",VLOOKUP($B28,'Team Rosters'!$A$3:$R$102,G$20,0))</f>
        <v>7</v>
      </c>
      <c r="H28" s="18">
        <f>IF(ISERROR($Q28),"",VLOOKUP($B28,'Team Rosters'!$A$3:$R$102,H$20,0))</f>
        <v>0</v>
      </c>
      <c r="I28" s="18">
        <f>IF(ISERROR($Q28),"",VLOOKUP($B28,'Team Rosters'!$A$3:$R$102,I$20,0))</f>
        <v>4</v>
      </c>
      <c r="J28" s="19">
        <f t="shared" si="6"/>
        <v>0</v>
      </c>
      <c r="K28" s="18">
        <f t="shared" si="7"/>
        <v>17</v>
      </c>
      <c r="L28" s="18">
        <f>IF(ISERROR($Q28),"",VLOOKUP($B28,'Team Rosters'!$A$3:$R$102,L$20,0))</f>
        <v>3</v>
      </c>
      <c r="M28" s="18">
        <f>IF(ISERROR($Q28),"",VLOOKUP($B28,'Team Rosters'!$A$3:$R$102,M$20,0))</f>
        <v>7</v>
      </c>
      <c r="N28"/>
      <c r="Q28" s="20" t="str">
        <f>VLOOKUP($B28,'Team Rosters'!$A$3:$R$102,Q$20,0)</f>
        <v>PHOQUEURTEEM</v>
      </c>
    </row>
    <row r="29" spans="1:20" s="2" customFormat="1" ht="12">
      <c r="B29" s="21">
        <f t="shared" si="5"/>
        <v>9</v>
      </c>
      <c r="C29" s="17" t="str">
        <f>IF(ISERROR($Q29),"",IF(OR($Q29=0,Q29=Q28),"",VLOOKUP($B29,'Team Rosters'!$A$3:$R$102,C$20,0)))</f>
        <v>Ancheta/Tiwari</v>
      </c>
      <c r="D29" s="606" t="str">
        <f>IF(ISERROR($Q29),"",VLOOKUP($B29,'Team Rosters'!$A$3:$R$102,D$20,0))</f>
        <v>Ancheta, Nate</v>
      </c>
      <c r="E29" s="606" t="str">
        <f>IF(ISERROR($Q29),"",VLOOKUP($B29,'Team Rosters'!$A$3:$R$102,E$20,0))</f>
        <v>Ancheta, Nate</v>
      </c>
      <c r="F29" s="606">
        <f>IF(ISERROR($Q29),"",VLOOKUP($B29,'Team Rosters'!$A$3:$R$102,F$20,0))</f>
        <v>1</v>
      </c>
      <c r="G29" s="18" t="str">
        <f>IF(ISERROR($Q29),"",VLOOKUP($B29,'Team Rosters'!$A$3:$R$102,G$20,0))</f>
        <v>7</v>
      </c>
      <c r="H29" s="18">
        <f>IF(ISERROR($Q29),"",VLOOKUP($B29,'Team Rosters'!$A$3:$R$102,H$20,0))</f>
        <v>3</v>
      </c>
      <c r="I29" s="18">
        <f>IF(ISERROR($Q29),"",VLOOKUP($B29,'Team Rosters'!$A$3:$R$102,I$20,0))</f>
        <v>5</v>
      </c>
      <c r="J29" s="19">
        <f t="shared" si="6"/>
        <v>0.375</v>
      </c>
      <c r="K29" s="18">
        <f t="shared" si="7"/>
        <v>13</v>
      </c>
      <c r="L29" s="18">
        <f>IF(ISERROR($Q29),"",VLOOKUP($B29,'Team Rosters'!$A$3:$R$102,L$20,0))</f>
        <v>10</v>
      </c>
      <c r="M29" s="18">
        <f>IF(ISERROR($Q29),"",VLOOKUP($B29,'Team Rosters'!$A$3:$R$102,M$20,0))</f>
        <v>10</v>
      </c>
      <c r="N29"/>
      <c r="Q29" s="20" t="str">
        <f>VLOOKUP($B29,'Team Rosters'!$A$3:$R$102,Q$20,0)</f>
        <v>Ancheta/Tiwari</v>
      </c>
    </row>
    <row r="30" spans="1:20" s="2" customFormat="1" ht="12">
      <c r="B30" s="21">
        <f t="shared" si="5"/>
        <v>10</v>
      </c>
      <c r="C30" s="17" t="str">
        <f>IF(ISERROR($Q30),"",IF(OR($Q30=0,Q30=Q29),"",VLOOKUP($B30,'Team Rosters'!$A$3:$R$102,C$20,0)))</f>
        <v/>
      </c>
      <c r="D30" s="606" t="str">
        <f>IF(ISERROR($Q30),"",VLOOKUP($B30,'Team Rosters'!$A$3:$R$102,D$20,0))</f>
        <v>Tiwari, Nishant</v>
      </c>
      <c r="E30" s="606" t="str">
        <f>IF(ISERROR($Q30),"",VLOOKUP($B30,'Team Rosters'!$A$3:$R$102,E$20,0))</f>
        <v>Tiwari, Nishant</v>
      </c>
      <c r="F30" s="606">
        <f>IF(ISERROR($Q30),"",VLOOKUP($B30,'Team Rosters'!$A$3:$R$102,F$20,0))</f>
        <v>2</v>
      </c>
      <c r="G30" s="18" t="str">
        <f>IF(ISERROR($Q30),"",VLOOKUP($B30,'Team Rosters'!$A$3:$R$102,G$20,0))</f>
        <v>6</v>
      </c>
      <c r="H30" s="18">
        <f>IF(ISERROR($Q30),"",VLOOKUP($B30,'Team Rosters'!$A$3:$R$102,H$20,0))</f>
        <v>3</v>
      </c>
      <c r="I30" s="18">
        <f>IF(ISERROR($Q30),"",VLOOKUP($B30,'Team Rosters'!$A$3:$R$102,I$20,0))</f>
        <v>5</v>
      </c>
      <c r="J30" s="19">
        <f t="shared" si="6"/>
        <v>0.375</v>
      </c>
      <c r="K30" s="18">
        <f t="shared" si="7"/>
        <v>13</v>
      </c>
      <c r="L30" s="18">
        <f>IF(ISERROR($Q30),"",VLOOKUP($B30,'Team Rosters'!$A$3:$R$102,L$20,0))</f>
        <v>10</v>
      </c>
      <c r="M30" s="18">
        <f>IF(ISERROR($Q30),"",VLOOKUP($B30,'Team Rosters'!$A$3:$R$102,M$20,0))</f>
        <v>10</v>
      </c>
      <c r="N30"/>
      <c r="Q30" s="20" t="str">
        <f>VLOOKUP($B30,'Team Rosters'!$A$3:$R$102,Q$20,0)</f>
        <v>Ancheta/Tiwari</v>
      </c>
    </row>
    <row r="31" spans="1:20" s="2" customFormat="1" ht="12">
      <c r="B31" s="21">
        <f t="shared" si="5"/>
        <v>11</v>
      </c>
      <c r="C31" s="17" t="str">
        <f>IF(ISERROR($Q31),"",IF(OR($Q31=0,Q31=Q30),"",VLOOKUP($B31,'Team Rosters'!$A$3:$R$102,C$20,0)))</f>
        <v>Crumbliss</v>
      </c>
      <c r="D31" s="606" t="str">
        <f>IF(ISERROR($Q31),"",VLOOKUP($B31,'Team Rosters'!$A$3:$R$102,D$20,0))</f>
        <v>Crumbliss, Marvin</v>
      </c>
      <c r="E31" s="606" t="str">
        <f>IF(ISERROR($Q31),"",VLOOKUP($B31,'Team Rosters'!$A$3:$R$102,E$20,0))</f>
        <v>Crumbliss, Marvin</v>
      </c>
      <c r="F31" s="606">
        <f>IF(ISERROR($Q31),"",VLOOKUP($B31,'Team Rosters'!$A$3:$R$102,F$20,0))</f>
        <v>1</v>
      </c>
      <c r="G31" s="18" t="str">
        <f>IF(ISERROR($Q31),"",VLOOKUP($B31,'Team Rosters'!$A$3:$R$102,G$20,0))</f>
        <v>9</v>
      </c>
      <c r="H31" s="18">
        <f>IF(ISERROR($Q31),"",VLOOKUP($B31,'Team Rosters'!$A$3:$R$102,H$20,0))</f>
        <v>9</v>
      </c>
      <c r="I31" s="18">
        <f>IF(ISERROR($Q31),"",VLOOKUP($B31,'Team Rosters'!$A$3:$R$102,I$20,0))</f>
        <v>3</v>
      </c>
      <c r="J31" s="19">
        <f t="shared" si="6"/>
        <v>0.75</v>
      </c>
      <c r="K31" s="18">
        <f t="shared" si="7"/>
        <v>2</v>
      </c>
      <c r="L31" s="18">
        <f>IF(ISERROR($Q31),"",VLOOKUP($B31,'Team Rosters'!$A$3:$R$102,L$20,0))</f>
        <v>15</v>
      </c>
      <c r="M31" s="18">
        <f>IF(ISERROR($Q31),"",VLOOKUP($B31,'Team Rosters'!$A$3:$R$102,M$20,0))</f>
        <v>15</v>
      </c>
      <c r="N31"/>
      <c r="Q31" s="20" t="str">
        <f>VLOOKUP($B31,'Team Rosters'!$A$3:$R$102,Q$20,0)</f>
        <v>Crumbliss</v>
      </c>
    </row>
    <row r="32" spans="1:20" s="2" customFormat="1" ht="12">
      <c r="B32" s="21">
        <f t="shared" si="5"/>
        <v>12</v>
      </c>
      <c r="C32" s="17" t="str">
        <f>IF(ISERROR($Q32),"",IF(OR($Q32=0,Q32=Q31),"",VLOOKUP($B32,'Team Rosters'!$A$3:$R$102,C$20,0)))</f>
        <v/>
      </c>
      <c r="D32" s="606" t="str">
        <f>IF(ISERROR($Q32),"",VLOOKUP($B32,'Team Rosters'!$A$3:$R$102,D$20,0))</f>
        <v>Crumbliss, John</v>
      </c>
      <c r="E32" s="606" t="str">
        <f>IF(ISERROR($Q32),"",VLOOKUP($B32,'Team Rosters'!$A$3:$R$102,E$20,0))</f>
        <v>Crumbliss, John</v>
      </c>
      <c r="F32" s="606">
        <f>IF(ISERROR($Q32),"",VLOOKUP($B32,'Team Rosters'!$A$3:$R$102,F$20,0))</f>
        <v>2</v>
      </c>
      <c r="G32" s="18" t="str">
        <f>IF(ISERROR($Q32),"",VLOOKUP($B32,'Team Rosters'!$A$3:$R$102,G$20,0))</f>
        <v>8</v>
      </c>
      <c r="H32" s="18">
        <f>IF(ISERROR($Q32),"",VLOOKUP($B32,'Team Rosters'!$A$3:$R$102,H$20,0))</f>
        <v>7</v>
      </c>
      <c r="I32" s="18">
        <f>IF(ISERROR($Q32),"",VLOOKUP($B32,'Team Rosters'!$A$3:$R$102,I$20,0))</f>
        <v>5</v>
      </c>
      <c r="J32" s="19">
        <f t="shared" si="6"/>
        <v>0.58333333333333337</v>
      </c>
      <c r="K32" s="18">
        <f t="shared" si="7"/>
        <v>7</v>
      </c>
      <c r="L32" s="18">
        <f>IF(ISERROR($Q32),"",VLOOKUP($B32,'Team Rosters'!$A$3:$R$102,L$20,0))</f>
        <v>15</v>
      </c>
      <c r="M32" s="18">
        <f>IF(ISERROR($Q32),"",VLOOKUP($B32,'Team Rosters'!$A$3:$R$102,M$20,0))</f>
        <v>15</v>
      </c>
      <c r="N32"/>
      <c r="Q32" s="20" t="str">
        <f>VLOOKUP($B32,'Team Rosters'!$A$3:$R$102,Q$20,0)</f>
        <v>Crumbliss</v>
      </c>
    </row>
    <row r="33" spans="2:17" s="2" customFormat="1" ht="12">
      <c r="B33" s="21">
        <f t="shared" si="5"/>
        <v>13</v>
      </c>
      <c r="C33" s="17" t="str">
        <f>IF(ISERROR($Q33),"",IF(OR($Q33=0,Q33=Q32),"",VLOOKUP($B33,'Team Rosters'!$A$3:$R$102,C$20,0)))</f>
        <v/>
      </c>
      <c r="D33" s="606" t="str">
        <f>IF(ISERROR($Q33),"",VLOOKUP($B33,'Team Rosters'!$A$3:$R$102,D$20,0))</f>
        <v>Bailey, Kent</v>
      </c>
      <c r="E33" s="606" t="str">
        <f>IF(ISERROR($Q33),"",VLOOKUP($B33,'Team Rosters'!$A$3:$R$102,E$20,0))</f>
        <v>Bailey, Kent</v>
      </c>
      <c r="F33" s="606">
        <f>IF(ISERROR($Q33),"",VLOOKUP($B33,'Team Rosters'!$A$3:$R$102,F$20,0))</f>
        <v>3</v>
      </c>
      <c r="G33" s="18" t="str">
        <f>IF(ISERROR($Q33),"",VLOOKUP($B33,'Team Rosters'!$A$3:$R$102,G$20,0))</f>
        <v>6</v>
      </c>
      <c r="H33" s="18">
        <f>IF(ISERROR($Q33),"",VLOOKUP($B33,'Team Rosters'!$A$3:$R$102,H$20,0))</f>
        <v>0</v>
      </c>
      <c r="I33" s="18">
        <f>IF(ISERROR($Q33),"",VLOOKUP($B33,'Team Rosters'!$A$3:$R$102,I$20,0))</f>
        <v>0</v>
      </c>
      <c r="J33" s="19" t="str">
        <f t="shared" si="6"/>
        <v/>
      </c>
      <c r="K33" s="18" t="str">
        <f t="shared" si="7"/>
        <v/>
      </c>
      <c r="L33" s="18">
        <f>IF(ISERROR($Q33),"",VLOOKUP($B33,'Team Rosters'!$A$3:$R$102,L$20,0))</f>
        <v>0</v>
      </c>
      <c r="M33" s="18">
        <f>IF(ISERROR($Q33),"",VLOOKUP($B33,'Team Rosters'!$A$3:$R$102,M$20,0))</f>
        <v>0</v>
      </c>
      <c r="N33"/>
      <c r="Q33" s="20" t="str">
        <f>VLOOKUP($B33,'Team Rosters'!$A$3:$R$102,Q$20,0)</f>
        <v>Crumbliss</v>
      </c>
    </row>
    <row r="34" spans="2:17" s="2" customFormat="1" ht="12">
      <c r="B34" s="21">
        <f t="shared" si="5"/>
        <v>14</v>
      </c>
      <c r="C34" s="17" t="str">
        <f>IF(ISERROR($Q34),"",IF(OR($Q34=0,Q34=Q33),"",VLOOKUP($B34,'Team Rosters'!$A$3:$R$102,C$20,0)))</f>
        <v>Reynolds/Wiley</v>
      </c>
      <c r="D34" s="606" t="str">
        <f>IF(ISERROR($Q34),"",VLOOKUP($B34,'Team Rosters'!$A$3:$R$102,D$20,0))</f>
        <v>Reynolds, Bob</v>
      </c>
      <c r="E34" s="606" t="str">
        <f>IF(ISERROR($Q34),"",VLOOKUP($B34,'Team Rosters'!$A$3:$R$102,E$20,0))</f>
        <v>Reynolds, Bob</v>
      </c>
      <c r="F34" s="606">
        <f>IF(ISERROR($Q34),"",VLOOKUP($B34,'Team Rosters'!$A$3:$R$102,F$20,0))</f>
        <v>1</v>
      </c>
      <c r="G34" s="18" t="str">
        <f>IF(ISERROR($Q34),"",VLOOKUP($B34,'Team Rosters'!$A$3:$R$102,G$20,0))</f>
        <v>8</v>
      </c>
      <c r="H34" s="18">
        <f>IF(ISERROR($Q34),"",VLOOKUP($B34,'Team Rosters'!$A$3:$R$102,H$20,0))</f>
        <v>7</v>
      </c>
      <c r="I34" s="18">
        <f>IF(ISERROR($Q34),"",VLOOKUP($B34,'Team Rosters'!$A$3:$R$102,I$20,0))</f>
        <v>5</v>
      </c>
      <c r="J34" s="19">
        <f t="shared" si="6"/>
        <v>0.58333333333333337</v>
      </c>
      <c r="K34" s="18">
        <f t="shared" si="7"/>
        <v>7</v>
      </c>
      <c r="L34" s="18">
        <f>IF(ISERROR($Q34),"",VLOOKUP($B34,'Team Rosters'!$A$3:$R$102,L$20,0))</f>
        <v>14</v>
      </c>
      <c r="M34" s="18">
        <f>IF(ISERROR($Q34),"",VLOOKUP($B34,'Team Rosters'!$A$3:$R$102,M$20,0))</f>
        <v>16</v>
      </c>
      <c r="N34"/>
      <c r="Q34" s="20" t="str">
        <f>VLOOKUP($B34,'Team Rosters'!$A$3:$R$102,Q$20,0)</f>
        <v>Reynolds/Wiley</v>
      </c>
    </row>
    <row r="35" spans="2:17" s="2" customFormat="1" ht="12">
      <c r="B35" s="21">
        <f t="shared" si="5"/>
        <v>15</v>
      </c>
      <c r="C35" s="17" t="str">
        <f>IF(ISERROR($Q35),"",IF(OR($Q35=0,Q35=Q34),"",VLOOKUP($B35,'Team Rosters'!$A$3:$R$102,C$20,0)))</f>
        <v/>
      </c>
      <c r="D35" s="606" t="str">
        <f>IF(ISERROR($Q35),"",VLOOKUP($B35,'Team Rosters'!$A$3:$R$102,D$20,0))</f>
        <v>Wiley, Chris</v>
      </c>
      <c r="E35" s="606" t="str">
        <f>IF(ISERROR($Q35),"",VLOOKUP($B35,'Team Rosters'!$A$3:$R$102,E$20,0))</f>
        <v>Wiley, Chris</v>
      </c>
      <c r="F35" s="606">
        <f>IF(ISERROR($Q35),"",VLOOKUP($B35,'Team Rosters'!$A$3:$R$102,F$20,0))</f>
        <v>2</v>
      </c>
      <c r="G35" s="18" t="str">
        <f>IF(ISERROR($Q35),"",VLOOKUP($B35,'Team Rosters'!$A$3:$R$102,G$20,0))</f>
        <v>7</v>
      </c>
      <c r="H35" s="18">
        <f>IF(ISERROR($Q35),"",VLOOKUP($B35,'Team Rosters'!$A$3:$R$102,H$20,0))</f>
        <v>5</v>
      </c>
      <c r="I35" s="18">
        <f>IF(ISERROR($Q35),"",VLOOKUP($B35,'Team Rosters'!$A$3:$R$102,I$20,0))</f>
        <v>7</v>
      </c>
      <c r="J35" s="19">
        <f t="shared" si="6"/>
        <v>0.41666666666666669</v>
      </c>
      <c r="K35" s="18">
        <f t="shared" si="7"/>
        <v>11</v>
      </c>
      <c r="L35" s="18">
        <f>IF(ISERROR($Q35),"",VLOOKUP($B35,'Team Rosters'!$A$3:$R$102,L$20,0))</f>
        <v>14</v>
      </c>
      <c r="M35" s="18">
        <f>IF(ISERROR($Q35),"",VLOOKUP($B35,'Team Rosters'!$A$3:$R$102,M$20,0))</f>
        <v>16</v>
      </c>
      <c r="N35"/>
      <c r="Q35" s="20" t="str">
        <f>VLOOKUP($B35,'Team Rosters'!$A$3:$R$102,Q$20,0)</f>
        <v>Reynolds/Wiley</v>
      </c>
    </row>
    <row r="36" spans="2:17" s="2" customFormat="1" ht="12">
      <c r="B36" s="21">
        <f t="shared" si="5"/>
        <v>16</v>
      </c>
      <c r="C36" s="17" t="str">
        <f>IF(ISERROR($Q36),"",IF(OR($Q36=0,Q36=Q35),"",VLOOKUP($B36,'Team Rosters'!$A$3:$R$102,C$20,0)))</f>
        <v>Milo's</v>
      </c>
      <c r="D36" s="606" t="str">
        <f>IF(ISERROR($Q36),"",VLOOKUP($B36,'Team Rosters'!$A$3:$R$102,D$20,0))</f>
        <v>Hills, Scott</v>
      </c>
      <c r="E36" s="606" t="str">
        <f>IF(ISERROR($Q36),"",VLOOKUP($B36,'Team Rosters'!$A$3:$R$102,E$20,0))</f>
        <v>Hills, Scott</v>
      </c>
      <c r="F36" s="606">
        <f>IF(ISERROR($Q36),"",VLOOKUP($B36,'Team Rosters'!$A$3:$R$102,F$20,0))</f>
        <v>1</v>
      </c>
      <c r="G36" s="18" t="str">
        <f>IF(ISERROR($Q36),"",VLOOKUP($B36,'Team Rosters'!$A$3:$R$102,G$20,0))</f>
        <v>7</v>
      </c>
      <c r="H36" s="18">
        <f>IF(ISERROR($Q36),"",VLOOKUP($B36,'Team Rosters'!$A$3:$R$102,H$20,0))</f>
        <v>3</v>
      </c>
      <c r="I36" s="18">
        <f>IF(ISERROR($Q36),"",VLOOKUP($B36,'Team Rosters'!$A$3:$R$102,I$20,0))</f>
        <v>5</v>
      </c>
      <c r="J36" s="19">
        <f t="shared" si="6"/>
        <v>0.375</v>
      </c>
      <c r="K36" s="18">
        <f t="shared" si="7"/>
        <v>13</v>
      </c>
      <c r="L36" s="18">
        <f>IF(ISERROR($Q36),"",VLOOKUP($B36,'Team Rosters'!$A$3:$R$102,L$20,0))</f>
        <v>8</v>
      </c>
      <c r="M36" s="18">
        <f>IF(ISERROR($Q36),"",VLOOKUP($B36,'Team Rosters'!$A$3:$R$102,M$20,0))</f>
        <v>12</v>
      </c>
      <c r="N36"/>
      <c r="Q36" s="20" t="str">
        <f>VLOOKUP($B36,'Team Rosters'!$A$3:$R$102,Q$20,0)</f>
        <v>Milo's</v>
      </c>
    </row>
    <row r="37" spans="2:17" s="2" customFormat="1" ht="12">
      <c r="B37" s="21">
        <f t="shared" si="5"/>
        <v>17</v>
      </c>
      <c r="C37" s="17" t="str">
        <f>IF(ISERROR($Q37),"",IF(OR($Q37=0,Q37=Q36),"",VLOOKUP($B37,'Team Rosters'!$A$3:$R$102,C$20,0)))</f>
        <v/>
      </c>
      <c r="D37" s="606" t="str">
        <f>IF(ISERROR($Q37),"",VLOOKUP($B37,'Team Rosters'!$A$3:$R$102,D$20,0))</f>
        <v>Anderson, Bill</v>
      </c>
      <c r="E37" s="606" t="str">
        <f>IF(ISERROR($Q37),"",VLOOKUP($B37,'Team Rosters'!$A$3:$R$102,E$20,0))</f>
        <v>Anderson, Bill</v>
      </c>
      <c r="F37" s="606">
        <f>IF(ISERROR($Q37),"",VLOOKUP($B37,'Team Rosters'!$A$3:$R$102,F$20,0))</f>
        <v>2</v>
      </c>
      <c r="G37" s="18" t="str">
        <f>IF(ISERROR($Q37),"",VLOOKUP($B37,'Team Rosters'!$A$3:$R$102,G$20,0))</f>
        <v>7</v>
      </c>
      <c r="H37" s="18">
        <f>IF(ISERROR($Q37),"",VLOOKUP($B37,'Team Rosters'!$A$3:$R$102,H$20,0))</f>
        <v>5</v>
      </c>
      <c r="I37" s="18">
        <f>IF(ISERROR($Q37),"",VLOOKUP($B37,'Team Rosters'!$A$3:$R$102,I$20,0))</f>
        <v>3</v>
      </c>
      <c r="J37" s="19">
        <f t="shared" si="6"/>
        <v>0.625</v>
      </c>
      <c r="K37" s="18">
        <f t="shared" si="7"/>
        <v>4</v>
      </c>
      <c r="L37" s="18">
        <f>IF(ISERROR($Q37),"",VLOOKUP($B37,'Team Rosters'!$A$3:$R$102,L$20,0))</f>
        <v>8</v>
      </c>
      <c r="M37" s="18">
        <f>IF(ISERROR($Q37),"",VLOOKUP($B37,'Team Rosters'!$A$3:$R$102,M$20,0))</f>
        <v>12</v>
      </c>
      <c r="N37"/>
      <c r="Q37" s="20" t="str">
        <f>VLOOKUP($B37,'Team Rosters'!$A$3:$R$102,Q$20,0)</f>
        <v>Milo's</v>
      </c>
    </row>
    <row r="38" spans="2:17" s="2" customFormat="1" ht="12">
      <c r="B38" s="21">
        <f t="shared" si="5"/>
        <v>18</v>
      </c>
      <c r="C38" s="17" t="str">
        <f>IF(ISERROR($Q38),"",IF(OR($Q38=0,Q38=Q37),"",VLOOKUP($B38,'Team Rosters'!$A$3:$R$102,C$20,0)))</f>
        <v>Randolph/Shindle</v>
      </c>
      <c r="D38" s="606" t="str">
        <f>IF(ISERROR($Q38),"",VLOOKUP($B38,'Team Rosters'!$A$3:$R$102,D$20,0))</f>
        <v>Randolph, Robin</v>
      </c>
      <c r="E38" s="606" t="str">
        <f>IF(ISERROR($Q38),"",VLOOKUP($B38,'Team Rosters'!$A$3:$R$102,E$20,0))</f>
        <v>Randolph, Robin</v>
      </c>
      <c r="F38" s="606">
        <f>IF(ISERROR($Q38),"",VLOOKUP($B38,'Team Rosters'!$A$3:$R$102,F$20,0))</f>
        <v>1</v>
      </c>
      <c r="G38" s="18" t="str">
        <f>IF(ISERROR($Q38),"",VLOOKUP($B38,'Team Rosters'!$A$3:$R$102,G$20,0))</f>
        <v>8</v>
      </c>
      <c r="H38" s="18">
        <f>IF(ISERROR($Q38),"",VLOOKUP($B38,'Team Rosters'!$A$3:$R$102,H$20,0))</f>
        <v>9</v>
      </c>
      <c r="I38" s="18">
        <f>IF(ISERROR($Q38),"",VLOOKUP($B38,'Team Rosters'!$A$3:$R$102,I$20,0))</f>
        <v>1</v>
      </c>
      <c r="J38" s="19">
        <f t="shared" si="6"/>
        <v>0.9</v>
      </c>
      <c r="K38" s="18">
        <f t="shared" si="7"/>
        <v>1</v>
      </c>
      <c r="L38" s="18">
        <f>IF(ISERROR($Q38),"",VLOOKUP($B38,'Team Rosters'!$A$3:$R$102,L$20,0))</f>
        <v>14</v>
      </c>
      <c r="M38" s="18">
        <f>IF(ISERROR($Q38),"",VLOOKUP($B38,'Team Rosters'!$A$3:$R$102,M$20,0))</f>
        <v>11</v>
      </c>
      <c r="N38"/>
      <c r="Q38" s="20" t="str">
        <f>VLOOKUP($B38,'Team Rosters'!$A$3:$R$102,Q$20,0)</f>
        <v>Randolph/Shindle</v>
      </c>
    </row>
    <row r="39" spans="2:17" s="2" customFormat="1" ht="12">
      <c r="B39" s="21">
        <f t="shared" si="5"/>
        <v>19</v>
      </c>
      <c r="C39" s="17" t="str">
        <f>IF(ISERROR($Q39),"",IF(OR($Q39=0,Q39=Q38),"",VLOOKUP($B39,'Team Rosters'!$A$3:$R$102,C$20,0)))</f>
        <v/>
      </c>
      <c r="D39" s="606" t="str">
        <f>IF(ISERROR($Q39),"",VLOOKUP($B39,'Team Rosters'!$A$3:$R$102,D$20,0))</f>
        <v>Shindle, Steph</v>
      </c>
      <c r="E39" s="606" t="str">
        <f>IF(ISERROR($Q39),"",VLOOKUP($B39,'Team Rosters'!$A$3:$R$102,E$20,0))</f>
        <v>Shindle, Steph</v>
      </c>
      <c r="F39" s="606">
        <f>IF(ISERROR($Q39),"",VLOOKUP($B39,'Team Rosters'!$A$3:$R$102,F$20,0))</f>
        <v>2</v>
      </c>
      <c r="G39" s="18" t="str">
        <f>IF(ISERROR($Q39),"",VLOOKUP($B39,'Team Rosters'!$A$3:$R$102,G$20,0))</f>
        <v>8</v>
      </c>
      <c r="H39" s="18">
        <f>IF(ISERROR($Q39),"",VLOOKUP($B39,'Team Rosters'!$A$3:$R$102,H$20,0))</f>
        <v>6</v>
      </c>
      <c r="I39" s="18">
        <f>IF(ISERROR($Q39),"",VLOOKUP($B39,'Team Rosters'!$A$3:$R$102,I$20,0))</f>
        <v>4</v>
      </c>
      <c r="J39" s="19">
        <f t="shared" si="6"/>
        <v>0.6</v>
      </c>
      <c r="K39" s="18">
        <f t="shared" si="7"/>
        <v>6</v>
      </c>
      <c r="L39" s="18">
        <f>IF(ISERROR($Q39),"",VLOOKUP($B39,'Team Rosters'!$A$3:$R$102,L$20,0))</f>
        <v>14</v>
      </c>
      <c r="M39" s="18">
        <f>IF(ISERROR($Q39),"",VLOOKUP($B39,'Team Rosters'!$A$3:$R$102,M$20,0))</f>
        <v>11</v>
      </c>
      <c r="N39"/>
      <c r="O39"/>
      <c r="Q39" s="20" t="str">
        <f>VLOOKUP($B39,'Team Rosters'!$A$3:$R$102,Q$20,0)</f>
        <v>Randolph/Shindle</v>
      </c>
    </row>
    <row r="40" spans="2:17" s="2" customFormat="1" ht="12">
      <c r="B40" s="21">
        <f t="shared" si="5"/>
        <v>20</v>
      </c>
      <c r="C40" s="17" t="str">
        <f>IF(ISERROR($Q40),"",IF(OR($Q40=0,Q40=Q39),"",VLOOKUP($B40,'Team Rosters'!$A$3:$R$102,C$20,0)))</f>
        <v/>
      </c>
      <c r="D40" s="606" t="str">
        <f>IF(ISERROR($Q40),"",VLOOKUP($B40,'Team Rosters'!$A$3:$R$102,D$20,0))</f>
        <v/>
      </c>
      <c r="E40" s="606" t="str">
        <f>IF(ISERROR($Q40),"",VLOOKUP($B40,'Team Rosters'!$A$3:$R$102,E$20,0))</f>
        <v/>
      </c>
      <c r="F40" s="606" t="str">
        <f>IF(ISERROR($Q40),"",VLOOKUP($B40,'Team Rosters'!$A$3:$R$102,F$20,0))</f>
        <v/>
      </c>
      <c r="G40" s="18" t="str">
        <f>IF(ISERROR($Q40),"",VLOOKUP($B40,'Team Rosters'!$A$3:$R$102,G$20,0))</f>
        <v/>
      </c>
      <c r="H40" s="18" t="str">
        <f>IF(ISERROR($Q40),"",VLOOKUP($B40,'Team Rosters'!$A$3:$R$102,H$20,0))</f>
        <v/>
      </c>
      <c r="I40" s="18" t="str">
        <f>IF(ISERROR($Q40),"",VLOOKUP($B40,'Team Rosters'!$A$3:$R$102,I$20,0))</f>
        <v/>
      </c>
      <c r="J40" s="19" t="str">
        <f t="shared" si="6"/>
        <v/>
      </c>
      <c r="K40" s="18" t="str">
        <f t="shared" si="7"/>
        <v/>
      </c>
      <c r="L40" s="18" t="str">
        <f>IF(ISERROR($Q40),"",VLOOKUP($B40,'Team Rosters'!$A$3:$R$102,L$20,0))</f>
        <v/>
      </c>
      <c r="M40" s="18" t="str">
        <f>IF(ISERROR($Q40),"",VLOOKUP($B40,'Team Rosters'!$A$3:$R$102,M$20,0))</f>
        <v/>
      </c>
      <c r="N40"/>
      <c r="O40"/>
      <c r="Q40" s="20" t="e">
        <f>VLOOKUP($B40,'Team Rosters'!$A$3:$R$102,Q$20,0)</f>
        <v>#N/A</v>
      </c>
    </row>
    <row r="41" spans="2:17" s="2" customFormat="1" ht="12">
      <c r="B41" s="21">
        <f t="shared" si="5"/>
        <v>21</v>
      </c>
      <c r="C41" s="17" t="str">
        <f>IF(ISERROR($Q41),"",IF(OR($Q41=0,Q41=Q40),"",VLOOKUP($B41,'Team Rosters'!$A$3:$R$102,C$20,0)))</f>
        <v/>
      </c>
      <c r="D41" s="606" t="str">
        <f>IF(ISERROR($Q41),"",VLOOKUP($B41,'Team Rosters'!$A$3:$R$102,D$20,0))</f>
        <v/>
      </c>
      <c r="E41" s="606" t="str">
        <f>IF(ISERROR($Q41),"",VLOOKUP($B41,'Team Rosters'!$A$3:$R$102,E$20,0))</f>
        <v/>
      </c>
      <c r="F41" s="606" t="str">
        <f>IF(ISERROR($Q41),"",VLOOKUP($B41,'Team Rosters'!$A$3:$R$102,F$20,0))</f>
        <v/>
      </c>
      <c r="G41" s="18" t="str">
        <f>IF(ISERROR($Q41),"",VLOOKUP($B41,'Team Rosters'!$A$3:$R$102,G$20,0))</f>
        <v/>
      </c>
      <c r="H41" s="18" t="str">
        <f>IF(ISERROR($Q41),"",VLOOKUP($B41,'Team Rosters'!$A$3:$R$102,H$20,0))</f>
        <v/>
      </c>
      <c r="I41" s="18" t="str">
        <f>IF(ISERROR($Q41),"",VLOOKUP($B41,'Team Rosters'!$A$3:$R$102,I$20,0))</f>
        <v/>
      </c>
      <c r="J41" s="19" t="str">
        <f t="shared" si="6"/>
        <v/>
      </c>
      <c r="K41" s="18" t="str">
        <f t="shared" si="7"/>
        <v/>
      </c>
      <c r="L41" s="18" t="str">
        <f>IF(ISERROR($Q41),"",VLOOKUP($B41,'Team Rosters'!$A$3:$R$102,L$20,0))</f>
        <v/>
      </c>
      <c r="M41" s="18" t="str">
        <f>IF(ISERROR($Q41),"",VLOOKUP($B41,'Team Rosters'!$A$3:$R$102,M$20,0))</f>
        <v/>
      </c>
      <c r="N41"/>
      <c r="O41"/>
      <c r="Q41" s="20" t="e">
        <f>VLOOKUP($B41,'Team Rosters'!$A$3:$R$102,Q$20,0)</f>
        <v>#N/A</v>
      </c>
    </row>
    <row r="42" spans="2:17" s="2" customFormat="1" ht="12">
      <c r="B42" s="21">
        <f t="shared" si="5"/>
        <v>22</v>
      </c>
      <c r="C42" s="17" t="str">
        <f>IF(ISERROR($Q42),"",IF(OR($Q42=0,Q42=Q41),"",VLOOKUP($B42,'Team Rosters'!$A$3:$R$102,C$20,0)))</f>
        <v/>
      </c>
      <c r="D42" s="606" t="str">
        <f>IF(ISERROR($Q42),"",VLOOKUP($B42,'Team Rosters'!$A$3:$R$102,D$20,0))</f>
        <v/>
      </c>
      <c r="E42" s="606" t="str">
        <f>IF(ISERROR($Q42),"",VLOOKUP($B42,'Team Rosters'!$A$3:$R$102,E$20,0))</f>
        <v/>
      </c>
      <c r="F42" s="606" t="str">
        <f>IF(ISERROR($Q42),"",VLOOKUP($B42,'Team Rosters'!$A$3:$R$102,F$20,0))</f>
        <v/>
      </c>
      <c r="G42" s="18" t="str">
        <f>IF(ISERROR($Q42),"",VLOOKUP($B42,'Team Rosters'!$A$3:$R$102,G$20,0))</f>
        <v/>
      </c>
      <c r="H42" s="18" t="str">
        <f>IF(ISERROR($Q42),"",VLOOKUP($B42,'Team Rosters'!$A$3:$R$102,H$20,0))</f>
        <v/>
      </c>
      <c r="I42" s="18" t="str">
        <f>IF(ISERROR($Q42),"",VLOOKUP($B42,'Team Rosters'!$A$3:$R$102,I$20,0))</f>
        <v/>
      </c>
      <c r="J42" s="19" t="str">
        <f t="shared" si="6"/>
        <v/>
      </c>
      <c r="K42" s="18" t="str">
        <f t="shared" si="7"/>
        <v/>
      </c>
      <c r="L42" s="18" t="str">
        <f>IF(ISERROR($Q42),"",VLOOKUP($B42,'Team Rosters'!$A$3:$R$102,L$20,0))</f>
        <v/>
      </c>
      <c r="M42" s="18" t="str">
        <f>IF(ISERROR($Q42),"",VLOOKUP($B42,'Team Rosters'!$A$3:$R$102,M$20,0))</f>
        <v/>
      </c>
      <c r="N42"/>
      <c r="O42"/>
      <c r="Q42" s="20" t="e">
        <f>VLOOKUP($B42,'Team Rosters'!$A$3:$R$102,Q$20,0)</f>
        <v>#N/A</v>
      </c>
    </row>
    <row r="43" spans="2:17" s="2" customFormat="1" ht="12">
      <c r="B43" s="21">
        <f t="shared" si="5"/>
        <v>23</v>
      </c>
      <c r="C43" s="17" t="str">
        <f>IF(ISERROR($Q43),"",IF(OR($Q43=0,Q43=Q42),"",VLOOKUP($B43,'Team Rosters'!$A$3:$R$102,C$20,0)))</f>
        <v/>
      </c>
      <c r="D43" s="606" t="str">
        <f>IF(ISERROR($Q43),"",VLOOKUP($B43,'Team Rosters'!$A$3:$R$102,D$20,0))</f>
        <v/>
      </c>
      <c r="E43" s="606" t="str">
        <f>IF(ISERROR($Q43),"",VLOOKUP($B43,'Team Rosters'!$A$3:$R$102,E$20,0))</f>
        <v/>
      </c>
      <c r="F43" s="606" t="str">
        <f>IF(ISERROR($Q43),"",VLOOKUP($B43,'Team Rosters'!$A$3:$R$102,F$20,0))</f>
        <v/>
      </c>
      <c r="G43" s="18" t="str">
        <f>IF(ISERROR($Q43),"",VLOOKUP($B43,'Team Rosters'!$A$3:$R$102,G$20,0))</f>
        <v/>
      </c>
      <c r="H43" s="18" t="str">
        <f>IF(ISERROR($Q43),"",VLOOKUP($B43,'Team Rosters'!$A$3:$R$102,H$20,0))</f>
        <v/>
      </c>
      <c r="I43" s="18" t="str">
        <f>IF(ISERROR($Q43),"",VLOOKUP($B43,'Team Rosters'!$A$3:$R$102,I$20,0))</f>
        <v/>
      </c>
      <c r="J43" s="19" t="str">
        <f t="shared" si="6"/>
        <v/>
      </c>
      <c r="K43" s="18" t="str">
        <f t="shared" si="7"/>
        <v/>
      </c>
      <c r="L43" s="18" t="str">
        <f>IF(ISERROR($Q43),"",VLOOKUP($B43,'Team Rosters'!$A$3:$R$102,L$20,0))</f>
        <v/>
      </c>
      <c r="M43" s="18" t="str">
        <f>IF(ISERROR($Q43),"",VLOOKUP($B43,'Team Rosters'!$A$3:$R$102,M$20,0))</f>
        <v/>
      </c>
      <c r="N43"/>
      <c r="O43"/>
      <c r="Q43" s="20" t="e">
        <f>VLOOKUP($B43,'Team Rosters'!$A$3:$R$102,Q$20,0)</f>
        <v>#N/A</v>
      </c>
    </row>
    <row r="44" spans="2:17" s="2" customFormat="1" ht="12">
      <c r="B44" s="21">
        <f t="shared" si="5"/>
        <v>24</v>
      </c>
      <c r="C44" s="17" t="str">
        <f>IF(ISERROR($Q44),"",IF(OR($Q44=0,Q44=Q43),"",VLOOKUP($B44,'Team Rosters'!$A$3:$R$102,C$20,0)))</f>
        <v/>
      </c>
      <c r="D44" s="606" t="str">
        <f>IF(ISERROR($Q44),"",VLOOKUP($B44,'Team Rosters'!$A$3:$R$102,D$20,0))</f>
        <v/>
      </c>
      <c r="E44" s="606" t="str">
        <f>IF(ISERROR($Q44),"",VLOOKUP($B44,'Team Rosters'!$A$3:$R$102,E$20,0))</f>
        <v/>
      </c>
      <c r="F44" s="606" t="str">
        <f>IF(ISERROR($Q44),"",VLOOKUP($B44,'Team Rosters'!$A$3:$R$102,F$20,0))</f>
        <v/>
      </c>
      <c r="G44" s="18" t="str">
        <f>IF(ISERROR($Q44),"",VLOOKUP($B44,'Team Rosters'!$A$3:$R$102,G$20,0))</f>
        <v/>
      </c>
      <c r="H44" s="18" t="str">
        <f>IF(ISERROR($Q44),"",VLOOKUP($B44,'Team Rosters'!$A$3:$R$102,H$20,0))</f>
        <v/>
      </c>
      <c r="I44" s="18" t="str">
        <f>IF(ISERROR($Q44),"",VLOOKUP($B44,'Team Rosters'!$A$3:$R$102,I$20,0))</f>
        <v/>
      </c>
      <c r="J44" s="19" t="str">
        <f t="shared" si="6"/>
        <v/>
      </c>
      <c r="K44" s="18" t="str">
        <f t="shared" si="7"/>
        <v/>
      </c>
      <c r="L44" s="18" t="str">
        <f>IF(ISERROR($Q44),"",VLOOKUP($B44,'Team Rosters'!$A$3:$R$102,L$20,0))</f>
        <v/>
      </c>
      <c r="M44" s="18" t="str">
        <f>IF(ISERROR($Q44),"",VLOOKUP($B44,'Team Rosters'!$A$3:$R$102,M$20,0))</f>
        <v/>
      </c>
      <c r="N44"/>
      <c r="O44"/>
      <c r="Q44" s="20" t="e">
        <f>VLOOKUP($B44,'Team Rosters'!$A$3:$R$102,Q$20,0)</f>
        <v>#N/A</v>
      </c>
    </row>
    <row r="45" spans="2:17" s="2" customFormat="1" ht="12">
      <c r="B45" s="21">
        <f t="shared" si="5"/>
        <v>25</v>
      </c>
      <c r="C45" s="17" t="str">
        <f>IF(ISERROR($Q45),"",IF(OR($Q45=0,Q45=Q44),"",VLOOKUP($B45,'Team Rosters'!$A$3:$R$102,C$20,0)))</f>
        <v/>
      </c>
      <c r="D45" s="606" t="str">
        <f>IF(ISERROR($Q45),"",VLOOKUP($B45,'Team Rosters'!$A$3:$R$102,D$20,0))</f>
        <v/>
      </c>
      <c r="E45" s="606" t="str">
        <f>IF(ISERROR($Q45),"",VLOOKUP($B45,'Team Rosters'!$A$3:$R$102,E$20,0))</f>
        <v/>
      </c>
      <c r="F45" s="606" t="str">
        <f>IF(ISERROR($Q45),"",VLOOKUP($B45,'Team Rosters'!$A$3:$R$102,F$20,0))</f>
        <v/>
      </c>
      <c r="G45" s="18" t="str">
        <f>IF(ISERROR($Q45),"",VLOOKUP($B45,'Team Rosters'!$A$3:$R$102,G$20,0))</f>
        <v/>
      </c>
      <c r="H45" s="18" t="str">
        <f>IF(ISERROR($Q45),"",VLOOKUP($B45,'Team Rosters'!$A$3:$R$102,H$20,0))</f>
        <v/>
      </c>
      <c r="I45" s="18" t="str">
        <f>IF(ISERROR($Q45),"",VLOOKUP($B45,'Team Rosters'!$A$3:$R$102,I$20,0))</f>
        <v/>
      </c>
      <c r="J45" s="19" t="str">
        <f t="shared" si="6"/>
        <v/>
      </c>
      <c r="K45" s="18" t="str">
        <f t="shared" si="7"/>
        <v/>
      </c>
      <c r="L45" s="18" t="str">
        <f>IF(ISERROR($Q45),"",VLOOKUP($B45,'Team Rosters'!$A$3:$R$102,L$20,0))</f>
        <v/>
      </c>
      <c r="M45" s="18" t="str">
        <f>IF(ISERROR($Q45),"",VLOOKUP($B45,'Team Rosters'!$A$3:$R$102,M$20,0))</f>
        <v/>
      </c>
      <c r="N45"/>
      <c r="O45"/>
      <c r="Q45" s="20" t="e">
        <f>VLOOKUP($B45,'Team Rosters'!$A$3:$R$102,Q$20,0)</f>
        <v>#N/A</v>
      </c>
    </row>
    <row r="46" spans="2:17" s="2" customFormat="1" ht="12">
      <c r="B46" s="21">
        <f t="shared" si="5"/>
        <v>26</v>
      </c>
      <c r="C46" s="17" t="str">
        <f>IF(ISERROR($Q46),"",IF(OR($Q46=0,Q46=Q45),"",VLOOKUP($B46,'Team Rosters'!$A$3:$R$102,C$20,0)))</f>
        <v/>
      </c>
      <c r="D46" s="606" t="str">
        <f>IF(ISERROR($Q46),"",VLOOKUP($B46,'Team Rosters'!$A$3:$R$102,D$20,0))</f>
        <v/>
      </c>
      <c r="E46" s="606" t="str">
        <f>IF(ISERROR($Q46),"",VLOOKUP($B46,'Team Rosters'!$A$3:$R$102,E$20,0))</f>
        <v/>
      </c>
      <c r="F46" s="606" t="str">
        <f>IF(ISERROR($Q46),"",VLOOKUP($B46,'Team Rosters'!$A$3:$R$102,F$20,0))</f>
        <v/>
      </c>
      <c r="G46" s="18" t="str">
        <f>IF(ISERROR($Q46),"",VLOOKUP($B46,'Team Rosters'!$A$3:$R$102,G$20,0))</f>
        <v/>
      </c>
      <c r="H46" s="18" t="str">
        <f>IF(ISERROR($Q46),"",VLOOKUP($B46,'Team Rosters'!$A$3:$R$102,H$20,0))</f>
        <v/>
      </c>
      <c r="I46" s="18" t="str">
        <f>IF(ISERROR($Q46),"",VLOOKUP($B46,'Team Rosters'!$A$3:$R$102,I$20,0))</f>
        <v/>
      </c>
      <c r="J46" s="19" t="str">
        <f t="shared" si="6"/>
        <v/>
      </c>
      <c r="K46" s="18" t="str">
        <f t="shared" si="7"/>
        <v/>
      </c>
      <c r="L46" s="18" t="str">
        <f>IF(ISERROR($Q46),"",VLOOKUP($B46,'Team Rosters'!$A$3:$R$102,L$20,0))</f>
        <v/>
      </c>
      <c r="M46" s="18" t="str">
        <f>IF(ISERROR($Q46),"",VLOOKUP($B46,'Team Rosters'!$A$3:$R$102,M$20,0))</f>
        <v/>
      </c>
      <c r="N46"/>
      <c r="O46"/>
      <c r="Q46" s="20" t="e">
        <f>VLOOKUP($B46,'Team Rosters'!$A$3:$R$102,Q$20,0)</f>
        <v>#N/A</v>
      </c>
    </row>
    <row r="47" spans="2:17" s="2" customFormat="1" ht="12">
      <c r="B47" s="21">
        <f t="shared" si="5"/>
        <v>27</v>
      </c>
      <c r="C47" s="17" t="str">
        <f>IF(ISERROR($Q47),"",IF(OR($Q47=0,Q47=Q46),"",VLOOKUP($B47,'Team Rosters'!$A$3:$R$102,C$20,0)))</f>
        <v/>
      </c>
      <c r="D47" s="606" t="str">
        <f>IF(ISERROR($Q47),"",VLOOKUP($B47,'Team Rosters'!$A$3:$R$102,D$20,0))</f>
        <v/>
      </c>
      <c r="E47" s="606" t="str">
        <f>IF(ISERROR($Q47),"",VLOOKUP($B47,'Team Rosters'!$A$3:$R$102,E$20,0))</f>
        <v/>
      </c>
      <c r="F47" s="606" t="str">
        <f>IF(ISERROR($Q47),"",VLOOKUP($B47,'Team Rosters'!$A$3:$R$102,F$20,0))</f>
        <v/>
      </c>
      <c r="G47" s="18" t="str">
        <f>IF(ISERROR($Q47),"",VLOOKUP($B47,'Team Rosters'!$A$3:$R$102,G$20,0))</f>
        <v/>
      </c>
      <c r="H47" s="18" t="str">
        <f>IF(ISERROR($Q47),"",VLOOKUP($B47,'Team Rosters'!$A$3:$R$102,H$20,0))</f>
        <v/>
      </c>
      <c r="I47" s="18" t="str">
        <f>IF(ISERROR($Q47),"",VLOOKUP($B47,'Team Rosters'!$A$3:$R$102,I$20,0))</f>
        <v/>
      </c>
      <c r="J47" s="19" t="str">
        <f t="shared" si="6"/>
        <v/>
      </c>
      <c r="K47" s="18" t="str">
        <f t="shared" si="7"/>
        <v/>
      </c>
      <c r="L47" s="18" t="str">
        <f>IF(ISERROR($Q47),"",VLOOKUP($B47,'Team Rosters'!$A$3:$R$102,L$20,0))</f>
        <v/>
      </c>
      <c r="M47" s="18" t="str">
        <f>IF(ISERROR($Q47),"",VLOOKUP($B47,'Team Rosters'!$A$3:$R$102,M$20,0))</f>
        <v/>
      </c>
      <c r="N47"/>
      <c r="O47"/>
      <c r="Q47" s="20" t="e">
        <f>VLOOKUP($B47,'Team Rosters'!$A$3:$R$102,Q$20,0)</f>
        <v>#N/A</v>
      </c>
    </row>
    <row r="48" spans="2:17" s="2" customFormat="1" ht="12">
      <c r="B48" s="21">
        <f t="shared" si="5"/>
        <v>28</v>
      </c>
      <c r="C48" s="17" t="str">
        <f>IF(ISERROR($Q48),"",IF(OR($Q48=0,Q48=Q47),"",VLOOKUP($B48,'Team Rosters'!$A$3:$R$102,C$20,0)))</f>
        <v/>
      </c>
      <c r="D48" s="606" t="str">
        <f>IF(ISERROR($Q48),"",VLOOKUP($B48,'Team Rosters'!$A$3:$R$102,D$20,0))</f>
        <v/>
      </c>
      <c r="E48" s="606" t="str">
        <f>IF(ISERROR($Q48),"",VLOOKUP($B48,'Team Rosters'!$A$3:$R$102,E$20,0))</f>
        <v/>
      </c>
      <c r="F48" s="606" t="str">
        <f>IF(ISERROR($Q48),"",VLOOKUP($B48,'Team Rosters'!$A$3:$R$102,F$20,0))</f>
        <v/>
      </c>
      <c r="G48" s="18" t="str">
        <f>IF(ISERROR($Q48),"",VLOOKUP($B48,'Team Rosters'!$A$3:$R$102,G$20,0))</f>
        <v/>
      </c>
      <c r="H48" s="18" t="str">
        <f>IF(ISERROR($Q48),"",IF(ISERROR(VLOOKUP($D48,#REF!,H$20,0)),"",VLOOKUP($D48,#REF!,H$20,0)))</f>
        <v/>
      </c>
      <c r="I48" s="18" t="str">
        <f>IF(ISERROR($Q48),"",VLOOKUP($B48,'Team Rosters'!$A$3:$R$102,I$20,0))</f>
        <v/>
      </c>
      <c r="J48" s="19" t="str">
        <f t="shared" si="6"/>
        <v/>
      </c>
      <c r="K48" s="18" t="str">
        <f t="shared" si="7"/>
        <v/>
      </c>
      <c r="L48" s="18" t="str">
        <f>IF(ISERROR($Q48),"",VLOOKUP($B48,'Team Rosters'!$A$3:$R$102,L$20,0))</f>
        <v/>
      </c>
      <c r="M48" s="18" t="str">
        <f>IF(ISERROR($Q48),"",VLOOKUP($B48,'Team Rosters'!$A$3:$R$102,M$20,0))</f>
        <v/>
      </c>
      <c r="N48"/>
      <c r="O48"/>
      <c r="Q48" s="20" t="e">
        <f>VLOOKUP($B48,'Team Rosters'!$A$3:$R$102,Q$20,0)</f>
        <v>#N/A</v>
      </c>
    </row>
    <row r="49" spans="2:17" s="2" customFormat="1" ht="12">
      <c r="B49" s="21">
        <f t="shared" si="5"/>
        <v>29</v>
      </c>
      <c r="C49" s="17" t="str">
        <f>IF(ISERROR($Q49),"",IF(OR($Q49=0,Q49=Q48),"",VLOOKUP($B49,'Team Rosters'!$A$3:$R$102,C$20,0)))</f>
        <v/>
      </c>
      <c r="D49" s="606" t="str">
        <f>IF(ISERROR($Q49),"",VLOOKUP($B49,'Team Rosters'!$A$3:$R$102,D$20,0))</f>
        <v/>
      </c>
      <c r="E49" s="606" t="str">
        <f>IF(ISERROR($Q49),"",VLOOKUP($B49,'Team Rosters'!$A$3:$R$102,E$20,0))</f>
        <v/>
      </c>
      <c r="F49" s="606" t="str">
        <f>IF(ISERROR($Q49),"",VLOOKUP($B49,'Team Rosters'!$A$3:$R$102,F$20,0))</f>
        <v/>
      </c>
      <c r="G49" s="18" t="str">
        <f>IF(ISERROR($Q49),"",VLOOKUP($B49,'Team Rosters'!$A$3:$R$102,G$20,0))</f>
        <v/>
      </c>
      <c r="H49" s="18" t="str">
        <f>IF(ISERROR($Q49),"",IF(ISERROR(VLOOKUP($D49,#REF!,H$20,0)),"",VLOOKUP($D49,#REF!,H$20,0)))</f>
        <v/>
      </c>
      <c r="I49" s="18" t="str">
        <f>IF(ISERROR($Q49),"",VLOOKUP($B49,'Team Rosters'!$A$3:$R$102,I$20,0))</f>
        <v/>
      </c>
      <c r="J49" s="19" t="str">
        <f t="shared" si="6"/>
        <v/>
      </c>
      <c r="K49" s="18" t="str">
        <f t="shared" si="7"/>
        <v/>
      </c>
      <c r="L49" s="18" t="str">
        <f>IF(ISERROR($Q49),"",VLOOKUP($B49,'Team Rosters'!$A$3:$R$102,L$20,0))</f>
        <v/>
      </c>
      <c r="M49" s="18" t="str">
        <f>IF(ISERROR($Q49),"",VLOOKUP($B49,'Team Rosters'!$A$3:$R$102,M$20,0))</f>
        <v/>
      </c>
      <c r="N49"/>
      <c r="O49"/>
      <c r="Q49" s="20" t="e">
        <f>VLOOKUP($B49,'Team Rosters'!$A$3:$R$102,Q$20,0)</f>
        <v>#N/A</v>
      </c>
    </row>
    <row r="50" spans="2:17" s="2" customFormat="1" ht="12">
      <c r="B50" s="21">
        <f t="shared" si="5"/>
        <v>30</v>
      </c>
      <c r="C50" s="17" t="str">
        <f>IF(ISERROR($Q50),"",IF(OR($Q50=0,Q50=Q49),"",VLOOKUP($B50,'Team Rosters'!$A$3:$R$102,C$20,0)))</f>
        <v/>
      </c>
      <c r="D50" s="606" t="str">
        <f>IF(ISERROR($Q50),"",VLOOKUP($B50,'Team Rosters'!$A$3:$R$102,D$20,0))</f>
        <v/>
      </c>
      <c r="E50" s="606" t="str">
        <f>IF(ISERROR($Q50),"",VLOOKUP($B50,'Team Rosters'!$A$3:$R$102,E$20,0))</f>
        <v/>
      </c>
      <c r="F50" s="606" t="str">
        <f>IF(ISERROR($Q50),"",VLOOKUP($B50,'Team Rosters'!$A$3:$R$102,F$20,0))</f>
        <v/>
      </c>
      <c r="G50" s="18" t="str">
        <f>IF(ISERROR($Q50),"",VLOOKUP($B50,'Team Rosters'!$A$3:$R$102,G$20,0))</f>
        <v/>
      </c>
      <c r="H50" s="18" t="str">
        <f>IF(ISERROR($Q50),"",IF(ISERROR(VLOOKUP($D50,#REF!,H$20,0)),"",VLOOKUP($D50,#REF!,H$20,0)))</f>
        <v/>
      </c>
      <c r="I50" s="18" t="str">
        <f>IF(ISERROR($Q50),"",VLOOKUP($B50,'Team Rosters'!$A$3:$R$102,I$20,0))</f>
        <v/>
      </c>
      <c r="J50" s="19" t="str">
        <f t="shared" si="6"/>
        <v/>
      </c>
      <c r="K50" s="18" t="str">
        <f t="shared" si="7"/>
        <v/>
      </c>
      <c r="L50" s="18" t="str">
        <f>IF(ISERROR($Q50),"",VLOOKUP($B50,'Team Rosters'!$A$3:$R$102,L$20,0))</f>
        <v/>
      </c>
      <c r="M50" s="18" t="str">
        <f>IF(ISERROR($Q50),"",VLOOKUP($B50,'Team Rosters'!$A$3:$R$102,M$20,0))</f>
        <v/>
      </c>
      <c r="N50"/>
      <c r="O50"/>
      <c r="Q50" s="20" t="e">
        <f>VLOOKUP($B50,'Team Rosters'!$A$3:$R$102,Q$20,0)</f>
        <v>#N/A</v>
      </c>
    </row>
    <row r="51" spans="2:17" s="2" customFormat="1" ht="12">
      <c r="B51" s="21">
        <f t="shared" si="5"/>
        <v>31</v>
      </c>
      <c r="C51" s="17" t="str">
        <f>IF(ISERROR($Q51),"",IF(OR($Q51=0,Q51=Q50),"",VLOOKUP($B51,'Team Rosters'!$A$3:$R$102,C$20,0)))</f>
        <v/>
      </c>
      <c r="D51" s="606" t="str">
        <f>IF(ISERROR($Q51),"",VLOOKUP($B51,'Team Rosters'!$A$3:$R$102,D$20,0))</f>
        <v/>
      </c>
      <c r="E51" s="606" t="str">
        <f>IF(ISERROR($Q51),"",VLOOKUP($B51,'Team Rosters'!$A$3:$R$102,E$20,0))</f>
        <v/>
      </c>
      <c r="F51" s="606" t="str">
        <f>IF(ISERROR($Q51),"",VLOOKUP($B51,'Team Rosters'!$A$3:$R$102,F$20,0))</f>
        <v/>
      </c>
      <c r="G51" s="18" t="str">
        <f>IF(ISERROR($Q51),"",VLOOKUP($B51,'Team Rosters'!$A$3:$R$102,G$20,0))</f>
        <v/>
      </c>
      <c r="H51" s="18" t="str">
        <f>IF(ISERROR($Q51),"",IF(ISERROR(VLOOKUP($D51,#REF!,H$20,0)),"",VLOOKUP($D51,#REF!,H$20,0)))</f>
        <v/>
      </c>
      <c r="I51" s="18" t="str">
        <f>IF(ISERROR($Q51),"",VLOOKUP($B51,'Team Rosters'!$A$3:$R$102,I$20,0))</f>
        <v/>
      </c>
      <c r="J51" s="19" t="str">
        <f t="shared" si="6"/>
        <v/>
      </c>
      <c r="K51" s="18" t="str">
        <f t="shared" ref="K51:K85" si="8">IF(J51="","",RANK(J51,J51:J137))</f>
        <v/>
      </c>
      <c r="L51" s="18" t="str">
        <f>IF(ISERROR($Q51),"",VLOOKUP($B51,'Team Rosters'!$A$3:$R$102,L$20,0))</f>
        <v/>
      </c>
      <c r="M51" s="18" t="str">
        <f>IF(ISERROR($Q51),"",VLOOKUP($B51,'Team Rosters'!$A$3:$R$102,M$20,0))</f>
        <v/>
      </c>
      <c r="N51"/>
      <c r="O51"/>
      <c r="Q51" s="20" t="e">
        <f>VLOOKUP($B51,'Team Rosters'!$A$3:$R$102,Q$20,0)</f>
        <v>#N/A</v>
      </c>
    </row>
    <row r="52" spans="2:17" s="2" customFormat="1" ht="12">
      <c r="B52" s="21">
        <f t="shared" si="5"/>
        <v>32</v>
      </c>
      <c r="C52" s="17" t="str">
        <f>IF(ISERROR($Q52),"",IF(OR($Q52=0,Q52=Q51),"",VLOOKUP($B52,'Team Rosters'!$A$3:$R$102,C$20,0)))</f>
        <v/>
      </c>
      <c r="D52" s="606" t="str">
        <f>IF(ISERROR($Q52),"",VLOOKUP($B52,'Team Rosters'!$A$3:$R$102,D$20,0))</f>
        <v/>
      </c>
      <c r="E52" s="606" t="str">
        <f>IF(ISERROR($Q52),"",VLOOKUP($B52,'Team Rosters'!$A$3:$R$102,E$20,0))</f>
        <v/>
      </c>
      <c r="F52" s="606" t="str">
        <f>IF(ISERROR($Q52),"",VLOOKUP($B52,'Team Rosters'!$A$3:$R$102,F$20,0))</f>
        <v/>
      </c>
      <c r="G52" s="18" t="str">
        <f>IF(ISERROR($Q52),"",VLOOKUP($B52,'Team Rosters'!$A$3:$R$102,G$20,0))</f>
        <v/>
      </c>
      <c r="H52" s="18" t="str">
        <f>IF(ISERROR($Q52),"",IF(ISERROR(VLOOKUP($D52,#REF!,H$20,0)),"",VLOOKUP($D52,#REF!,H$20,0)))</f>
        <v/>
      </c>
      <c r="I52" s="18" t="str">
        <f>IF(ISERROR($Q52),"",VLOOKUP($B52,'Team Rosters'!$A$3:$R$102,I$20,0))</f>
        <v/>
      </c>
      <c r="J52" s="19" t="str">
        <f t="shared" si="6"/>
        <v/>
      </c>
      <c r="K52" s="18" t="str">
        <f t="shared" si="8"/>
        <v/>
      </c>
      <c r="L52" s="18" t="str">
        <f>IF(ISERROR($Q52),"",VLOOKUP($B52,'Team Rosters'!$A$3:$R$102,L$20,0))</f>
        <v/>
      </c>
      <c r="M52" s="18" t="str">
        <f>IF(ISERROR($Q52),"",VLOOKUP($B52,'Team Rosters'!$A$3:$R$102,M$20,0))</f>
        <v/>
      </c>
      <c r="N52"/>
      <c r="O52"/>
      <c r="Q52" s="20" t="e">
        <f>VLOOKUP($B52,'Team Rosters'!$A$3:$R$102,Q$20,0)</f>
        <v>#N/A</v>
      </c>
    </row>
    <row r="53" spans="2:17" s="2" customFormat="1" ht="12">
      <c r="B53" s="21">
        <f t="shared" si="5"/>
        <v>33</v>
      </c>
      <c r="C53" s="17" t="str">
        <f>IF(ISERROR($Q53),"",IF(OR($Q53=0,Q53=Q52),"",VLOOKUP($B53,'Team Rosters'!$A$3:$R$102,C$20,0)))</f>
        <v/>
      </c>
      <c r="D53" s="606" t="str">
        <f>IF(ISERROR($Q53),"",VLOOKUP($B53,'Team Rosters'!$A$3:$R$102,D$20,0))</f>
        <v/>
      </c>
      <c r="E53" s="606" t="str">
        <f>IF(ISERROR($Q53),"",VLOOKUP($B53,'Team Rosters'!$A$3:$R$102,E$20,0))</f>
        <v/>
      </c>
      <c r="F53" s="606" t="str">
        <f>IF(ISERROR($Q53),"",VLOOKUP($B53,'Team Rosters'!$A$3:$R$102,F$20,0))</f>
        <v/>
      </c>
      <c r="G53" s="18" t="str">
        <f>IF(ISERROR($Q53),"",VLOOKUP($B53,'Team Rosters'!$A$3:$R$102,G$20,0))</f>
        <v/>
      </c>
      <c r="H53" s="18" t="str">
        <f>IF(ISERROR($Q53),"",IF(ISERROR(VLOOKUP($D53,#REF!,H$20,0)),"",VLOOKUP($D53,#REF!,H$20,0)))</f>
        <v/>
      </c>
      <c r="I53" s="18" t="str">
        <f>IF(ISERROR($Q53),"",VLOOKUP($B53,'Team Rosters'!$A$3:$R$102,I$20,0))</f>
        <v/>
      </c>
      <c r="J53" s="19" t="str">
        <f t="shared" si="6"/>
        <v/>
      </c>
      <c r="K53" s="18" t="str">
        <f t="shared" si="8"/>
        <v/>
      </c>
      <c r="L53" s="18" t="str">
        <f>IF(ISERROR($Q53),"",VLOOKUP($B53,'Team Rosters'!$A$3:$R$102,L$20,0))</f>
        <v/>
      </c>
      <c r="M53" s="18" t="str">
        <f>IF(ISERROR($Q53),"",VLOOKUP($B53,'Team Rosters'!$A$3:$R$102,M$20,0))</f>
        <v/>
      </c>
      <c r="N53"/>
      <c r="O53"/>
      <c r="Q53" s="20" t="e">
        <f>VLOOKUP($B53,'Team Rosters'!$A$3:$R$102,Q$20,0)</f>
        <v>#N/A</v>
      </c>
    </row>
    <row r="54" spans="2:17" s="2" customFormat="1" ht="12">
      <c r="B54" s="21">
        <f t="shared" ref="B54:B107" si="9">B53+1</f>
        <v>34</v>
      </c>
      <c r="C54" s="17" t="str">
        <f>IF(ISERROR($Q54),"",IF(OR($Q54=0,Q54=Q53),"",VLOOKUP($B54,'Team Rosters'!$A$3:$R$102,C$20,0)))</f>
        <v/>
      </c>
      <c r="D54" s="606" t="str">
        <f>IF(ISERROR($Q54),"",VLOOKUP($B54,'Team Rosters'!$A$3:$R$102,D$20,0))</f>
        <v/>
      </c>
      <c r="E54" s="606" t="str">
        <f>IF(ISERROR($Q54),"",VLOOKUP($B54,'Team Rosters'!$A$3:$R$102,E$20,0))</f>
        <v/>
      </c>
      <c r="F54" s="606" t="str">
        <f>IF(ISERROR($Q54),"",VLOOKUP($B54,'Team Rosters'!$A$3:$R$102,F$20,0))</f>
        <v/>
      </c>
      <c r="G54" s="18" t="str">
        <f>IF(ISERROR($Q54),"",VLOOKUP($B54,'Team Rosters'!$A$3:$R$102,G$20,0))</f>
        <v/>
      </c>
      <c r="H54" s="18" t="str">
        <f>IF(ISERROR($Q54),"",IF(ISERROR(VLOOKUP($D54,#REF!,H$20,0)),"",VLOOKUP($D54,#REF!,H$20,0)))</f>
        <v/>
      </c>
      <c r="I54" s="18" t="str">
        <f>IF(ISERROR($Q54),"",VLOOKUP($B54,'Team Rosters'!$A$3:$R$102,I$20,0))</f>
        <v/>
      </c>
      <c r="J54" s="19" t="str">
        <f t="shared" si="6"/>
        <v/>
      </c>
      <c r="K54" s="18" t="str">
        <f t="shared" si="8"/>
        <v/>
      </c>
      <c r="L54" s="18" t="str">
        <f>IF(ISERROR($Q54),"",VLOOKUP($B54,'Team Rosters'!$A$3:$R$102,L$20,0))</f>
        <v/>
      </c>
      <c r="M54" s="18" t="str">
        <f>IF(ISERROR($Q54),"",VLOOKUP($B54,'Team Rosters'!$A$3:$R$102,M$20,0))</f>
        <v/>
      </c>
      <c r="N54"/>
      <c r="O54"/>
      <c r="Q54" s="20" t="e">
        <f>VLOOKUP($B54,'Team Rosters'!$A$3:$R$102,Q$20,0)</f>
        <v>#N/A</v>
      </c>
    </row>
    <row r="55" spans="2:17" s="2" customFormat="1" ht="12">
      <c r="B55" s="21">
        <f t="shared" si="9"/>
        <v>35</v>
      </c>
      <c r="C55" s="17" t="str">
        <f>IF(ISERROR($Q55),"",IF(OR($Q55=0,Q55=Q54),"",VLOOKUP($B55,'Team Rosters'!$A$3:$R$102,C$20,0)))</f>
        <v/>
      </c>
      <c r="D55" s="606" t="str">
        <f>IF(ISERROR($Q55),"",VLOOKUP($B55,'Team Rosters'!$A$3:$R$102,D$20,0))</f>
        <v/>
      </c>
      <c r="E55" s="606" t="str">
        <f>IF(ISERROR($Q55),"",VLOOKUP($B55,'Team Rosters'!$A$3:$R$102,E$20,0))</f>
        <v/>
      </c>
      <c r="F55" s="606" t="str">
        <f>IF(ISERROR($Q55),"",VLOOKUP($B55,'Team Rosters'!$A$3:$R$102,F$20,0))</f>
        <v/>
      </c>
      <c r="G55" s="18" t="str">
        <f>IF(ISERROR($Q55),"",VLOOKUP($B55,'Team Rosters'!$A$3:$R$102,G$20,0))</f>
        <v/>
      </c>
      <c r="H55" s="18" t="str">
        <f>IF(ISERROR($Q55),"",IF(ISERROR(VLOOKUP($D55,#REF!,H$20,0)),"",VLOOKUP($D55,#REF!,H$20,0)))</f>
        <v/>
      </c>
      <c r="I55" s="18" t="str">
        <f>IF(ISERROR($Q55),"",VLOOKUP($B55,'Team Rosters'!$A$3:$R$102,I$20,0))</f>
        <v/>
      </c>
      <c r="J55" s="19" t="str">
        <f t="shared" si="6"/>
        <v/>
      </c>
      <c r="K55" s="18" t="str">
        <f t="shared" si="8"/>
        <v/>
      </c>
      <c r="L55" s="18" t="str">
        <f>IF(ISERROR($Q55),"",VLOOKUP($B55,'Team Rosters'!$A$3:$R$102,L$20,0))</f>
        <v/>
      </c>
      <c r="M55" s="18" t="str">
        <f>IF(ISERROR($Q55),"",VLOOKUP($B55,'Team Rosters'!$A$3:$R$102,M$20,0))</f>
        <v/>
      </c>
      <c r="N55"/>
      <c r="O55"/>
      <c r="Q55" s="20" t="e">
        <f>VLOOKUP($B55,'Team Rosters'!$A$3:$R$102,Q$20,0)</f>
        <v>#N/A</v>
      </c>
    </row>
    <row r="56" spans="2:17" s="2" customFormat="1" ht="12">
      <c r="B56" s="21">
        <f t="shared" si="9"/>
        <v>36</v>
      </c>
      <c r="C56" s="17" t="str">
        <f>IF(ISERROR($Q56),"",IF(OR($Q56=0,Q56=Q55),"",VLOOKUP($B56,'Team Rosters'!$A$3:$R$102,C$20,0)))</f>
        <v/>
      </c>
      <c r="D56" s="606" t="str">
        <f>IF(ISERROR($Q56),"",VLOOKUP($B56,'Team Rosters'!$A$3:$R$102,D$20,0))</f>
        <v/>
      </c>
      <c r="E56" s="606" t="str">
        <f>IF(ISERROR($Q56),"",VLOOKUP($B56,'Team Rosters'!$A$3:$R$102,E$20,0))</f>
        <v/>
      </c>
      <c r="F56" s="606" t="str">
        <f>IF(ISERROR($Q56),"",VLOOKUP($B56,'Team Rosters'!$A$3:$R$102,F$20,0))</f>
        <v/>
      </c>
      <c r="G56" s="18" t="str">
        <f>IF(ISERROR($Q56),"",VLOOKUP($B56,'Team Rosters'!$A$3:$R$102,G$20,0))</f>
        <v/>
      </c>
      <c r="H56" s="18" t="str">
        <f>IF(ISERROR($Q56),"",IF(ISERROR(VLOOKUP($D56,#REF!,H$20,0)),"",VLOOKUP($D56,#REF!,H$20,0)))</f>
        <v/>
      </c>
      <c r="I56" s="18" t="str">
        <f>IF(ISERROR($Q56),"",VLOOKUP($B56,'Team Rosters'!$A$3:$R$102,I$20,0))</f>
        <v/>
      </c>
      <c r="J56" s="19" t="str">
        <f t="shared" si="6"/>
        <v/>
      </c>
      <c r="K56" s="18" t="str">
        <f t="shared" si="8"/>
        <v/>
      </c>
      <c r="L56" s="18" t="str">
        <f>IF(ISERROR($Q56),"",VLOOKUP($B56,'Team Rosters'!$A$3:$R$102,L$20,0))</f>
        <v/>
      </c>
      <c r="M56" s="18" t="str">
        <f>IF(ISERROR($Q56),"",VLOOKUP($B56,'Team Rosters'!$A$3:$R$102,M$20,0))</f>
        <v/>
      </c>
      <c r="N56"/>
      <c r="O56"/>
      <c r="Q56" s="20" t="e">
        <f>VLOOKUP($B56,'Team Rosters'!$A$3:$R$102,Q$20,0)</f>
        <v>#N/A</v>
      </c>
    </row>
    <row r="57" spans="2:17" s="2" customFormat="1" ht="12">
      <c r="B57" s="21">
        <f t="shared" si="9"/>
        <v>37</v>
      </c>
      <c r="C57" s="17" t="str">
        <f>IF(ISERROR($Q57),"",IF(OR($Q57=0,Q57=Q56),"",VLOOKUP($B57,'Team Rosters'!$A$3:$R$102,C$20,0)))</f>
        <v/>
      </c>
      <c r="D57" s="606" t="str">
        <f>IF(ISERROR($Q57),"",VLOOKUP($B57,'Team Rosters'!$A$3:$R$102,D$20,0))</f>
        <v/>
      </c>
      <c r="E57" s="606" t="str">
        <f>IF(ISERROR($Q57),"",VLOOKUP($B57,'Team Rosters'!$A$3:$R$102,E$20,0))</f>
        <v/>
      </c>
      <c r="F57" s="606" t="str">
        <f>IF(ISERROR($Q57),"",VLOOKUP($B57,'Team Rosters'!$A$3:$R$102,F$20,0))</f>
        <v/>
      </c>
      <c r="G57" s="18" t="str">
        <f>IF(ISERROR($Q57),"",VLOOKUP($B57,'Team Rosters'!$A$3:$R$102,G$20,0))</f>
        <v/>
      </c>
      <c r="H57" s="18" t="str">
        <f>IF(ISERROR($Q57),"",IF(ISERROR(VLOOKUP($D57,#REF!,H$20,0)),"",VLOOKUP($D57,#REF!,H$20,0)))</f>
        <v/>
      </c>
      <c r="I57" s="18" t="str">
        <f>IF(ISERROR($Q57),"",VLOOKUP($B57,'Team Rosters'!$A$3:$R$102,I$20,0))</f>
        <v/>
      </c>
      <c r="J57" s="19" t="str">
        <f t="shared" si="6"/>
        <v/>
      </c>
      <c r="K57" s="18" t="str">
        <f t="shared" si="8"/>
        <v/>
      </c>
      <c r="L57" s="18" t="str">
        <f>IF(ISERROR($Q57),"",VLOOKUP($B57,'Team Rosters'!$A$3:$R$102,L$20,0))</f>
        <v/>
      </c>
      <c r="M57" s="18" t="str">
        <f>IF(ISERROR($Q57),"",VLOOKUP($B57,'Team Rosters'!$A$3:$R$102,M$20,0))</f>
        <v/>
      </c>
      <c r="N57"/>
      <c r="O57"/>
      <c r="Q57" s="20" t="e">
        <f>VLOOKUP($B57,'Team Rosters'!$A$3:$R$102,Q$20,0)</f>
        <v>#N/A</v>
      </c>
    </row>
    <row r="58" spans="2:17" s="2" customFormat="1" ht="12">
      <c r="B58" s="21">
        <f t="shared" si="9"/>
        <v>38</v>
      </c>
      <c r="C58" s="17" t="str">
        <f>IF(ISERROR($Q58),"",IF(OR($Q58=0,Q58=Q57),"",VLOOKUP($B58,'Team Rosters'!$A$3:$R$102,C$20,0)))</f>
        <v/>
      </c>
      <c r="D58" s="606" t="str">
        <f>IF(ISERROR($Q58),"",VLOOKUP($B58,'Team Rosters'!$A$3:$R$102,D$20,0))</f>
        <v/>
      </c>
      <c r="E58" s="606" t="str">
        <f>IF(ISERROR($Q58),"",VLOOKUP($B58,'Team Rosters'!$A$3:$R$102,E$20,0))</f>
        <v/>
      </c>
      <c r="F58" s="606" t="str">
        <f>IF(ISERROR($Q58),"",VLOOKUP($B58,'Team Rosters'!$A$3:$R$102,F$20,0))</f>
        <v/>
      </c>
      <c r="G58" s="18" t="str">
        <f>IF(ISERROR($Q58),"",VLOOKUP($B58,'Team Rosters'!$A$3:$R$102,G$20,0))</f>
        <v/>
      </c>
      <c r="H58" s="18" t="str">
        <f>IF(ISERROR($Q58),"",IF(ISERROR(VLOOKUP($D58,#REF!,H$20,0)),"",VLOOKUP($D58,#REF!,H$20,0)))</f>
        <v/>
      </c>
      <c r="I58" s="18" t="str">
        <f>IF(ISERROR($Q58),"",VLOOKUP($B58,'Team Rosters'!$A$3:$R$102,I$20,0))</f>
        <v/>
      </c>
      <c r="J58" s="19" t="str">
        <f t="shared" si="6"/>
        <v/>
      </c>
      <c r="K58" s="18" t="str">
        <f t="shared" si="8"/>
        <v/>
      </c>
      <c r="L58" s="18" t="str">
        <f>IF(ISERROR($Q58),"",VLOOKUP($B58,'Team Rosters'!$A$3:$R$102,L$20,0))</f>
        <v/>
      </c>
      <c r="M58" s="18" t="str">
        <f>IF(ISERROR($Q58),"",VLOOKUP($B58,'Team Rosters'!$A$3:$R$102,M$20,0))</f>
        <v/>
      </c>
      <c r="N58"/>
      <c r="O58"/>
      <c r="Q58" s="20" t="e">
        <f>VLOOKUP($B58,'Team Rosters'!$A$3:$R$102,Q$20,0)</f>
        <v>#N/A</v>
      </c>
    </row>
    <row r="59" spans="2:17" s="2" customFormat="1" ht="12">
      <c r="B59" s="21">
        <f t="shared" si="9"/>
        <v>39</v>
      </c>
      <c r="C59" s="17" t="str">
        <f>IF(ISERROR($Q59),"",IF(OR($Q59=0,Q59=Q58),"",VLOOKUP($B59,'Team Rosters'!$A$3:$R$102,C$20,0)))</f>
        <v/>
      </c>
      <c r="D59" s="606" t="str">
        <f>IF(ISERROR($Q59),"",VLOOKUP($B59,'Team Rosters'!$A$3:$R$102,D$20,0))</f>
        <v/>
      </c>
      <c r="E59" s="606" t="str">
        <f>IF(ISERROR($Q59),"",VLOOKUP($B59,'Team Rosters'!$A$3:$R$102,E$20,0))</f>
        <v/>
      </c>
      <c r="F59" s="606" t="str">
        <f>IF(ISERROR($Q59),"",VLOOKUP($B59,'Team Rosters'!$A$3:$R$102,F$20,0))</f>
        <v/>
      </c>
      <c r="G59" s="18" t="str">
        <f>IF(ISERROR($Q59),"",VLOOKUP($B59,'Team Rosters'!$A$3:$R$102,G$20,0))</f>
        <v/>
      </c>
      <c r="H59" s="18" t="str">
        <f>IF(ISERROR($Q59),"",IF(ISERROR(VLOOKUP($D59,#REF!,H$20,0)),"",VLOOKUP($D59,#REF!,H$20,0)))</f>
        <v/>
      </c>
      <c r="I59" s="18" t="str">
        <f>IF(ISERROR($Q59),"",VLOOKUP($B59,'Team Rosters'!$A$3:$R$102,I$20,0))</f>
        <v/>
      </c>
      <c r="J59" s="19" t="str">
        <f t="shared" si="6"/>
        <v/>
      </c>
      <c r="K59" s="18" t="str">
        <f t="shared" si="8"/>
        <v/>
      </c>
      <c r="L59" s="18" t="str">
        <f>IF(ISERROR($Q59),"",VLOOKUP($B59,'Team Rosters'!$A$3:$R$102,L$20,0))</f>
        <v/>
      </c>
      <c r="M59" s="18" t="str">
        <f>IF(ISERROR($Q59),"",VLOOKUP($B59,'Team Rosters'!$A$3:$R$102,M$20,0))</f>
        <v/>
      </c>
      <c r="N59"/>
      <c r="O59"/>
      <c r="Q59" s="20" t="e">
        <f>VLOOKUP($B59,'Team Rosters'!$A$3:$R$102,Q$20,0)</f>
        <v>#N/A</v>
      </c>
    </row>
    <row r="60" spans="2:17" s="2" customFormat="1" ht="12">
      <c r="B60" s="21">
        <f t="shared" si="9"/>
        <v>40</v>
      </c>
      <c r="C60" s="17" t="str">
        <f>IF(ISERROR($Q60),"",IF(OR($Q60=0,Q60=Q59),"",VLOOKUP($B60,'Team Rosters'!$A$3:$R$102,C$20,0)))</f>
        <v/>
      </c>
      <c r="D60" s="605" t="str">
        <f>IF(ISERROR($Q60),"",VLOOKUP($B60,'Team Rosters'!$A$3:$R$102,D$20,0))</f>
        <v/>
      </c>
      <c r="E60" s="605" t="str">
        <f>IF(ISERROR($Q60),"",VLOOKUP($B60,'Team Rosters'!$A$3:$R$102,E$20,0))</f>
        <v/>
      </c>
      <c r="F60" s="605" t="str">
        <f>IF(ISERROR($Q60),"",VLOOKUP($B60,'Team Rosters'!$A$3:$R$102,F$20,0))</f>
        <v/>
      </c>
      <c r="G60" s="23" t="str">
        <f>IF(ISERROR($Q60),"",VLOOKUP($B60,'Team Rosters'!$A$3:$R$102,G$20,0))</f>
        <v/>
      </c>
      <c r="H60" s="18" t="str">
        <f>IF(ISERROR($Q60),"",IF(ISERROR(VLOOKUP($D60,#REF!,H$20,0)),"",VLOOKUP($D60,#REF!,H$20,0)))</f>
        <v/>
      </c>
      <c r="I60" s="22" t="str">
        <f>IF(ISERROR($Q60),"",VLOOKUP($B60,'Team Rosters'!$A$3:$R$102,I$20,0))</f>
        <v/>
      </c>
      <c r="J60" s="19" t="str">
        <f t="shared" si="6"/>
        <v/>
      </c>
      <c r="K60" s="18" t="str">
        <f t="shared" si="8"/>
        <v/>
      </c>
      <c r="L60" s="18" t="str">
        <f>IF(ISERROR($Q60),"",VLOOKUP($B60,'Team Rosters'!$A$3:$R$102,L$20,0))</f>
        <v/>
      </c>
      <c r="M60" s="18" t="str">
        <f>IF(ISERROR($Q60),"",VLOOKUP($B60,'Team Rosters'!$A$3:$R$102,M$20,0))</f>
        <v/>
      </c>
      <c r="N60"/>
      <c r="O60"/>
      <c r="Q60" s="20" t="e">
        <f>VLOOKUP($B60,'Team Rosters'!$A$3:$R$102,Q$20,0)</f>
        <v>#N/A</v>
      </c>
    </row>
    <row r="61" spans="2:17" s="2" customFormat="1" ht="12">
      <c r="B61" s="21">
        <f t="shared" si="9"/>
        <v>41</v>
      </c>
      <c r="C61" s="17" t="str">
        <f>IF(ISERROR($Q61),"",IF(OR($Q61=0,Q61=Q60),"",VLOOKUP($B61,'Team Rosters'!$A$3:$R$102,C$20,0)))</f>
        <v/>
      </c>
      <c r="D61" s="605" t="str">
        <f>IF(ISERROR($Q61),"",VLOOKUP($B61,'Team Rosters'!$A$3:$R$102,D$20,0))</f>
        <v/>
      </c>
      <c r="E61" s="605" t="str">
        <f>IF(ISERROR($Q61),"",VLOOKUP($B61,'Team Rosters'!$A$3:$R$102,E$20,0))</f>
        <v/>
      </c>
      <c r="F61" s="605" t="str">
        <f>IF(ISERROR($Q61),"",VLOOKUP($B61,'Team Rosters'!$A$3:$R$102,F$20,0))</f>
        <v/>
      </c>
      <c r="G61" s="23" t="str">
        <f>IF(ISERROR($Q61),"",VLOOKUP($B61,'Team Rosters'!$A$3:$R$102,G$20,0))</f>
        <v/>
      </c>
      <c r="H61" s="18" t="str">
        <f>IF(ISERROR($Q61),"",IF(ISERROR(VLOOKUP($D61,#REF!,H$20,0)),"",VLOOKUP($D61,#REF!,H$20,0)))</f>
        <v/>
      </c>
      <c r="I61" s="22" t="str">
        <f>IF(ISERROR($Q61),"",VLOOKUP($B61,'Team Rosters'!$A$3:$R$102,I$20,0))</f>
        <v/>
      </c>
      <c r="J61" s="19" t="str">
        <f t="shared" si="6"/>
        <v/>
      </c>
      <c r="K61" s="18" t="str">
        <f t="shared" si="8"/>
        <v/>
      </c>
      <c r="L61" s="18" t="str">
        <f>IF(ISERROR($Q61),"",VLOOKUP($B61,'Team Rosters'!$A$3:$R$102,L$20,0))</f>
        <v/>
      </c>
      <c r="M61" s="18" t="str">
        <f>IF(ISERROR($Q61),"",VLOOKUP($B61,'Team Rosters'!$A$3:$R$102,M$20,0))</f>
        <v/>
      </c>
      <c r="N61"/>
      <c r="O61"/>
      <c r="Q61" s="20" t="e">
        <f>VLOOKUP($B61,'Team Rosters'!$A$3:$R$102,Q$20,0)</f>
        <v>#N/A</v>
      </c>
    </row>
    <row r="62" spans="2:17" s="2" customFormat="1" ht="12">
      <c r="B62" s="21">
        <f t="shared" si="9"/>
        <v>42</v>
      </c>
      <c r="C62" s="17" t="str">
        <f>IF(ISERROR($Q62),"",IF(OR($Q62=0,Q62=Q61),"",VLOOKUP($B62,'Team Rosters'!$A$3:$R$102,C$20,0)))</f>
        <v/>
      </c>
      <c r="D62" s="605" t="str">
        <f>IF(ISERROR($Q62),"",VLOOKUP($B62,'Team Rosters'!$A$3:$R$102,D$20,0))</f>
        <v/>
      </c>
      <c r="E62" s="605" t="str">
        <f>IF(ISERROR($Q62),"",VLOOKUP($B62,'Team Rosters'!$A$3:$R$102,E$20,0))</f>
        <v/>
      </c>
      <c r="F62" s="605" t="str">
        <f>IF(ISERROR($Q62),"",VLOOKUP($B62,'Team Rosters'!$A$3:$R$102,F$20,0))</f>
        <v/>
      </c>
      <c r="G62" s="23" t="str">
        <f>IF(ISERROR($Q62),"",VLOOKUP($B62,'Team Rosters'!$A$3:$R$102,G$20,0))</f>
        <v/>
      </c>
      <c r="H62" s="18" t="str">
        <f>IF(ISERROR($Q62),"",IF(ISERROR(VLOOKUP($D62,#REF!,H$20,0)),"",VLOOKUP($D62,#REF!,H$20,0)))</f>
        <v/>
      </c>
      <c r="I62" s="22" t="str">
        <f>IF(ISERROR($Q62),"",VLOOKUP($B62,'Team Rosters'!$A$3:$R$102,I$20,0))</f>
        <v/>
      </c>
      <c r="J62" s="19" t="str">
        <f t="shared" si="6"/>
        <v/>
      </c>
      <c r="K62" s="18" t="str">
        <f t="shared" si="8"/>
        <v/>
      </c>
      <c r="L62" s="18" t="str">
        <f>IF(ISERROR($Q62),"",VLOOKUP($B62,'Team Rosters'!$A$3:$R$102,L$20,0))</f>
        <v/>
      </c>
      <c r="M62" s="18" t="str">
        <f>IF(ISERROR($Q62),"",VLOOKUP($B62,'Team Rosters'!$A$3:$R$102,M$20,0))</f>
        <v/>
      </c>
      <c r="N62"/>
      <c r="O62"/>
      <c r="Q62" s="20" t="e">
        <f>VLOOKUP($B62,'Team Rosters'!$A$3:$R$102,Q$20,0)</f>
        <v>#N/A</v>
      </c>
    </row>
    <row r="63" spans="2:17" s="2" customFormat="1" ht="12">
      <c r="B63" s="21">
        <f t="shared" si="9"/>
        <v>43</v>
      </c>
      <c r="C63" s="17" t="str">
        <f>IF(ISERROR($Q63),"",IF(OR($Q63=0,Q63=Q62),"",VLOOKUP($B63,'Team Rosters'!$A$3:$R$102,C$20,0)))</f>
        <v/>
      </c>
      <c r="D63" s="605" t="str">
        <f>IF(ISERROR($Q63),"",VLOOKUP($B63,'Team Rosters'!$A$3:$R$102,D$20,0))</f>
        <v/>
      </c>
      <c r="E63" s="605" t="str">
        <f>IF(ISERROR($Q63),"",VLOOKUP($B63,'Team Rosters'!$A$3:$R$102,E$20,0))</f>
        <v/>
      </c>
      <c r="F63" s="605" t="str">
        <f>IF(ISERROR($Q63),"",VLOOKUP($B63,'Team Rosters'!$A$3:$R$102,F$20,0))</f>
        <v/>
      </c>
      <c r="G63" s="23" t="str">
        <f>IF(ISERROR($Q63),"",VLOOKUP($B63,'Team Rosters'!$A$3:$R$102,G$20,0))</f>
        <v/>
      </c>
      <c r="H63" s="18" t="str">
        <f>IF(ISERROR($Q63),"",IF(ISERROR(VLOOKUP($D63,#REF!,H$20,0)),"",VLOOKUP($D63,#REF!,H$20,0)))</f>
        <v/>
      </c>
      <c r="I63" s="22" t="str">
        <f>IF(ISERROR($Q63),"",VLOOKUP($B63,'Team Rosters'!$A$3:$R$102,I$20,0))</f>
        <v/>
      </c>
      <c r="J63" s="19" t="str">
        <f t="shared" si="6"/>
        <v/>
      </c>
      <c r="K63" s="18" t="str">
        <f t="shared" si="8"/>
        <v/>
      </c>
      <c r="L63" s="18" t="str">
        <f>IF(ISERROR($Q63),"",VLOOKUP($B63,'Team Rosters'!$A$3:$R$102,L$20,0))</f>
        <v/>
      </c>
      <c r="M63" s="18" t="str">
        <f>IF(ISERROR($Q63),"",VLOOKUP($B63,'Team Rosters'!$A$3:$R$102,M$20,0))</f>
        <v/>
      </c>
      <c r="N63"/>
      <c r="O63"/>
      <c r="Q63" s="20" t="e">
        <f>VLOOKUP($B63,'Team Rosters'!$A$3:$R$102,Q$20,0)</f>
        <v>#N/A</v>
      </c>
    </row>
    <row r="64" spans="2:17" s="2" customFormat="1" ht="12">
      <c r="B64" s="21">
        <f t="shared" si="9"/>
        <v>44</v>
      </c>
      <c r="C64" s="17" t="str">
        <f>IF(ISERROR($Q64),"",IF(OR($Q64=0,Q64=Q63),"",VLOOKUP($B64,'Team Rosters'!$A$3:$R$102,C$20,0)))</f>
        <v/>
      </c>
      <c r="D64" s="605" t="str">
        <f>IF(ISERROR($Q64),"",VLOOKUP($B64,'Team Rosters'!$A$3:$R$102,D$20,0))</f>
        <v/>
      </c>
      <c r="E64" s="605" t="str">
        <f>IF(ISERROR($Q64),"",VLOOKUP($B64,'Team Rosters'!$A$3:$R$102,E$20,0))</f>
        <v/>
      </c>
      <c r="F64" s="605" t="str">
        <f>IF(ISERROR($Q64),"",VLOOKUP($B64,'Team Rosters'!$A$3:$R$102,F$20,0))</f>
        <v/>
      </c>
      <c r="G64" s="23" t="str">
        <f>IF(ISERROR($Q64),"",VLOOKUP($B64,'Team Rosters'!$A$3:$R$102,G$20,0))</f>
        <v/>
      </c>
      <c r="H64" s="18" t="str">
        <f>IF(ISERROR($Q64),"",IF(ISERROR(VLOOKUP($D64,#REF!,H$20,0)),"",VLOOKUP($D64,#REF!,H$20,0)))</f>
        <v/>
      </c>
      <c r="I64" s="22" t="str">
        <f>IF(ISERROR($Q64),"",VLOOKUP($B64,'Team Rosters'!$A$3:$R$102,I$20,0))</f>
        <v/>
      </c>
      <c r="J64" s="19" t="str">
        <f t="shared" si="6"/>
        <v/>
      </c>
      <c r="K64" s="18" t="str">
        <f t="shared" si="8"/>
        <v/>
      </c>
      <c r="L64" s="18" t="str">
        <f>IF(ISERROR($Q64),"",VLOOKUP($B64,'Team Rosters'!$A$3:$R$102,L$20,0))</f>
        <v/>
      </c>
      <c r="M64" s="18" t="str">
        <f>IF(ISERROR($Q64),"",VLOOKUP($B64,'Team Rosters'!$A$3:$R$102,M$20,0))</f>
        <v/>
      </c>
      <c r="N64"/>
      <c r="O64"/>
      <c r="Q64" s="20" t="e">
        <f>VLOOKUP($B64,'Team Rosters'!$A$3:$R$102,Q$20,0)</f>
        <v>#N/A</v>
      </c>
    </row>
    <row r="65" spans="2:17" s="2" customFormat="1" ht="12">
      <c r="B65" s="21">
        <f t="shared" si="9"/>
        <v>45</v>
      </c>
      <c r="C65" s="17" t="str">
        <f>IF(ISERROR($Q65),"",IF(OR($Q65=0,Q65=Q64),"",VLOOKUP($B65,'Team Rosters'!$A$3:$R$102,C$20,0)))</f>
        <v/>
      </c>
      <c r="D65" s="605" t="str">
        <f>IF(ISERROR($Q65),"",VLOOKUP($B65,'Team Rosters'!$A$3:$R$102,D$20,0))</f>
        <v/>
      </c>
      <c r="E65" s="605" t="str">
        <f>IF(ISERROR($Q65),"",VLOOKUP($B65,'Team Rosters'!$A$3:$R$102,E$20,0))</f>
        <v/>
      </c>
      <c r="F65" s="605" t="str">
        <f>IF(ISERROR($Q65),"",VLOOKUP($B65,'Team Rosters'!$A$3:$R$102,F$20,0))</f>
        <v/>
      </c>
      <c r="G65" s="23" t="str">
        <f>IF(ISERROR($Q65),"",VLOOKUP($B65,'Team Rosters'!$A$3:$R$102,G$20,0))</f>
        <v/>
      </c>
      <c r="H65" s="18" t="str">
        <f>IF(ISERROR($Q65),"",IF(ISERROR(VLOOKUP($D65,#REF!,H$20,0)),"",VLOOKUP($D65,#REF!,H$20,0)))</f>
        <v/>
      </c>
      <c r="I65" s="22" t="str">
        <f>IF(ISERROR($Q65),"",VLOOKUP($B65,'Team Rosters'!$A$3:$R$102,I$20,0))</f>
        <v/>
      </c>
      <c r="J65" s="19" t="str">
        <f t="shared" si="6"/>
        <v/>
      </c>
      <c r="K65" s="18" t="str">
        <f t="shared" si="8"/>
        <v/>
      </c>
      <c r="L65" s="18" t="str">
        <f>IF(ISERROR($Q65),"",VLOOKUP($B65,'Team Rosters'!$A$3:$R$102,L$20,0))</f>
        <v/>
      </c>
      <c r="M65" s="18" t="str">
        <f>IF(ISERROR($Q65),"",VLOOKUP($B65,'Team Rosters'!$A$3:$R$102,M$20,0))</f>
        <v/>
      </c>
      <c r="N65"/>
      <c r="O65"/>
      <c r="Q65" s="20" t="e">
        <f>VLOOKUP($B65,'Team Rosters'!$A$3:$R$102,Q$20,0)</f>
        <v>#N/A</v>
      </c>
    </row>
    <row r="66" spans="2:17" s="2" customFormat="1" ht="12">
      <c r="B66" s="21">
        <f t="shared" si="9"/>
        <v>46</v>
      </c>
      <c r="C66" s="17" t="str">
        <f>IF(ISERROR($Q66),"",IF(OR($Q66=0,Q66=Q65),"",VLOOKUP($B66,'Team Rosters'!$A$3:$R$102,C$20,0)))</f>
        <v/>
      </c>
      <c r="D66" s="605" t="str">
        <f>IF(ISERROR($Q66),"",VLOOKUP($B66,'Team Rosters'!$A$3:$R$102,D$20,0))</f>
        <v/>
      </c>
      <c r="E66" s="605" t="str">
        <f>IF(ISERROR($Q66),"",VLOOKUP($B66,'Team Rosters'!$A$3:$R$102,E$20,0))</f>
        <v/>
      </c>
      <c r="F66" s="605" t="str">
        <f>IF(ISERROR($Q66),"",VLOOKUP($B66,'Team Rosters'!$A$3:$R$102,F$20,0))</f>
        <v/>
      </c>
      <c r="G66" s="23" t="str">
        <f>IF(ISERROR($Q66),"",VLOOKUP($B66,'Team Rosters'!$A$3:$R$102,G$20,0))</f>
        <v/>
      </c>
      <c r="H66" s="18" t="str">
        <f>IF(ISERROR($Q66),"",IF(ISERROR(VLOOKUP($D66,#REF!,H$20,0)),"",VLOOKUP($D66,#REF!,H$20,0)))</f>
        <v/>
      </c>
      <c r="I66" s="22" t="str">
        <f>IF(ISERROR($Q66),"",VLOOKUP($B66,'Team Rosters'!$A$3:$R$102,I$20,0))</f>
        <v/>
      </c>
      <c r="J66" s="19" t="str">
        <f t="shared" si="6"/>
        <v/>
      </c>
      <c r="K66" s="18" t="str">
        <f t="shared" si="8"/>
        <v/>
      </c>
      <c r="L66" s="18" t="str">
        <f>IF(ISERROR($Q66),"",VLOOKUP($B66,'Team Rosters'!$A$3:$R$102,L$20,0))</f>
        <v/>
      </c>
      <c r="M66" s="18" t="str">
        <f>IF(ISERROR($Q66),"",VLOOKUP($B66,'Team Rosters'!$A$3:$R$102,M$20,0))</f>
        <v/>
      </c>
      <c r="N66"/>
      <c r="O66"/>
      <c r="Q66" s="20" t="e">
        <f>VLOOKUP($B66,'Team Rosters'!$A$3:$R$102,Q$20,0)</f>
        <v>#N/A</v>
      </c>
    </row>
    <row r="67" spans="2:17" s="2" customFormat="1" ht="12">
      <c r="B67" s="21">
        <f t="shared" si="9"/>
        <v>47</v>
      </c>
      <c r="C67" s="17" t="str">
        <f>IF(ISERROR($Q67),"",IF(OR($Q67=0,Q67=Q66),"",VLOOKUP($B67,'Team Rosters'!$A$3:$R$102,C$20,0)))</f>
        <v/>
      </c>
      <c r="D67" s="605" t="str">
        <f>IF(ISERROR($Q67),"",VLOOKUP($B67,'Team Rosters'!$A$3:$R$102,D$20,0))</f>
        <v/>
      </c>
      <c r="E67" s="605" t="str">
        <f>IF(ISERROR($Q67),"",VLOOKUP($B67,'Team Rosters'!$A$3:$R$102,E$20,0))</f>
        <v/>
      </c>
      <c r="F67" s="605" t="str">
        <f>IF(ISERROR($Q67),"",VLOOKUP($B67,'Team Rosters'!$A$3:$R$102,F$20,0))</f>
        <v/>
      </c>
      <c r="G67" s="23" t="str">
        <f>IF(ISERROR($Q67),"",VLOOKUP($B67,'Team Rosters'!$A$3:$R$102,G$20,0))</f>
        <v/>
      </c>
      <c r="H67" s="18" t="str">
        <f>IF(ISERROR($Q67),"",IF(ISERROR(VLOOKUP($D67,#REF!,H$20,0)),"",VLOOKUP($D67,#REF!,H$20,0)))</f>
        <v/>
      </c>
      <c r="I67" s="22" t="str">
        <f>IF(ISERROR($Q67),"",VLOOKUP($B67,'Team Rosters'!$A$3:$R$102,I$20,0))</f>
        <v/>
      </c>
      <c r="J67" s="19" t="str">
        <f t="shared" si="6"/>
        <v/>
      </c>
      <c r="K67" s="18" t="str">
        <f t="shared" si="8"/>
        <v/>
      </c>
      <c r="L67" s="18" t="str">
        <f>IF(ISERROR($Q67),"",VLOOKUP($B67,'Team Rosters'!$A$3:$R$102,L$20,0))</f>
        <v/>
      </c>
      <c r="M67" s="18" t="str">
        <f>IF(ISERROR($Q67),"",VLOOKUP($B67,'Team Rosters'!$A$3:$R$102,M$20,0))</f>
        <v/>
      </c>
      <c r="N67"/>
      <c r="O67"/>
      <c r="Q67" s="20" t="e">
        <f>VLOOKUP($B67,'Team Rosters'!$A$3:$R$102,Q$20,0)</f>
        <v>#N/A</v>
      </c>
    </row>
    <row r="68" spans="2:17" s="2" customFormat="1" ht="12">
      <c r="B68" s="21">
        <f t="shared" si="9"/>
        <v>48</v>
      </c>
      <c r="C68" s="17" t="str">
        <f>IF(ISERROR($Q68),"",IF(OR($Q68=0,Q68=Q67),"",VLOOKUP($B68,'Team Rosters'!$A$3:$R$102,C$20,0)))</f>
        <v/>
      </c>
      <c r="D68" s="605" t="str">
        <f>IF(ISERROR($Q68),"",VLOOKUP($B68,'Team Rosters'!$A$3:$R$102,D$20,0))</f>
        <v/>
      </c>
      <c r="E68" s="605" t="str">
        <f>IF(ISERROR($Q68),"",VLOOKUP($B68,'Team Rosters'!$A$3:$R$102,E$20,0))</f>
        <v/>
      </c>
      <c r="F68" s="605" t="str">
        <f>IF(ISERROR($Q68),"",VLOOKUP($B68,'Team Rosters'!$A$3:$R$102,F$20,0))</f>
        <v/>
      </c>
      <c r="G68" s="23" t="str">
        <f>IF(ISERROR($Q68),"",VLOOKUP($B68,'Team Rosters'!$A$3:$R$102,G$20,0))</f>
        <v/>
      </c>
      <c r="H68" s="18" t="str">
        <f>IF(ISERROR($Q68),"",IF(ISERROR(VLOOKUP($D68,#REF!,H$20,0)),"",VLOOKUP($D68,#REF!,H$20,0)))</f>
        <v/>
      </c>
      <c r="I68" s="22" t="str">
        <f>IF(ISERROR($Q68),"",VLOOKUP($B68,'Team Rosters'!$A$3:$R$102,I$20,0))</f>
        <v/>
      </c>
      <c r="J68" s="19" t="str">
        <f t="shared" si="6"/>
        <v/>
      </c>
      <c r="K68" s="18" t="str">
        <f t="shared" si="8"/>
        <v/>
      </c>
      <c r="L68" s="18" t="str">
        <f>IF(ISERROR($Q68),"",VLOOKUP($B68,'Team Rosters'!$A$3:$R$102,L$20,0))</f>
        <v/>
      </c>
      <c r="M68" s="18" t="str">
        <f>IF(ISERROR($Q68),"",VLOOKUP($B68,'Team Rosters'!$A$3:$R$102,M$20,0))</f>
        <v/>
      </c>
      <c r="N68"/>
      <c r="O68"/>
      <c r="Q68" s="20" t="e">
        <f>VLOOKUP($B68,'Team Rosters'!$A$3:$R$102,Q$20,0)</f>
        <v>#N/A</v>
      </c>
    </row>
    <row r="69" spans="2:17" s="2" customFormat="1" ht="12">
      <c r="B69" s="21">
        <f t="shared" si="9"/>
        <v>49</v>
      </c>
      <c r="C69" s="17" t="str">
        <f>IF(ISERROR($Q69),"",IF(OR($Q69=0,Q69=Q68),"",VLOOKUP($B69,'Team Rosters'!$A$3:$R$102,C$20,0)))</f>
        <v/>
      </c>
      <c r="D69" s="605" t="str">
        <f>IF(ISERROR($Q69),"",VLOOKUP($B69,'Team Rosters'!$A$3:$R$102,D$20,0))</f>
        <v/>
      </c>
      <c r="E69" s="605" t="str">
        <f>IF(ISERROR($Q69),"",VLOOKUP($B69,'Team Rosters'!$A$3:$R$102,E$20,0))</f>
        <v/>
      </c>
      <c r="F69" s="605" t="str">
        <f>IF(ISERROR($Q69),"",VLOOKUP($B69,'Team Rosters'!$A$3:$R$102,F$20,0))</f>
        <v/>
      </c>
      <c r="G69" s="23" t="str">
        <f>IF(ISERROR($Q69),"",VLOOKUP($B69,'Team Rosters'!$A$3:$R$102,G$20,0))</f>
        <v/>
      </c>
      <c r="H69" s="18" t="str">
        <f>IF(ISERROR($Q69),"",IF(ISERROR(VLOOKUP($D69,#REF!,H$20,0)),"",VLOOKUP($D69,#REF!,H$20,0)))</f>
        <v/>
      </c>
      <c r="I69" s="22" t="str">
        <f>IF(ISERROR($Q69),"",VLOOKUP($B69,'Team Rosters'!$A$3:$R$102,I$20,0))</f>
        <v/>
      </c>
      <c r="J69" s="19" t="str">
        <f t="shared" si="6"/>
        <v/>
      </c>
      <c r="K69" s="18" t="str">
        <f t="shared" si="8"/>
        <v/>
      </c>
      <c r="L69" s="18" t="str">
        <f>IF(ISERROR($Q69),"",VLOOKUP($B69,'Team Rosters'!$A$3:$R$102,L$20,0))</f>
        <v/>
      </c>
      <c r="M69" s="18" t="str">
        <f>IF(ISERROR($Q69),"",VLOOKUP($B69,'Team Rosters'!$A$3:$R$102,M$20,0))</f>
        <v/>
      </c>
      <c r="N69"/>
      <c r="O69"/>
      <c r="Q69" s="20" t="e">
        <f>VLOOKUP($B69,'Team Rosters'!$A$3:$R$102,Q$20,0)</f>
        <v>#N/A</v>
      </c>
    </row>
    <row r="70" spans="2:17" s="2" customFormat="1" ht="12">
      <c r="B70" s="21">
        <f t="shared" si="9"/>
        <v>50</v>
      </c>
      <c r="C70" s="17" t="str">
        <f>IF(ISERROR($Q70),"",IF(OR($Q70=0,Q70=Q69),"",VLOOKUP($B70,'Team Rosters'!$A$3:$R$102,C$20,0)))</f>
        <v/>
      </c>
      <c r="D70" s="605" t="str">
        <f>IF(ISERROR($Q70),"",VLOOKUP($B70,'Team Rosters'!$A$3:$R$102,D$20,0))</f>
        <v/>
      </c>
      <c r="E70" s="605" t="str">
        <f>IF(ISERROR($Q70),"",VLOOKUP($B70,'Team Rosters'!$A$3:$R$102,E$20,0))</f>
        <v/>
      </c>
      <c r="F70" s="605" t="str">
        <f>IF(ISERROR($Q70),"",VLOOKUP($B70,'Team Rosters'!$A$3:$R$102,F$20,0))</f>
        <v/>
      </c>
      <c r="G70" s="23" t="str">
        <f>IF(ISERROR($Q70),"",VLOOKUP($B70,'Team Rosters'!$A$3:$R$102,G$20,0))</f>
        <v/>
      </c>
      <c r="H70" s="18" t="str">
        <f>IF(ISERROR($Q70),"",IF(ISERROR(VLOOKUP($D70,#REF!,H$20,0)),"",VLOOKUP($D70,#REF!,H$20,0)))</f>
        <v/>
      </c>
      <c r="I70" s="22" t="str">
        <f>IF(ISERROR($Q70),"",VLOOKUP($B70,'Team Rosters'!$A$3:$R$102,I$20,0))</f>
        <v/>
      </c>
      <c r="J70" s="19" t="str">
        <f t="shared" si="6"/>
        <v/>
      </c>
      <c r="K70" s="18" t="str">
        <f t="shared" si="8"/>
        <v/>
      </c>
      <c r="L70" s="18" t="str">
        <f>IF(ISERROR($Q70),"",VLOOKUP($B70,'Team Rosters'!$A$3:$R$102,L$20,0))</f>
        <v/>
      </c>
      <c r="M70" s="18" t="str">
        <f>IF(ISERROR($Q70),"",VLOOKUP($B70,'Team Rosters'!$A$3:$R$102,M$20,0))</f>
        <v/>
      </c>
      <c r="N70"/>
      <c r="O70"/>
      <c r="Q70" s="20" t="e">
        <f>VLOOKUP($B70,'Team Rosters'!$A$3:$R$102,Q$20,0)</f>
        <v>#N/A</v>
      </c>
    </row>
    <row r="71" spans="2:17" s="2" customFormat="1" ht="12">
      <c r="B71" s="21">
        <f t="shared" si="9"/>
        <v>51</v>
      </c>
      <c r="C71" s="17" t="str">
        <f>IF(ISERROR($Q71),"",IF(OR($Q71=0,Q71=Q70),"",VLOOKUP($B71,'Team Rosters'!$A$3:$R$102,C$20,0)))</f>
        <v/>
      </c>
      <c r="D71" s="605" t="str">
        <f>IF(ISERROR($Q71),"",VLOOKUP($B71,'Team Rosters'!$A$3:$R$102,D$20,0))</f>
        <v/>
      </c>
      <c r="E71" s="605" t="str">
        <f>IF(ISERROR($Q71),"",VLOOKUP($B71,'Team Rosters'!$A$3:$R$102,E$20,0))</f>
        <v/>
      </c>
      <c r="F71" s="605" t="str">
        <f>IF(ISERROR($Q71),"",VLOOKUP($B71,'Team Rosters'!$A$3:$R$102,F$20,0))</f>
        <v/>
      </c>
      <c r="G71" s="23" t="str">
        <f>IF(ISERROR($Q71),"",VLOOKUP($B71,'Team Rosters'!$A$3:$R$102,G$20,0))</f>
        <v/>
      </c>
      <c r="H71" s="18" t="str">
        <f>IF(ISERROR($Q71),"",IF(ISERROR(VLOOKUP($D71,#REF!,H$20,0)),"",VLOOKUP($D71,#REF!,H$20,0)))</f>
        <v/>
      </c>
      <c r="I71" s="22" t="str">
        <f>IF(ISERROR($Q71),"",VLOOKUP($B71,'Team Rosters'!$A$3:$R$102,I$20,0))</f>
        <v/>
      </c>
      <c r="J71" s="19" t="str">
        <f t="shared" si="6"/>
        <v/>
      </c>
      <c r="K71" s="18" t="str">
        <f t="shared" si="8"/>
        <v/>
      </c>
      <c r="L71" s="18" t="str">
        <f>IF(ISERROR($Q71),"",VLOOKUP($B71,'Team Rosters'!$A$3:$R$102,L$20,0))</f>
        <v/>
      </c>
      <c r="M71" s="18" t="str">
        <f>IF(ISERROR($Q71),"",VLOOKUP($B71,'Team Rosters'!$A$3:$R$102,M$20,0))</f>
        <v/>
      </c>
      <c r="N71"/>
      <c r="O71"/>
      <c r="Q71" s="20" t="e">
        <f>VLOOKUP($B71,'Team Rosters'!$A$3:$R$102,Q$20,0)</f>
        <v>#N/A</v>
      </c>
    </row>
    <row r="72" spans="2:17" s="2" customFormat="1" ht="12">
      <c r="B72" s="21">
        <f t="shared" si="9"/>
        <v>52</v>
      </c>
      <c r="C72" s="17" t="str">
        <f>IF(ISERROR($Q72),"",IF(OR($Q72=0,Q72=Q71),"",VLOOKUP($B72,'Team Rosters'!$A$3:$R$102,C$20,0)))</f>
        <v/>
      </c>
      <c r="D72" s="605" t="str">
        <f>IF(ISERROR($Q72),"",VLOOKUP($B72,'Team Rosters'!$A$3:$R$102,D$20,0))</f>
        <v/>
      </c>
      <c r="E72" s="605" t="str">
        <f>IF(ISERROR($Q72),"",VLOOKUP($B72,'Team Rosters'!$A$3:$R$102,E$20,0))</f>
        <v/>
      </c>
      <c r="F72" s="605" t="str">
        <f>IF(ISERROR($Q72),"",VLOOKUP($B72,'Team Rosters'!$A$3:$R$102,F$20,0))</f>
        <v/>
      </c>
      <c r="G72" s="23" t="str">
        <f>IF(ISERROR($Q72),"",VLOOKUP($B72,'Team Rosters'!$A$3:$R$102,G$20,0))</f>
        <v/>
      </c>
      <c r="H72" s="18" t="str">
        <f>IF(ISERROR($Q72),"",IF(ISERROR(VLOOKUP($D72,#REF!,H$20,0)),"",VLOOKUP($D72,#REF!,H$20,0)))</f>
        <v/>
      </c>
      <c r="I72" s="22" t="str">
        <f>IF(ISERROR($Q72),"",VLOOKUP($B72,'Team Rosters'!$A$3:$R$102,I$20,0))</f>
        <v/>
      </c>
      <c r="J72" s="19" t="str">
        <f t="shared" si="6"/>
        <v/>
      </c>
      <c r="K72" s="18" t="str">
        <f t="shared" si="8"/>
        <v/>
      </c>
      <c r="L72" s="18" t="str">
        <f>IF(ISERROR($Q72),"",VLOOKUP($B72,'Team Rosters'!$A$3:$R$102,L$20,0))</f>
        <v/>
      </c>
      <c r="M72" s="18" t="str">
        <f>IF(ISERROR($Q72),"",VLOOKUP($B72,'Team Rosters'!$A$3:$R$102,M$20,0))</f>
        <v/>
      </c>
      <c r="N72"/>
      <c r="O72"/>
      <c r="Q72" s="20" t="e">
        <f>VLOOKUP($B72,'Team Rosters'!$A$3:$R$102,Q$20,0)</f>
        <v>#N/A</v>
      </c>
    </row>
    <row r="73" spans="2:17" s="2" customFormat="1" ht="12">
      <c r="B73" s="21">
        <f t="shared" si="9"/>
        <v>53</v>
      </c>
      <c r="C73" s="17" t="str">
        <f>IF(ISERROR($Q73),"",IF(OR($Q73=0,Q73=Q72),"",VLOOKUP($B73,'Team Rosters'!$A$3:$R$102,C$20,0)))</f>
        <v/>
      </c>
      <c r="D73" s="605" t="str">
        <f>IF(ISERROR($Q73),"",VLOOKUP($B73,'Team Rosters'!$A$3:$R$102,D$20,0))</f>
        <v/>
      </c>
      <c r="E73" s="605" t="str">
        <f>IF(ISERROR($Q73),"",VLOOKUP($B73,'Team Rosters'!$A$3:$R$102,E$20,0))</f>
        <v/>
      </c>
      <c r="F73" s="605" t="str">
        <f>IF(ISERROR($Q73),"",VLOOKUP($B73,'Team Rosters'!$A$3:$R$102,F$20,0))</f>
        <v/>
      </c>
      <c r="G73" s="23" t="str">
        <f>IF(ISERROR($Q73),"",VLOOKUP($B73,'Team Rosters'!$A$3:$R$102,G$20,0))</f>
        <v/>
      </c>
      <c r="H73" s="18" t="str">
        <f>IF(ISERROR($Q73),"",IF(ISERROR(VLOOKUP($D73,#REF!,H$20,0)),"",VLOOKUP($D73,#REF!,H$20,0)))</f>
        <v/>
      </c>
      <c r="I73" s="22" t="str">
        <f>IF(ISERROR($Q73),"",VLOOKUP($B73,'Team Rosters'!$A$3:$R$102,I$20,0))</f>
        <v/>
      </c>
      <c r="J73" s="19" t="str">
        <f t="shared" si="6"/>
        <v/>
      </c>
      <c r="K73" s="18" t="str">
        <f t="shared" si="8"/>
        <v/>
      </c>
      <c r="L73" s="18" t="str">
        <f>IF(ISERROR($Q73),"",VLOOKUP($B73,'Team Rosters'!$A$3:$R$102,L$20,0))</f>
        <v/>
      </c>
      <c r="M73" s="18" t="str">
        <f>IF(ISERROR($Q73),"",VLOOKUP($B73,'Team Rosters'!$A$3:$R$102,M$20,0))</f>
        <v/>
      </c>
      <c r="N73"/>
      <c r="O73"/>
      <c r="Q73" s="20" t="e">
        <f>VLOOKUP($B73,'Team Rosters'!$A$3:$R$102,Q$20,0)</f>
        <v>#N/A</v>
      </c>
    </row>
    <row r="74" spans="2:17" s="2" customFormat="1" ht="12">
      <c r="B74" s="21">
        <f t="shared" si="9"/>
        <v>54</v>
      </c>
      <c r="C74" s="17" t="str">
        <f>IF(ISERROR($Q74),"",IF(OR($Q74=0,Q74=Q73),"",VLOOKUP($B74,'Team Rosters'!$A$3:$R$102,C$20,0)))</f>
        <v/>
      </c>
      <c r="D74" s="605" t="str">
        <f>IF(ISERROR($Q74),"",VLOOKUP($B74,'Team Rosters'!$A$3:$R$102,D$20,0))</f>
        <v/>
      </c>
      <c r="E74" s="605" t="str">
        <f>IF(ISERROR($Q74),"",VLOOKUP($B74,'Team Rosters'!$A$3:$R$102,E$20,0))</f>
        <v/>
      </c>
      <c r="F74" s="605" t="str">
        <f>IF(ISERROR($Q74),"",VLOOKUP($B74,'Team Rosters'!$A$3:$R$102,F$20,0))</f>
        <v/>
      </c>
      <c r="G74" s="23" t="str">
        <f>IF(ISERROR($Q74),"",VLOOKUP($B74,'Team Rosters'!$A$3:$R$102,G$20,0))</f>
        <v/>
      </c>
      <c r="H74" s="18" t="str">
        <f>IF(ISERROR($Q74),"",IF(ISERROR(VLOOKUP($D74,#REF!,H$20,0)),"",VLOOKUP($D74,#REF!,H$20,0)))</f>
        <v/>
      </c>
      <c r="I74" s="22" t="str">
        <f>IF(ISERROR($Q74),"",VLOOKUP($B74,'Team Rosters'!$A$3:$R$102,I$20,0))</f>
        <v/>
      </c>
      <c r="J74" s="19" t="str">
        <f t="shared" si="6"/>
        <v/>
      </c>
      <c r="K74" s="18" t="str">
        <f t="shared" si="8"/>
        <v/>
      </c>
      <c r="L74" s="18" t="str">
        <f>IF(ISERROR($Q74),"",VLOOKUP($B74,'Team Rosters'!$A$3:$R$102,L$20,0))</f>
        <v/>
      </c>
      <c r="M74" s="18" t="str">
        <f>IF(ISERROR($Q74),"",VLOOKUP($B74,'Team Rosters'!$A$3:$R$102,M$20,0))</f>
        <v/>
      </c>
      <c r="N74"/>
      <c r="O74"/>
      <c r="Q74" s="20" t="e">
        <f>VLOOKUP($B74,'Team Rosters'!$A$3:$R$102,Q$20,0)</f>
        <v>#N/A</v>
      </c>
    </row>
    <row r="75" spans="2:17" s="2" customFormat="1" ht="12">
      <c r="B75" s="21">
        <f t="shared" si="9"/>
        <v>55</v>
      </c>
      <c r="C75" s="17" t="str">
        <f>IF(ISERROR($Q75),"",IF(OR($Q75=0,Q75=Q74),"",VLOOKUP($B75,'Team Rosters'!$A$3:$R$102,C$20,0)))</f>
        <v/>
      </c>
      <c r="D75" s="605" t="str">
        <f>IF(ISERROR($Q75),"",VLOOKUP($B75,'Team Rosters'!$A$3:$R$102,D$20,0))</f>
        <v/>
      </c>
      <c r="E75" s="605" t="str">
        <f>IF(ISERROR($Q75),"",VLOOKUP($B75,'Team Rosters'!$A$3:$R$102,E$20,0))</f>
        <v/>
      </c>
      <c r="F75" s="605" t="str">
        <f>IF(ISERROR($Q75),"",VLOOKUP($B75,'Team Rosters'!$A$3:$R$102,F$20,0))</f>
        <v/>
      </c>
      <c r="G75" s="23" t="str">
        <f>IF(ISERROR($Q75),"",VLOOKUP($B75,'Team Rosters'!$A$3:$R$102,G$20,0))</f>
        <v/>
      </c>
      <c r="H75" s="18" t="str">
        <f>IF(ISERROR($Q75),"",IF(ISERROR(VLOOKUP($D75,#REF!,H$20,0)),"",VLOOKUP($D75,#REF!,H$20,0)))</f>
        <v/>
      </c>
      <c r="I75" s="22" t="str">
        <f>IF(ISERROR($Q75),"",VLOOKUP($B75,'Team Rosters'!$A$3:$R$102,I$20,0))</f>
        <v/>
      </c>
      <c r="J75" s="19" t="str">
        <f t="shared" si="6"/>
        <v/>
      </c>
      <c r="K75" s="18" t="str">
        <f t="shared" si="8"/>
        <v/>
      </c>
      <c r="L75" s="18" t="str">
        <f>IF(ISERROR($Q75),"",VLOOKUP($B75,'Team Rosters'!$A$3:$R$102,L$20,0))</f>
        <v/>
      </c>
      <c r="M75" s="18" t="str">
        <f>IF(ISERROR($Q75),"",VLOOKUP($B75,'Team Rosters'!$A$3:$R$102,M$20,0))</f>
        <v/>
      </c>
      <c r="N75"/>
      <c r="O75"/>
      <c r="Q75" s="20" t="e">
        <f>VLOOKUP($B75,'Team Rosters'!$A$3:$R$102,Q$20,0)</f>
        <v>#N/A</v>
      </c>
    </row>
    <row r="76" spans="2:17" s="2" customFormat="1" ht="12">
      <c r="B76" s="21">
        <f t="shared" si="9"/>
        <v>56</v>
      </c>
      <c r="C76" s="17" t="str">
        <f>IF(ISERROR($Q76),"",IF(OR($Q76=0,Q76=Q75),"",VLOOKUP($B76,'Team Rosters'!$A$3:$R$102,C$20,0)))</f>
        <v/>
      </c>
      <c r="D76" s="605" t="str">
        <f>IF(ISERROR($Q76),"",VLOOKUP($B76,'Team Rosters'!$A$3:$R$102,D$20,0))</f>
        <v/>
      </c>
      <c r="E76" s="605" t="str">
        <f>IF(ISERROR($Q76),"",VLOOKUP($B76,'Team Rosters'!$A$3:$R$102,E$20,0))</f>
        <v/>
      </c>
      <c r="F76" s="605" t="str">
        <f>IF(ISERROR($Q76),"",VLOOKUP($B76,'Team Rosters'!$A$3:$R$102,F$20,0))</f>
        <v/>
      </c>
      <c r="G76" s="23" t="str">
        <f>IF(ISERROR($Q76),"",VLOOKUP($B76,'Team Rosters'!$A$3:$R$102,G$20,0))</f>
        <v/>
      </c>
      <c r="H76" s="18" t="str">
        <f>IF(ISERROR($Q76),"",IF(ISERROR(VLOOKUP($D76,#REF!,H$20,0)),"",VLOOKUP($D76,#REF!,H$20,0)))</f>
        <v/>
      </c>
      <c r="I76" s="22" t="str">
        <f>IF(ISERROR($Q76),"",VLOOKUP($B76,'Team Rosters'!$A$3:$R$102,I$20,0))</f>
        <v/>
      </c>
      <c r="J76" s="19" t="str">
        <f t="shared" si="6"/>
        <v/>
      </c>
      <c r="K76" s="18" t="str">
        <f t="shared" si="8"/>
        <v/>
      </c>
      <c r="L76" s="18" t="str">
        <f>IF(ISERROR($Q76),"",VLOOKUP($B76,'Team Rosters'!$A$3:$R$102,L$20,0))</f>
        <v/>
      </c>
      <c r="M76" s="18" t="str">
        <f>IF(ISERROR($Q76),"",VLOOKUP($B76,'Team Rosters'!$A$3:$R$102,M$20,0))</f>
        <v/>
      </c>
      <c r="N76"/>
      <c r="O76"/>
      <c r="Q76" s="20" t="e">
        <f>VLOOKUP($B76,'Team Rosters'!$A$3:$R$102,Q$20,0)</f>
        <v>#N/A</v>
      </c>
    </row>
    <row r="77" spans="2:17" s="2" customFormat="1" ht="12">
      <c r="B77" s="21">
        <f t="shared" si="9"/>
        <v>57</v>
      </c>
      <c r="C77" s="17" t="str">
        <f>IF(ISERROR($Q77),"",IF(OR($Q77=0,Q77=Q76),"",VLOOKUP($B77,'Team Rosters'!$A$3:$R$102,C$20,0)))</f>
        <v/>
      </c>
      <c r="D77" s="605" t="str">
        <f>IF(ISERROR($Q77),"",VLOOKUP($B77,'Team Rosters'!$A$3:$R$102,D$20,0))</f>
        <v/>
      </c>
      <c r="E77" s="605" t="str">
        <f>IF(ISERROR($Q77),"",VLOOKUP($B77,'Team Rosters'!$A$3:$R$102,E$20,0))</f>
        <v/>
      </c>
      <c r="F77" s="605" t="str">
        <f>IF(ISERROR($Q77),"",VLOOKUP($B77,'Team Rosters'!$A$3:$R$102,F$20,0))</f>
        <v/>
      </c>
      <c r="G77" s="23" t="str">
        <f>IF(ISERROR($Q77),"",VLOOKUP($B77,'Team Rosters'!$A$3:$R$102,G$20,0))</f>
        <v/>
      </c>
      <c r="H77" s="18" t="str">
        <f>IF(ISERROR($Q77),"",IF(ISERROR(VLOOKUP($D77,#REF!,H$20,0)),"",VLOOKUP($D77,#REF!,H$20,0)))</f>
        <v/>
      </c>
      <c r="I77" s="22" t="str">
        <f>IF(ISERROR($Q77),"",VLOOKUP($B77,'Team Rosters'!$A$3:$R$102,I$20,0))</f>
        <v/>
      </c>
      <c r="J77" s="19" t="str">
        <f t="shared" si="6"/>
        <v/>
      </c>
      <c r="K77" s="18" t="str">
        <f t="shared" si="8"/>
        <v/>
      </c>
      <c r="L77" s="18" t="str">
        <f>IF(ISERROR($Q77),"",VLOOKUP($B77,'Team Rosters'!$A$3:$R$102,L$20,0))</f>
        <v/>
      </c>
      <c r="M77" s="18" t="str">
        <f>IF(ISERROR($Q77),"",VLOOKUP($B77,'Team Rosters'!$A$3:$R$102,M$20,0))</f>
        <v/>
      </c>
      <c r="N77"/>
      <c r="O77"/>
      <c r="Q77" s="20" t="e">
        <f>VLOOKUP($B77,'Team Rosters'!$A$3:$R$102,Q$20,0)</f>
        <v>#N/A</v>
      </c>
    </row>
    <row r="78" spans="2:17" s="2" customFormat="1" ht="12">
      <c r="B78" s="21">
        <f t="shared" si="9"/>
        <v>58</v>
      </c>
      <c r="C78" s="17" t="str">
        <f>IF(ISERROR($Q78),"",IF(OR($Q78=0,Q78=Q77),"",VLOOKUP($B78,'Team Rosters'!$A$3:$R$102,C$20,0)))</f>
        <v/>
      </c>
      <c r="D78" s="605" t="str">
        <f>IF(ISERROR($Q78),"",VLOOKUP($B78,'Team Rosters'!$A$3:$R$102,D$20,0))</f>
        <v/>
      </c>
      <c r="E78" s="605" t="str">
        <f>IF(ISERROR($Q78),"",VLOOKUP($B78,'Team Rosters'!$A$3:$R$102,E$20,0))</f>
        <v/>
      </c>
      <c r="F78" s="605" t="str">
        <f>IF(ISERROR($Q78),"",VLOOKUP($B78,'Team Rosters'!$A$3:$R$102,F$20,0))</f>
        <v/>
      </c>
      <c r="G78" s="23" t="str">
        <f>IF(ISERROR($Q78),"",VLOOKUP($B78,'Team Rosters'!$A$3:$R$102,G$20,0))</f>
        <v/>
      </c>
      <c r="H78" s="18" t="str">
        <f>IF(ISERROR($Q78),"",IF(ISERROR(VLOOKUP($D78,#REF!,H$20,0)),"",VLOOKUP($D78,#REF!,H$20,0)))</f>
        <v/>
      </c>
      <c r="I78" s="22" t="str">
        <f>IF(ISERROR($Q78),"",VLOOKUP($B78,'Team Rosters'!$A$3:$R$102,I$20,0))</f>
        <v/>
      </c>
      <c r="J78" s="19" t="str">
        <f t="shared" si="6"/>
        <v/>
      </c>
      <c r="K78" s="18" t="str">
        <f t="shared" si="8"/>
        <v/>
      </c>
      <c r="L78" s="18" t="str">
        <f>IF(ISERROR($Q78),"",VLOOKUP($B78,'Team Rosters'!$A$3:$R$102,L$20,0))</f>
        <v/>
      </c>
      <c r="M78" s="18" t="str">
        <f>IF(ISERROR($Q78),"",VLOOKUP($B78,'Team Rosters'!$A$3:$R$102,M$20,0))</f>
        <v/>
      </c>
      <c r="N78"/>
      <c r="O78"/>
      <c r="Q78" s="20" t="e">
        <f>VLOOKUP($B78,'Team Rosters'!$A$3:$R$102,Q$20,0)</f>
        <v>#N/A</v>
      </c>
    </row>
    <row r="79" spans="2:17" s="2" customFormat="1" ht="12">
      <c r="B79" s="21">
        <f t="shared" si="9"/>
        <v>59</v>
      </c>
      <c r="C79" s="17" t="str">
        <f>IF(ISERROR($Q79),"",IF(OR($Q79=0,Q79=Q78),"",VLOOKUP($B79,'Team Rosters'!$A$3:$R$102,C$20,0)))</f>
        <v/>
      </c>
      <c r="D79" s="605" t="str">
        <f>IF(ISERROR($Q79),"",VLOOKUP($B79,'Team Rosters'!$A$3:$R$102,D$20,0))</f>
        <v/>
      </c>
      <c r="E79" s="605" t="str">
        <f>IF(ISERROR($Q79),"",VLOOKUP($B79,'Team Rosters'!$A$3:$R$102,E$20,0))</f>
        <v/>
      </c>
      <c r="F79" s="605" t="str">
        <f>IF(ISERROR($Q79),"",VLOOKUP($B79,'Team Rosters'!$A$3:$R$102,F$20,0))</f>
        <v/>
      </c>
      <c r="G79" s="23" t="str">
        <f>IF(ISERROR($Q79),"",VLOOKUP($B79,'Team Rosters'!$A$3:$R$102,G$20,0))</f>
        <v/>
      </c>
      <c r="H79" s="18" t="str">
        <f>IF(ISERROR($Q79),"",IF(ISERROR(VLOOKUP($D79,#REF!,H$20,0)),"",VLOOKUP($D79,#REF!,H$20,0)))</f>
        <v/>
      </c>
      <c r="I79" s="22" t="str">
        <f>IF(ISERROR($Q79),"",VLOOKUP($B79,'Team Rosters'!$A$3:$R$102,I$20,0))</f>
        <v/>
      </c>
      <c r="J79" s="19" t="str">
        <f t="shared" si="6"/>
        <v/>
      </c>
      <c r="K79" s="18" t="str">
        <f t="shared" si="8"/>
        <v/>
      </c>
      <c r="L79" s="18" t="str">
        <f>IF(ISERROR($Q79),"",VLOOKUP($B79,'Team Rosters'!$A$3:$R$102,L$20,0))</f>
        <v/>
      </c>
      <c r="M79" s="18" t="str">
        <f>IF(ISERROR($Q79),"",VLOOKUP($B79,'Team Rosters'!$A$3:$R$102,M$20,0))</f>
        <v/>
      </c>
      <c r="N79"/>
      <c r="O79"/>
      <c r="Q79" s="20" t="e">
        <f>VLOOKUP($B79,'Team Rosters'!$A$3:$R$102,Q$20,0)</f>
        <v>#N/A</v>
      </c>
    </row>
    <row r="80" spans="2:17" s="2" customFormat="1" ht="12">
      <c r="B80" s="21">
        <f t="shared" si="9"/>
        <v>60</v>
      </c>
      <c r="C80" s="17" t="str">
        <f>IF(ISERROR($Q80),"",IF(OR($Q80=0,Q80=Q79),"",VLOOKUP($B80,'Team Rosters'!$A$3:$R$102,C$20,0)))</f>
        <v/>
      </c>
      <c r="D80" s="605" t="str">
        <f>IF(ISERROR($Q80),"",VLOOKUP($B80,'Team Rosters'!$A$3:$R$102,D$20,0))</f>
        <v/>
      </c>
      <c r="E80" s="605" t="str">
        <f>IF(ISERROR($Q80),"",VLOOKUP($B80,'Team Rosters'!$A$3:$R$102,E$20,0))</f>
        <v/>
      </c>
      <c r="F80" s="605" t="str">
        <f>IF(ISERROR($Q80),"",VLOOKUP($B80,'Team Rosters'!$A$3:$R$102,F$20,0))</f>
        <v/>
      </c>
      <c r="G80" s="23" t="str">
        <f>IF(ISERROR($Q80),"",VLOOKUP($B80,'Team Rosters'!$A$3:$R$102,G$20,0))</f>
        <v/>
      </c>
      <c r="H80" s="18" t="str">
        <f>IF(ISERROR($Q80),"",IF(ISERROR(VLOOKUP($D80,#REF!,H$20,0)),"",VLOOKUP($D80,#REF!,H$20,0)))</f>
        <v/>
      </c>
      <c r="I80" s="22" t="str">
        <f>IF(ISERROR($Q80),"",VLOOKUP($B80,'Team Rosters'!$A$3:$R$102,I$20,0))</f>
        <v/>
      </c>
      <c r="J80" s="19" t="str">
        <f t="shared" si="6"/>
        <v/>
      </c>
      <c r="K80" s="18" t="str">
        <f t="shared" si="8"/>
        <v/>
      </c>
      <c r="L80" s="18" t="str">
        <f>IF(ISERROR($Q80),"",VLOOKUP($B80,'Team Rosters'!$A$3:$R$102,L$20,0))</f>
        <v/>
      </c>
      <c r="M80" s="18" t="str">
        <f>IF(ISERROR($Q80),"",VLOOKUP($B80,'Team Rosters'!$A$3:$R$102,M$20,0))</f>
        <v/>
      </c>
      <c r="N80"/>
      <c r="O80"/>
      <c r="Q80" s="20" t="e">
        <f>VLOOKUP($B80,'Team Rosters'!$A$3:$R$102,Q$20,0)</f>
        <v>#N/A</v>
      </c>
    </row>
    <row r="81" spans="2:17" s="2" customFormat="1" ht="12">
      <c r="B81" s="21">
        <f t="shared" si="9"/>
        <v>61</v>
      </c>
      <c r="C81" s="17" t="str">
        <f>IF(ISERROR($Q81),"",IF(OR($Q81=0,Q81=Q80),"",VLOOKUP($B81,'Team Rosters'!$A$3:$R$102,C$20,0)))</f>
        <v/>
      </c>
      <c r="D81" s="605" t="str">
        <f>IF(ISERROR($Q81),"",VLOOKUP($B81,'Team Rosters'!$A$3:$R$102,D$20,0))</f>
        <v/>
      </c>
      <c r="E81" s="605" t="str">
        <f>IF(ISERROR($Q81),"",VLOOKUP($B81,'Team Rosters'!$A$3:$R$102,E$20,0))</f>
        <v/>
      </c>
      <c r="F81" s="605" t="str">
        <f>IF(ISERROR($Q81),"",VLOOKUP($B81,'Team Rosters'!$A$3:$R$102,F$20,0))</f>
        <v/>
      </c>
      <c r="G81" s="23" t="str">
        <f>IF(ISERROR($Q81),"",VLOOKUP($B81,'Team Rosters'!$A$3:$R$102,G$20,0))</f>
        <v/>
      </c>
      <c r="H81" s="18" t="str">
        <f>IF(ISERROR($Q81),"",IF(ISERROR(VLOOKUP($D81,#REF!,H$20,0)),"",VLOOKUP($D81,#REF!,H$20,0)))</f>
        <v/>
      </c>
      <c r="I81" s="22" t="str">
        <f>IF(ISERROR($Q81),"",VLOOKUP($B81,'Team Rosters'!$A$3:$R$102,I$20,0))</f>
        <v/>
      </c>
      <c r="J81" s="19" t="str">
        <f t="shared" si="6"/>
        <v/>
      </c>
      <c r="K81" s="18" t="str">
        <f t="shared" si="8"/>
        <v/>
      </c>
      <c r="L81" s="18" t="str">
        <f>IF(ISERROR($Q81),"",VLOOKUP($B81,'Team Rosters'!$A$3:$R$102,L$20,0))</f>
        <v/>
      </c>
      <c r="M81" s="18" t="str">
        <f>IF(ISERROR($Q81),"",VLOOKUP($B81,'Team Rosters'!$A$3:$R$102,M$20,0))</f>
        <v/>
      </c>
      <c r="N81"/>
      <c r="O81"/>
      <c r="Q81" s="20" t="e">
        <f>VLOOKUP($B81,'Team Rosters'!$A$3:$R$102,Q$20,0)</f>
        <v>#N/A</v>
      </c>
    </row>
    <row r="82" spans="2:17" s="2" customFormat="1" ht="12">
      <c r="B82" s="21">
        <f t="shared" si="9"/>
        <v>62</v>
      </c>
      <c r="C82" s="17" t="str">
        <f>IF(ISERROR($Q82),"",IF(OR($Q82=0,Q82=Q81),"",VLOOKUP($B82,'Team Rosters'!$A$3:$R$102,C$20,0)))</f>
        <v/>
      </c>
      <c r="D82" s="605" t="str">
        <f>IF(ISERROR($Q82),"",VLOOKUP($B82,'Team Rosters'!$A$3:$R$102,D$20,0))</f>
        <v/>
      </c>
      <c r="E82" s="605" t="str">
        <f>IF(ISERROR($Q82),"",VLOOKUP($B82,'Team Rosters'!$A$3:$R$102,E$20,0))</f>
        <v/>
      </c>
      <c r="F82" s="605" t="str">
        <f>IF(ISERROR($Q82),"",VLOOKUP($B82,'Team Rosters'!$A$3:$R$102,F$20,0))</f>
        <v/>
      </c>
      <c r="G82" s="23" t="str">
        <f>IF(ISERROR($Q82),"",VLOOKUP($B82,'Team Rosters'!$A$3:$R$102,G$20,0))</f>
        <v/>
      </c>
      <c r="H82" s="18" t="str">
        <f>IF(ISERROR($Q82),"",IF(ISERROR(VLOOKUP($D82,#REF!,H$20,0)),"",VLOOKUP($D82,#REF!,H$20,0)))</f>
        <v/>
      </c>
      <c r="I82" s="22" t="str">
        <f>IF(ISERROR($Q82),"",VLOOKUP($B82,'Team Rosters'!$A$3:$R$102,I$20,0))</f>
        <v/>
      </c>
      <c r="J82" s="19" t="str">
        <f t="shared" si="6"/>
        <v/>
      </c>
      <c r="K82" s="18" t="str">
        <f t="shared" si="8"/>
        <v/>
      </c>
      <c r="L82" s="18" t="str">
        <f>IF(ISERROR($Q82),"",VLOOKUP($B82,'Team Rosters'!$A$3:$R$102,L$20,0))</f>
        <v/>
      </c>
      <c r="M82" s="18" t="str">
        <f>IF(ISERROR($Q82),"",VLOOKUP($B82,'Team Rosters'!$A$3:$R$102,M$20,0))</f>
        <v/>
      </c>
      <c r="N82"/>
      <c r="O82"/>
      <c r="Q82" s="20" t="e">
        <f>VLOOKUP($B82,'Team Rosters'!$A$3:$R$102,Q$20,0)</f>
        <v>#N/A</v>
      </c>
    </row>
    <row r="83" spans="2:17" s="2" customFormat="1" ht="12">
      <c r="B83" s="21">
        <f t="shared" si="9"/>
        <v>63</v>
      </c>
      <c r="C83" s="17" t="str">
        <f>IF(ISERROR($Q83),"",IF(OR($Q83=0,Q83=Q82),"",VLOOKUP($B83,'Team Rosters'!$A$3:$R$102,C$20,0)))</f>
        <v/>
      </c>
      <c r="D83" s="605" t="str">
        <f>IF(ISERROR($Q83),"",VLOOKUP($B83,'Team Rosters'!$A$3:$R$102,D$20,0))</f>
        <v/>
      </c>
      <c r="E83" s="605" t="str">
        <f>IF(ISERROR($Q83),"",VLOOKUP($B83,'Team Rosters'!$A$3:$R$102,E$20,0))</f>
        <v/>
      </c>
      <c r="F83" s="605" t="str">
        <f>IF(ISERROR($Q83),"",VLOOKUP($B83,'Team Rosters'!$A$3:$R$102,F$20,0))</f>
        <v/>
      </c>
      <c r="G83" s="23" t="str">
        <f>IF(ISERROR($Q83),"",VLOOKUP($B83,'Team Rosters'!$A$3:$R$102,G$20,0))</f>
        <v/>
      </c>
      <c r="H83" s="18" t="str">
        <f>IF(ISERROR($Q83),"",IF(ISERROR(VLOOKUP($D83,#REF!,H$20,0)),"",VLOOKUP($D83,#REF!,H$20,0)))</f>
        <v/>
      </c>
      <c r="I83" s="22" t="str">
        <f>IF(ISERROR($Q83),"",VLOOKUP($B83,'Team Rosters'!$A$3:$R$102,I$20,0))</f>
        <v/>
      </c>
      <c r="J83" s="19" t="str">
        <f t="shared" si="6"/>
        <v/>
      </c>
      <c r="K83" s="18" t="str">
        <f t="shared" si="8"/>
        <v/>
      </c>
      <c r="L83" s="18" t="str">
        <f>IF(ISERROR($Q83),"",VLOOKUP($B83,'Team Rosters'!$A$3:$R$102,L$20,0))</f>
        <v/>
      </c>
      <c r="M83" s="18" t="str">
        <f>IF(ISERROR($Q83),"",VLOOKUP($B83,'Team Rosters'!$A$3:$R$102,M$20,0))</f>
        <v/>
      </c>
      <c r="N83"/>
      <c r="O83"/>
      <c r="Q83" s="20" t="e">
        <f>VLOOKUP($B83,'Team Rosters'!$A$3:$R$102,Q$20,0)</f>
        <v>#N/A</v>
      </c>
    </row>
    <row r="84" spans="2:17" s="2" customFormat="1" ht="12">
      <c r="B84" s="21">
        <f t="shared" si="9"/>
        <v>64</v>
      </c>
      <c r="C84" s="17" t="str">
        <f>IF(ISERROR($Q84),"",IF(OR($Q84=0,Q84=Q83),"",VLOOKUP($B84,'Team Rosters'!$A$3:$R$102,C$20,0)))</f>
        <v/>
      </c>
      <c r="D84" s="605" t="str">
        <f>IF(ISERROR($Q84),"",VLOOKUP($B84,'Team Rosters'!$A$3:$R$102,D$20,0))</f>
        <v/>
      </c>
      <c r="E84" s="605" t="str">
        <f>IF(ISERROR($Q84),"",VLOOKUP($B84,'Team Rosters'!$A$3:$R$102,E$20,0))</f>
        <v/>
      </c>
      <c r="F84" s="605" t="str">
        <f>IF(ISERROR($Q84),"",VLOOKUP($B84,'Team Rosters'!$A$3:$R$102,F$20,0))</f>
        <v/>
      </c>
      <c r="G84" s="23" t="str">
        <f>IF(ISERROR($Q84),"",VLOOKUP($B84,'Team Rosters'!$A$3:$R$102,G$20,0))</f>
        <v/>
      </c>
      <c r="H84" s="18" t="str">
        <f>IF(ISERROR($Q84),"",IF(ISERROR(VLOOKUP($D84,#REF!,H$20,0)),"",VLOOKUP($D84,#REF!,H$20,0)))</f>
        <v/>
      </c>
      <c r="I84" s="22" t="str">
        <f>IF(ISERROR($Q84),"",VLOOKUP($B84,'Team Rosters'!$A$3:$R$102,I$20,0))</f>
        <v/>
      </c>
      <c r="J84" s="19" t="str">
        <f t="shared" si="6"/>
        <v/>
      </c>
      <c r="K84" s="18" t="str">
        <f t="shared" si="8"/>
        <v/>
      </c>
      <c r="L84" s="18" t="str">
        <f>IF(ISERROR($Q84),"",VLOOKUP($B84,'Team Rosters'!$A$3:$R$102,L$20,0))</f>
        <v/>
      </c>
      <c r="M84" s="18" t="str">
        <f>IF(ISERROR($Q84),"",VLOOKUP($B84,'Team Rosters'!$A$3:$R$102,M$20,0))</f>
        <v/>
      </c>
      <c r="N84"/>
      <c r="O84"/>
      <c r="Q84" s="20" t="e">
        <f>VLOOKUP($B84,'Team Rosters'!$A$3:$R$102,Q$20,0)</f>
        <v>#N/A</v>
      </c>
    </row>
    <row r="85" spans="2:17" s="2" customFormat="1" ht="12">
      <c r="B85" s="21">
        <f t="shared" si="9"/>
        <v>65</v>
      </c>
      <c r="C85" s="17" t="str">
        <f>IF(ISERROR($Q85),"",IF(OR($Q85=0,Q85=Q84),"",VLOOKUP($B85,'Team Rosters'!$A$3:$R$102,C$20,0)))</f>
        <v/>
      </c>
      <c r="D85" s="605" t="str">
        <f>IF(ISERROR($Q85),"",VLOOKUP($B85,'Team Rosters'!$A$3:$R$102,D$20,0))</f>
        <v/>
      </c>
      <c r="E85" s="605" t="str">
        <f>IF(ISERROR($Q85),"",VLOOKUP($B85,'Team Rosters'!$A$3:$R$102,E$20,0))</f>
        <v/>
      </c>
      <c r="F85" s="605" t="str">
        <f>IF(ISERROR($Q85),"",VLOOKUP($B85,'Team Rosters'!$A$3:$R$102,F$20,0))</f>
        <v/>
      </c>
      <c r="G85" s="23" t="str">
        <f>IF(ISERROR($Q85),"",VLOOKUP($B85,'Team Rosters'!$A$3:$R$102,G$20,0))</f>
        <v/>
      </c>
      <c r="H85" s="18" t="str">
        <f>IF(ISERROR($Q85),"",IF(ISERROR(VLOOKUP($D85,#REF!,H$20,0)),"",VLOOKUP($D85,#REF!,H$20,0)))</f>
        <v/>
      </c>
      <c r="I85" s="22" t="str">
        <f>IF(ISERROR($Q85),"",VLOOKUP($B85,'Team Rosters'!$A$3:$R$102,I$20,0))</f>
        <v/>
      </c>
      <c r="J85" s="19" t="str">
        <f t="shared" si="6"/>
        <v/>
      </c>
      <c r="K85" s="18" t="str">
        <f t="shared" si="8"/>
        <v/>
      </c>
      <c r="L85" s="18" t="str">
        <f>IF(ISERROR($Q85),"",VLOOKUP($B85,'Team Rosters'!$A$3:$R$102,L$20,0))</f>
        <v/>
      </c>
      <c r="M85" s="18" t="str">
        <f>IF(ISERROR($Q85),"",VLOOKUP($B85,'Team Rosters'!$A$3:$R$102,M$20,0))</f>
        <v/>
      </c>
      <c r="N85"/>
      <c r="O85"/>
      <c r="Q85" s="20" t="e">
        <f>VLOOKUP($B85,'Team Rosters'!$A$3:$R$102,Q$20,0)</f>
        <v>#N/A</v>
      </c>
    </row>
    <row r="86" spans="2:17" s="2" customFormat="1" ht="12">
      <c r="B86" s="21">
        <f t="shared" si="9"/>
        <v>66</v>
      </c>
      <c r="C86" s="17" t="str">
        <f>IF(ISERROR($Q86),"",IF(OR($Q86=0,Q86=Q85),"",VLOOKUP($B86,'Team Rosters'!$A$3:$R$102,C$20,0)))</f>
        <v/>
      </c>
      <c r="D86" s="605" t="str">
        <f>IF(ISERROR($Q86),"",VLOOKUP($B86,'Team Rosters'!$A$3:$R$102,D$20,0))</f>
        <v/>
      </c>
      <c r="E86" s="605" t="str">
        <f>IF(ISERROR($Q86),"",VLOOKUP($B86,'Team Rosters'!$A$3:$R$102,E$20,0))</f>
        <v/>
      </c>
      <c r="F86" s="605" t="str">
        <f>IF(ISERROR($Q86),"",VLOOKUP($B86,'Team Rosters'!$A$3:$R$102,F$20,0))</f>
        <v/>
      </c>
      <c r="G86" s="23" t="str">
        <f>IF(ISERROR($Q86),"",VLOOKUP($B86,'Team Rosters'!$A$3:$R$102,G$20,0))</f>
        <v/>
      </c>
      <c r="H86" s="18" t="str">
        <f>IF(ISERROR($Q86),"",IF(ISERROR(VLOOKUP($D86,#REF!,H$20,0)),"",VLOOKUP($D86,#REF!,H$20,0)))</f>
        <v/>
      </c>
      <c r="I86" s="22" t="str">
        <f>IF(ISERROR($Q86),"",VLOOKUP($B86,'Team Rosters'!$A$3:$R$102,I$20,0))</f>
        <v/>
      </c>
      <c r="J86" s="19" t="str">
        <f t="shared" ref="J86:J107" si="10">IF(AND(H86&lt;&gt;"",I86&lt;&gt;""),IF((H86+I86)&gt;0,H86/(H86+I86),""),"")</f>
        <v/>
      </c>
      <c r="K86" s="18" t="str">
        <f t="shared" ref="K86:K107" si="11">IF(J86="","",RANK(J86,J86:J172))</f>
        <v/>
      </c>
      <c r="L86" s="18" t="str">
        <f>IF(ISERROR($Q86),"",VLOOKUP($B86,'Team Rosters'!$A$3:$R$102,L$20,0))</f>
        <v/>
      </c>
      <c r="M86" s="18" t="str">
        <f>IF(ISERROR($Q86),"",VLOOKUP($B86,'Team Rosters'!$A$3:$R$102,M$20,0))</f>
        <v/>
      </c>
      <c r="N86"/>
      <c r="O86"/>
      <c r="Q86" s="20" t="e">
        <f>VLOOKUP($B86,'Team Rosters'!$A$3:$R$102,Q$20,0)</f>
        <v>#N/A</v>
      </c>
    </row>
    <row r="87" spans="2:17" s="2" customFormat="1" ht="12">
      <c r="B87" s="21">
        <f t="shared" si="9"/>
        <v>67</v>
      </c>
      <c r="C87" s="17" t="str">
        <f>IF(ISERROR($Q87),"",IF(OR($Q87=0,Q87=Q86),"",VLOOKUP($B87,'Team Rosters'!$A$3:$R$102,C$20,0)))</f>
        <v/>
      </c>
      <c r="D87" s="605" t="str">
        <f>IF(ISERROR($Q87),"",VLOOKUP($B87,'Team Rosters'!$A$3:$R$102,D$20,0))</f>
        <v/>
      </c>
      <c r="E87" s="605" t="str">
        <f>IF(ISERROR($Q87),"",VLOOKUP($B87,'Team Rosters'!$A$3:$R$102,E$20,0))</f>
        <v/>
      </c>
      <c r="F87" s="605" t="str">
        <f>IF(ISERROR($Q87),"",VLOOKUP($B87,'Team Rosters'!$A$3:$R$102,F$20,0))</f>
        <v/>
      </c>
      <c r="G87" s="23" t="str">
        <f>IF(ISERROR($Q87),"",VLOOKUP($B87,'Team Rosters'!$A$3:$R$102,G$20,0))</f>
        <v/>
      </c>
      <c r="H87" s="18" t="str">
        <f>IF(ISERROR($Q87),"",IF(ISERROR(VLOOKUP($D87,#REF!,H$20,0)),"",VLOOKUP($D87,#REF!,H$20,0)))</f>
        <v/>
      </c>
      <c r="I87" s="22" t="str">
        <f>IF(ISERROR($Q87),"",VLOOKUP($B87,'Team Rosters'!$A$3:$R$102,I$20,0))</f>
        <v/>
      </c>
      <c r="J87" s="19" t="str">
        <f t="shared" si="10"/>
        <v/>
      </c>
      <c r="K87" s="18" t="str">
        <f t="shared" si="11"/>
        <v/>
      </c>
      <c r="L87" s="18" t="str">
        <f>IF(ISERROR($Q87),"",VLOOKUP($B87,'Team Rosters'!$A$3:$R$102,L$20,0))</f>
        <v/>
      </c>
      <c r="M87" s="18" t="str">
        <f>IF(ISERROR($Q87),"",VLOOKUP($B87,'Team Rosters'!$A$3:$R$102,M$20,0))</f>
        <v/>
      </c>
      <c r="N87"/>
      <c r="O87"/>
      <c r="Q87" s="20" t="e">
        <f>VLOOKUP($B87,'Team Rosters'!$A$3:$R$102,Q$20,0)</f>
        <v>#N/A</v>
      </c>
    </row>
    <row r="88" spans="2:17" s="2" customFormat="1" ht="12">
      <c r="B88" s="21">
        <f t="shared" si="9"/>
        <v>68</v>
      </c>
      <c r="C88" s="17" t="str">
        <f>IF(ISERROR($Q88),"",IF(OR($Q88=0,Q88=Q87),"",VLOOKUP($B88,'Team Rosters'!$A$3:$R$102,C$20,0)))</f>
        <v/>
      </c>
      <c r="D88" s="605" t="str">
        <f>IF(ISERROR($Q88),"",VLOOKUP($B88,'Team Rosters'!$A$3:$R$102,D$20,0))</f>
        <v/>
      </c>
      <c r="E88" s="605" t="str">
        <f>IF(ISERROR($Q88),"",VLOOKUP($B88,'Team Rosters'!$A$3:$R$102,E$20,0))</f>
        <v/>
      </c>
      <c r="F88" s="605" t="str">
        <f>IF(ISERROR($Q88),"",VLOOKUP($B88,'Team Rosters'!$A$3:$R$102,F$20,0))</f>
        <v/>
      </c>
      <c r="G88" s="23" t="str">
        <f>IF(ISERROR($Q88),"",VLOOKUP($B88,'Team Rosters'!$A$3:$R$102,G$20,0))</f>
        <v/>
      </c>
      <c r="H88" s="18" t="str">
        <f>IF(ISERROR($Q88),"",IF(ISERROR(VLOOKUP($D88,#REF!,H$20,0)),"",VLOOKUP($D88,#REF!,H$20,0)))</f>
        <v/>
      </c>
      <c r="I88" s="22" t="str">
        <f>IF(ISERROR($Q88),"",VLOOKUP($B88,'Team Rosters'!$A$3:$R$102,I$20,0))</f>
        <v/>
      </c>
      <c r="J88" s="19" t="str">
        <f t="shared" si="10"/>
        <v/>
      </c>
      <c r="K88" s="18" t="str">
        <f t="shared" si="11"/>
        <v/>
      </c>
      <c r="L88" s="18" t="str">
        <f>IF(ISERROR($Q88),"",VLOOKUP($B88,'Team Rosters'!$A$3:$R$102,L$20,0))</f>
        <v/>
      </c>
      <c r="M88" s="18" t="str">
        <f>IF(ISERROR($Q88),"",VLOOKUP($B88,'Team Rosters'!$A$3:$R$102,M$20,0))</f>
        <v/>
      </c>
      <c r="N88"/>
      <c r="O88"/>
      <c r="Q88" s="20" t="e">
        <f>VLOOKUP($B88,'Team Rosters'!$A$3:$R$102,Q$20,0)</f>
        <v>#N/A</v>
      </c>
    </row>
    <row r="89" spans="2:17" s="2" customFormat="1" ht="12">
      <c r="B89" s="21">
        <f t="shared" si="9"/>
        <v>69</v>
      </c>
      <c r="C89" s="17" t="str">
        <f>IF(ISERROR($Q89),"",IF(OR($Q89=0,Q89=Q88),"",VLOOKUP($B89,'Team Rosters'!$A$3:$R$102,C$20,0)))</f>
        <v/>
      </c>
      <c r="D89" s="605" t="str">
        <f>IF(ISERROR($Q89),"",VLOOKUP($B89,'Team Rosters'!$A$3:$R$102,D$20,0))</f>
        <v/>
      </c>
      <c r="E89" s="605" t="str">
        <f>IF(ISERROR($Q89),"",VLOOKUP($B89,'Team Rosters'!$A$3:$R$102,E$20,0))</f>
        <v/>
      </c>
      <c r="F89" s="605" t="str">
        <f>IF(ISERROR($Q89),"",VLOOKUP($B89,'Team Rosters'!$A$3:$R$102,F$20,0))</f>
        <v/>
      </c>
      <c r="G89" s="23" t="str">
        <f>IF(ISERROR($Q89),"",VLOOKUP($B89,'Team Rosters'!$A$3:$R$102,G$20,0))</f>
        <v/>
      </c>
      <c r="H89" s="18" t="str">
        <f>IF(ISERROR($Q89),"",IF(ISERROR(VLOOKUP($D89,#REF!,H$20,0)),"",VLOOKUP($D89,#REF!,H$20,0)))</f>
        <v/>
      </c>
      <c r="I89" s="22" t="str">
        <f>IF(ISERROR($Q89),"",VLOOKUP($B89,'Team Rosters'!$A$3:$R$102,I$20,0))</f>
        <v/>
      </c>
      <c r="J89" s="19" t="str">
        <f t="shared" si="10"/>
        <v/>
      </c>
      <c r="K89" s="18" t="str">
        <f t="shared" si="11"/>
        <v/>
      </c>
      <c r="L89" s="18" t="str">
        <f>IF(ISERROR($Q89),"",VLOOKUP($B89,'Team Rosters'!$A$3:$R$102,L$20,0))</f>
        <v/>
      </c>
      <c r="M89" s="18" t="str">
        <f>IF(ISERROR($Q89),"",VLOOKUP($B89,'Team Rosters'!$A$3:$R$102,M$20,0))</f>
        <v/>
      </c>
      <c r="N89"/>
      <c r="O89"/>
      <c r="Q89" s="20" t="e">
        <f>VLOOKUP($B89,'Team Rosters'!$A$3:$R$102,Q$20,0)</f>
        <v>#N/A</v>
      </c>
    </row>
    <row r="90" spans="2:17" s="2" customFormat="1" ht="12">
      <c r="B90" s="21">
        <f t="shared" si="9"/>
        <v>70</v>
      </c>
      <c r="C90" s="17" t="str">
        <f>IF(ISERROR($Q90),"",IF(OR($Q90=0,Q90=Q89),"",VLOOKUP($B90,'Team Rosters'!$A$3:$R$102,C$20,0)))</f>
        <v/>
      </c>
      <c r="D90" s="605" t="str">
        <f>IF(ISERROR($Q90),"",VLOOKUP($B90,'Team Rosters'!$A$3:$R$102,D$20,0))</f>
        <v/>
      </c>
      <c r="E90" s="605" t="str">
        <f>IF(ISERROR($Q90),"",VLOOKUP($B90,'Team Rosters'!$A$3:$R$102,E$20,0))</f>
        <v/>
      </c>
      <c r="F90" s="605" t="str">
        <f>IF(ISERROR($Q90),"",VLOOKUP($B90,'Team Rosters'!$A$3:$R$102,F$20,0))</f>
        <v/>
      </c>
      <c r="G90" s="23" t="str">
        <f>IF(ISERROR($Q90),"",VLOOKUP($B90,'Team Rosters'!$A$3:$R$102,G$20,0))</f>
        <v/>
      </c>
      <c r="H90" s="18" t="str">
        <f>IF(ISERROR($Q90),"",IF(ISERROR(VLOOKUP($D90,#REF!,H$20,0)),"",VLOOKUP($D90,#REF!,H$20,0)))</f>
        <v/>
      </c>
      <c r="I90" s="22" t="str">
        <f>IF(ISERROR($Q90),"",VLOOKUP($B90,'Team Rosters'!$A$3:$R$102,I$20,0))</f>
        <v/>
      </c>
      <c r="J90" s="19" t="str">
        <f t="shared" si="10"/>
        <v/>
      </c>
      <c r="K90" s="18" t="str">
        <f t="shared" si="11"/>
        <v/>
      </c>
      <c r="L90" s="18" t="str">
        <f>IF(ISERROR($Q90),"",VLOOKUP($B90,'Team Rosters'!$A$3:$R$102,L$20,0))</f>
        <v/>
      </c>
      <c r="M90" s="18" t="str">
        <f>IF(ISERROR($Q90),"",VLOOKUP($B90,'Team Rosters'!$A$3:$R$102,M$20,0))</f>
        <v/>
      </c>
      <c r="N90"/>
      <c r="O90"/>
      <c r="Q90" s="20" t="e">
        <f>VLOOKUP($B90,'Team Rosters'!$A$3:$R$102,Q$20,0)</f>
        <v>#N/A</v>
      </c>
    </row>
    <row r="91" spans="2:17" s="2" customFormat="1" ht="12">
      <c r="B91" s="21">
        <f t="shared" si="9"/>
        <v>71</v>
      </c>
      <c r="C91" s="17" t="str">
        <f>IF(ISERROR($Q91),"",IF(OR($Q91=0,Q91=Q90),"",VLOOKUP($B91,'Team Rosters'!$A$3:$R$102,C$20,0)))</f>
        <v/>
      </c>
      <c r="D91" s="605" t="str">
        <f>IF(ISERROR($Q91),"",VLOOKUP($B91,'Team Rosters'!$A$3:$R$102,D$20,0))</f>
        <v/>
      </c>
      <c r="E91" s="605" t="str">
        <f>IF(ISERROR($Q91),"",VLOOKUP($B91,'Team Rosters'!$A$3:$R$102,E$20,0))</f>
        <v/>
      </c>
      <c r="F91" s="605" t="str">
        <f>IF(ISERROR($Q91),"",VLOOKUP($B91,'Team Rosters'!$A$3:$R$102,F$20,0))</f>
        <v/>
      </c>
      <c r="G91" s="23" t="str">
        <f>IF(ISERROR($Q91),"",VLOOKUP($B91,'Team Rosters'!$A$3:$R$102,G$20,0))</f>
        <v/>
      </c>
      <c r="H91" s="18" t="str">
        <f>IF(ISERROR($Q91),"",IF(ISERROR(VLOOKUP($D91,#REF!,H$20,0)),"",VLOOKUP($D91,#REF!,H$20,0)))</f>
        <v/>
      </c>
      <c r="I91" s="22" t="str">
        <f>IF(ISERROR($Q91),"",VLOOKUP($B91,'Team Rosters'!$A$3:$R$102,I$20,0))</f>
        <v/>
      </c>
      <c r="J91" s="19" t="str">
        <f t="shared" si="10"/>
        <v/>
      </c>
      <c r="K91" s="18" t="str">
        <f t="shared" si="11"/>
        <v/>
      </c>
      <c r="L91" s="18" t="str">
        <f>IF(ISERROR($Q91),"",VLOOKUP($B91,'Team Rosters'!$A$3:$R$102,L$20,0))</f>
        <v/>
      </c>
      <c r="M91" s="18" t="str">
        <f>IF(ISERROR($Q91),"",VLOOKUP($B91,'Team Rosters'!$A$3:$R$102,M$20,0))</f>
        <v/>
      </c>
      <c r="N91"/>
      <c r="O91"/>
      <c r="Q91" s="20" t="e">
        <f>VLOOKUP($B91,'Team Rosters'!$A$3:$R$102,Q$20,0)</f>
        <v>#N/A</v>
      </c>
    </row>
    <row r="92" spans="2:17" s="2" customFormat="1" ht="12">
      <c r="B92" s="21">
        <f t="shared" si="9"/>
        <v>72</v>
      </c>
      <c r="C92" s="17" t="str">
        <f>IF(ISERROR($Q92),"",IF(OR($Q92=0,Q92=Q91),"",VLOOKUP($B92,'Team Rosters'!$A$3:$R$102,C$20,0)))</f>
        <v/>
      </c>
      <c r="D92" s="605" t="str">
        <f>IF(ISERROR($Q92),"",VLOOKUP($B92,'Team Rosters'!$A$3:$R$102,D$20,0))</f>
        <v/>
      </c>
      <c r="E92" s="605" t="str">
        <f>IF(ISERROR($Q92),"",VLOOKUP($B92,'Team Rosters'!$A$3:$R$102,E$20,0))</f>
        <v/>
      </c>
      <c r="F92" s="605" t="str">
        <f>IF(ISERROR($Q92),"",VLOOKUP($B92,'Team Rosters'!$A$3:$R$102,F$20,0))</f>
        <v/>
      </c>
      <c r="G92" s="23" t="str">
        <f>IF(ISERROR($Q92),"",VLOOKUP($B92,'Team Rosters'!$A$3:$R$102,G$20,0))</f>
        <v/>
      </c>
      <c r="H92" s="18" t="str">
        <f>IF(ISERROR($Q92),"",IF(ISERROR(VLOOKUP($D92,#REF!,H$20,0)),"",VLOOKUP($D92,#REF!,H$20,0)))</f>
        <v/>
      </c>
      <c r="I92" s="22" t="str">
        <f>IF(ISERROR($Q92),"",VLOOKUP($B92,'Team Rosters'!$A$3:$R$102,I$20,0))</f>
        <v/>
      </c>
      <c r="J92" s="19" t="str">
        <f t="shared" si="10"/>
        <v/>
      </c>
      <c r="K92" s="18" t="str">
        <f t="shared" si="11"/>
        <v/>
      </c>
      <c r="L92" s="18" t="str">
        <f>IF(ISERROR($Q92),"",VLOOKUP($B92,'Team Rosters'!$A$3:$R$102,L$20,0))</f>
        <v/>
      </c>
      <c r="M92" s="18" t="str">
        <f>IF(ISERROR($Q92),"",VLOOKUP($B92,'Team Rosters'!$A$3:$R$102,M$20,0))</f>
        <v/>
      </c>
      <c r="N92"/>
      <c r="O92"/>
      <c r="Q92" s="20" t="e">
        <f>VLOOKUP($B92,'Team Rosters'!$A$3:$R$102,Q$20,0)</f>
        <v>#N/A</v>
      </c>
    </row>
    <row r="93" spans="2:17" s="2" customFormat="1" ht="12">
      <c r="B93" s="21">
        <f t="shared" si="9"/>
        <v>73</v>
      </c>
      <c r="C93" s="17" t="str">
        <f>IF(ISERROR($Q93),"",IF(OR($Q93=0,Q93=Q92),"",VLOOKUP($B93,'Team Rosters'!$A$3:$R$102,C$20,0)))</f>
        <v/>
      </c>
      <c r="D93" s="605" t="str">
        <f>IF(ISERROR($Q93),"",VLOOKUP($B93,'Team Rosters'!$A$3:$R$102,D$20,0))</f>
        <v/>
      </c>
      <c r="E93" s="605" t="str">
        <f>IF(ISERROR($Q93),"",VLOOKUP($B93,'Team Rosters'!$A$3:$R$102,E$20,0))</f>
        <v/>
      </c>
      <c r="F93" s="605" t="str">
        <f>IF(ISERROR($Q93),"",VLOOKUP($B93,'Team Rosters'!$A$3:$R$102,F$20,0))</f>
        <v/>
      </c>
      <c r="G93" s="23" t="str">
        <f>IF(ISERROR($Q93),"",VLOOKUP($B93,'Team Rosters'!$A$3:$R$102,G$20,0))</f>
        <v/>
      </c>
      <c r="H93" s="18" t="str">
        <f>IF(ISERROR($Q93),"",IF(ISERROR(VLOOKUP($D93,#REF!,H$20,0)),"",VLOOKUP($D93,#REF!,H$20,0)))</f>
        <v/>
      </c>
      <c r="I93" s="22" t="str">
        <f>IF(ISERROR($Q93),"",VLOOKUP($B93,'Team Rosters'!$A$3:$R$102,I$20,0))</f>
        <v/>
      </c>
      <c r="J93" s="19" t="str">
        <f t="shared" si="10"/>
        <v/>
      </c>
      <c r="K93" s="18" t="str">
        <f t="shared" si="11"/>
        <v/>
      </c>
      <c r="L93" s="18" t="str">
        <f>IF(ISERROR($Q93),"",VLOOKUP($B93,'Team Rosters'!$A$3:$R$102,L$20,0))</f>
        <v/>
      </c>
      <c r="M93" s="18" t="str">
        <f>IF(ISERROR($Q93),"",VLOOKUP($B93,'Team Rosters'!$A$3:$R$102,M$20,0))</f>
        <v/>
      </c>
      <c r="N93"/>
      <c r="O93"/>
      <c r="Q93" s="20" t="e">
        <f>VLOOKUP($B93,'Team Rosters'!$A$3:$R$102,Q$20,0)</f>
        <v>#N/A</v>
      </c>
    </row>
    <row r="94" spans="2:17" s="2" customFormat="1" ht="12">
      <c r="B94" s="21">
        <f t="shared" si="9"/>
        <v>74</v>
      </c>
      <c r="C94" s="17" t="str">
        <f>IF(ISERROR($Q94),"",IF(OR($Q94=0,Q94=Q93),"",VLOOKUP($B94,'Team Rosters'!$A$3:$R$102,C$20,0)))</f>
        <v/>
      </c>
      <c r="D94" s="605" t="str">
        <f>IF(ISERROR($Q94),"",VLOOKUP($B94,'Team Rosters'!$A$3:$R$102,D$20,0))</f>
        <v/>
      </c>
      <c r="E94" s="605" t="str">
        <f>IF(ISERROR($Q94),"",VLOOKUP($B94,'Team Rosters'!$A$3:$R$102,E$20,0))</f>
        <v/>
      </c>
      <c r="F94" s="605" t="str">
        <f>IF(ISERROR($Q94),"",VLOOKUP($B94,'Team Rosters'!$A$3:$R$102,F$20,0))</f>
        <v/>
      </c>
      <c r="G94" s="23" t="str">
        <f>IF(ISERROR($Q94),"",VLOOKUP($B94,'Team Rosters'!$A$3:$R$102,G$20,0))</f>
        <v/>
      </c>
      <c r="H94" s="18" t="str">
        <f>IF(ISERROR($Q94),"",IF(ISERROR(VLOOKUP($D94,#REF!,H$20,0)),"",VLOOKUP($D94,#REF!,H$20,0)))</f>
        <v/>
      </c>
      <c r="I94" s="22" t="str">
        <f>IF(ISERROR($Q94),"",VLOOKUP($B94,'Team Rosters'!$A$3:$R$102,I$20,0))</f>
        <v/>
      </c>
      <c r="J94" s="19" t="str">
        <f t="shared" si="10"/>
        <v/>
      </c>
      <c r="K94" s="18" t="str">
        <f t="shared" si="11"/>
        <v/>
      </c>
      <c r="L94" s="18" t="str">
        <f>IF(ISERROR($Q94),"",VLOOKUP($B94,'Team Rosters'!$A$3:$R$102,L$20,0))</f>
        <v/>
      </c>
      <c r="M94" s="18" t="str">
        <f>IF(ISERROR($Q94),"",VLOOKUP($B94,'Team Rosters'!$A$3:$R$102,M$20,0))</f>
        <v/>
      </c>
      <c r="N94"/>
      <c r="O94"/>
      <c r="Q94" s="20" t="e">
        <f>VLOOKUP($B94,'Team Rosters'!$A$3:$R$102,Q$20,0)</f>
        <v>#N/A</v>
      </c>
    </row>
    <row r="95" spans="2:17" s="2" customFormat="1" ht="12">
      <c r="B95" s="21">
        <f t="shared" si="9"/>
        <v>75</v>
      </c>
      <c r="C95" s="17" t="str">
        <f>IF(ISERROR($Q95),"",IF(OR($Q95=0,Q95=Q94),"",VLOOKUP($B95,'Team Rosters'!$A$3:$R$102,C$20,0)))</f>
        <v/>
      </c>
      <c r="D95" s="605" t="str">
        <f>IF(ISERROR($Q95),"",VLOOKUP($B95,'Team Rosters'!$A$3:$R$102,D$20,0))</f>
        <v/>
      </c>
      <c r="E95" s="605" t="str">
        <f>IF(ISERROR($Q95),"",VLOOKUP($B95,'Team Rosters'!$A$3:$R$102,E$20,0))</f>
        <v/>
      </c>
      <c r="F95" s="605" t="str">
        <f>IF(ISERROR($Q95),"",VLOOKUP($B95,'Team Rosters'!$A$3:$R$102,F$20,0))</f>
        <v/>
      </c>
      <c r="G95" s="23" t="str">
        <f>IF(ISERROR($Q95),"",VLOOKUP($B95,'Team Rosters'!$A$3:$R$102,G$20,0))</f>
        <v/>
      </c>
      <c r="H95" s="18" t="str">
        <f>IF(ISERROR($Q95),"",IF(ISERROR(VLOOKUP($D95,#REF!,H$20,0)),"",VLOOKUP($D95,#REF!,H$20,0)))</f>
        <v/>
      </c>
      <c r="I95" s="22" t="str">
        <f>IF(ISERROR($Q95),"",VLOOKUP($B95,'Team Rosters'!$A$3:$R$102,I$20,0))</f>
        <v/>
      </c>
      <c r="J95" s="19" t="str">
        <f t="shared" si="10"/>
        <v/>
      </c>
      <c r="K95" s="18" t="str">
        <f t="shared" si="11"/>
        <v/>
      </c>
      <c r="L95" s="18" t="str">
        <f>IF(ISERROR($Q95),"",VLOOKUP($B95,'Team Rosters'!$A$3:$R$102,L$20,0))</f>
        <v/>
      </c>
      <c r="M95" s="18" t="str">
        <f>IF(ISERROR($Q95),"",VLOOKUP($B95,'Team Rosters'!$A$3:$R$102,M$20,0))</f>
        <v/>
      </c>
      <c r="N95"/>
      <c r="O95"/>
      <c r="Q95" s="20" t="e">
        <f>VLOOKUP($B95,'Team Rosters'!$A$3:$R$102,Q$20,0)</f>
        <v>#N/A</v>
      </c>
    </row>
    <row r="96" spans="2:17" s="2" customFormat="1" ht="12">
      <c r="B96" s="21">
        <f t="shared" si="9"/>
        <v>76</v>
      </c>
      <c r="C96" s="17" t="str">
        <f>IF(ISERROR($Q96),"",IF(OR($Q96=0,Q96=Q95),"",VLOOKUP($B96,'Team Rosters'!$A$3:$R$102,C$20,0)))</f>
        <v/>
      </c>
      <c r="D96" s="605" t="str">
        <f>IF(ISERROR($Q96),"",VLOOKUP($B96,'Team Rosters'!$A$3:$R$102,D$20,0))</f>
        <v/>
      </c>
      <c r="E96" s="605" t="str">
        <f>IF(ISERROR($Q96),"",VLOOKUP($B96,'Team Rosters'!$A$3:$R$102,E$20,0))</f>
        <v/>
      </c>
      <c r="F96" s="605" t="str">
        <f>IF(ISERROR($Q96),"",VLOOKUP($B96,'Team Rosters'!$A$3:$R$102,F$20,0))</f>
        <v/>
      </c>
      <c r="G96" s="23" t="str">
        <f>IF(ISERROR($Q96),"",VLOOKUP($B96,'Team Rosters'!$A$3:$R$102,G$20,0))</f>
        <v/>
      </c>
      <c r="H96" s="18" t="str">
        <f>IF(ISERROR($Q96),"",IF(ISERROR(VLOOKUP($D96,#REF!,H$20,0)),"",VLOOKUP($D96,#REF!,H$20,0)))</f>
        <v/>
      </c>
      <c r="I96" s="22" t="str">
        <f>IF(ISERROR($Q96),"",VLOOKUP($B96,'Team Rosters'!$A$3:$R$102,I$20,0))</f>
        <v/>
      </c>
      <c r="J96" s="19" t="str">
        <f t="shared" si="10"/>
        <v/>
      </c>
      <c r="K96" s="18" t="str">
        <f t="shared" si="11"/>
        <v/>
      </c>
      <c r="L96" s="18" t="str">
        <f>IF(ISERROR($Q96),"",VLOOKUP($B96,'Team Rosters'!$A$3:$R$102,L$20,0))</f>
        <v/>
      </c>
      <c r="M96" s="18" t="str">
        <f>IF(ISERROR($Q96),"",VLOOKUP($B96,'Team Rosters'!$A$3:$R$102,M$20,0))</f>
        <v/>
      </c>
      <c r="N96"/>
      <c r="O96"/>
      <c r="Q96" s="20" t="e">
        <f>VLOOKUP($B96,'Team Rosters'!$A$3:$R$102,Q$20,0)</f>
        <v>#N/A</v>
      </c>
    </row>
    <row r="97" spans="2:17" s="2" customFormat="1" ht="12">
      <c r="B97" s="21">
        <f t="shared" si="9"/>
        <v>77</v>
      </c>
      <c r="C97" s="17" t="str">
        <f>IF(ISERROR($Q97),"",IF(OR($Q97=0,Q97=Q96),"",VLOOKUP($B97,'Team Rosters'!$A$3:$R$102,C$20,0)))</f>
        <v/>
      </c>
      <c r="D97" s="605" t="str">
        <f>IF(ISERROR($Q97),"",VLOOKUP($B97,'Team Rosters'!$A$3:$R$102,D$20,0))</f>
        <v/>
      </c>
      <c r="E97" s="605" t="str">
        <f>IF(ISERROR($Q97),"",VLOOKUP($B97,'Team Rosters'!$A$3:$R$102,E$20,0))</f>
        <v/>
      </c>
      <c r="F97" s="605" t="str">
        <f>IF(ISERROR($Q97),"",VLOOKUP($B97,'Team Rosters'!$A$3:$R$102,F$20,0))</f>
        <v/>
      </c>
      <c r="G97" s="23" t="str">
        <f>IF(ISERROR($Q97),"",VLOOKUP($B97,'Team Rosters'!$A$3:$R$102,G$20,0))</f>
        <v/>
      </c>
      <c r="H97" s="18" t="str">
        <f>IF(ISERROR($Q97),"",IF(ISERROR(VLOOKUP($D97,#REF!,H$20,0)),"",VLOOKUP($D97,#REF!,H$20,0)))</f>
        <v/>
      </c>
      <c r="I97" s="22" t="str">
        <f>IF(ISERROR($Q97),"",VLOOKUP($B97,'Team Rosters'!$A$3:$R$102,I$20,0))</f>
        <v/>
      </c>
      <c r="J97" s="19" t="str">
        <f t="shared" si="10"/>
        <v/>
      </c>
      <c r="K97" s="18" t="str">
        <f t="shared" si="11"/>
        <v/>
      </c>
      <c r="L97" s="18" t="str">
        <f>IF(ISERROR($Q97),"",VLOOKUP($B97,'Team Rosters'!$A$3:$R$102,L$20,0))</f>
        <v/>
      </c>
      <c r="M97" s="18" t="str">
        <f>IF(ISERROR($Q97),"",VLOOKUP($B97,'Team Rosters'!$A$3:$R$102,M$20,0))</f>
        <v/>
      </c>
      <c r="N97"/>
      <c r="O97"/>
      <c r="Q97" s="20" t="e">
        <f>VLOOKUP($B97,'Team Rosters'!$A$3:$R$102,Q$20,0)</f>
        <v>#N/A</v>
      </c>
    </row>
    <row r="98" spans="2:17" s="2" customFormat="1" ht="12">
      <c r="B98" s="21">
        <f t="shared" si="9"/>
        <v>78</v>
      </c>
      <c r="C98" s="17" t="str">
        <f>IF(ISERROR($Q98),"",IF(OR($Q98=0,Q98=Q97),"",VLOOKUP($B98,'Team Rosters'!$A$3:$R$102,C$20,0)))</f>
        <v/>
      </c>
      <c r="D98" s="605" t="str">
        <f>IF(ISERROR($Q98),"",VLOOKUP($B98,'Team Rosters'!$A$3:$R$102,D$20,0))</f>
        <v/>
      </c>
      <c r="E98" s="605" t="str">
        <f>IF(ISERROR($Q98),"",VLOOKUP($B98,'Team Rosters'!$A$3:$R$102,E$20,0))</f>
        <v/>
      </c>
      <c r="F98" s="605" t="str">
        <f>IF(ISERROR($Q98),"",VLOOKUP($B98,'Team Rosters'!$A$3:$R$102,F$20,0))</f>
        <v/>
      </c>
      <c r="G98" s="23" t="str">
        <f>IF(ISERROR($Q98),"",VLOOKUP($B98,'Team Rosters'!$A$3:$R$102,G$20,0))</f>
        <v/>
      </c>
      <c r="H98" s="18" t="str">
        <f>IF(ISERROR($Q98),"",IF(ISERROR(VLOOKUP($D98,#REF!,H$20,0)),"",VLOOKUP($D98,#REF!,H$20,0)))</f>
        <v/>
      </c>
      <c r="I98" s="22" t="str">
        <f>IF(ISERROR($Q98),"",VLOOKUP($B98,'Team Rosters'!$A$3:$R$102,I$20,0))</f>
        <v/>
      </c>
      <c r="J98" s="19" t="str">
        <f t="shared" si="10"/>
        <v/>
      </c>
      <c r="K98" s="18" t="str">
        <f t="shared" si="11"/>
        <v/>
      </c>
      <c r="L98" s="18" t="str">
        <f>IF(ISERROR($Q98),"",VLOOKUP($B98,'Team Rosters'!$A$3:$R$102,L$20,0))</f>
        <v/>
      </c>
      <c r="M98" s="18" t="str">
        <f>IF(ISERROR($Q98),"",VLOOKUP($B98,'Team Rosters'!$A$3:$R$102,M$20,0))</f>
        <v/>
      </c>
      <c r="N98"/>
      <c r="O98"/>
      <c r="Q98" s="20" t="e">
        <f>VLOOKUP($B98,'Team Rosters'!$A$3:$R$102,Q$20,0)</f>
        <v>#N/A</v>
      </c>
    </row>
    <row r="99" spans="2:17" s="2" customFormat="1" ht="12">
      <c r="B99" s="21">
        <f t="shared" si="9"/>
        <v>79</v>
      </c>
      <c r="C99" s="17" t="str">
        <f>IF(ISERROR($Q99),"",IF(OR($Q99=0,Q99=Q98),"",VLOOKUP($B99,'Team Rosters'!$A$3:$R$102,C$20,0)))</f>
        <v/>
      </c>
      <c r="D99" s="605" t="str">
        <f>IF(ISERROR($Q99),"",VLOOKUP($B99,'Team Rosters'!$A$3:$R$102,D$20,0))</f>
        <v/>
      </c>
      <c r="E99" s="605" t="str">
        <f>IF(ISERROR($Q99),"",VLOOKUP($B99,'Team Rosters'!$A$3:$R$102,E$20,0))</f>
        <v/>
      </c>
      <c r="F99" s="605" t="str">
        <f>IF(ISERROR($Q99),"",VLOOKUP($B99,'Team Rosters'!$A$3:$R$102,F$20,0))</f>
        <v/>
      </c>
      <c r="G99" s="23" t="str">
        <f>IF(ISERROR($Q99),"",VLOOKUP($B99,'Team Rosters'!$A$3:$R$102,G$20,0))</f>
        <v/>
      </c>
      <c r="H99" s="18" t="str">
        <f>IF(ISERROR($Q99),"",IF(ISERROR(VLOOKUP($D99,#REF!,H$20,0)),"",VLOOKUP($D99,#REF!,H$20,0)))</f>
        <v/>
      </c>
      <c r="I99" s="22" t="str">
        <f>IF(ISERROR($Q99),"",VLOOKUP($B99,'Team Rosters'!$A$3:$R$102,I$20,0))</f>
        <v/>
      </c>
      <c r="J99" s="19" t="str">
        <f t="shared" si="10"/>
        <v/>
      </c>
      <c r="K99" s="18" t="str">
        <f t="shared" si="11"/>
        <v/>
      </c>
      <c r="L99" s="18" t="str">
        <f>IF(ISERROR($Q99),"",VLOOKUP($B99,'Team Rosters'!$A$3:$R$102,L$20,0))</f>
        <v/>
      </c>
      <c r="M99" s="18" t="str">
        <f>IF(ISERROR($Q99),"",VLOOKUP($B99,'Team Rosters'!$A$3:$R$102,M$20,0))</f>
        <v/>
      </c>
      <c r="N99"/>
      <c r="O99"/>
      <c r="Q99" s="20" t="e">
        <f>VLOOKUP($B99,'Team Rosters'!$A$3:$R$102,Q$20,0)</f>
        <v>#N/A</v>
      </c>
    </row>
    <row r="100" spans="2:17" s="2" customFormat="1" ht="12">
      <c r="B100" s="21">
        <f t="shared" si="9"/>
        <v>80</v>
      </c>
      <c r="C100" s="17" t="str">
        <f>IF(ISERROR($Q100),"",IF(OR($Q100=0,Q100=Q99),"",VLOOKUP($B100,'Team Rosters'!$A$3:$R$102,C$20,0)))</f>
        <v/>
      </c>
      <c r="D100" s="605" t="str">
        <f>IF(ISERROR($Q100),"",VLOOKUP($B100,'Team Rosters'!$A$3:$R$102,D$20,0))</f>
        <v/>
      </c>
      <c r="E100" s="605" t="str">
        <f>IF(ISERROR($Q100),"",VLOOKUP($B100,'Team Rosters'!$A$3:$R$102,E$20,0))</f>
        <v/>
      </c>
      <c r="F100" s="605" t="str">
        <f>IF(ISERROR($Q100),"",VLOOKUP($B100,'Team Rosters'!$A$3:$R$102,F$20,0))</f>
        <v/>
      </c>
      <c r="G100" s="23" t="str">
        <f>IF(ISERROR($Q100),"",VLOOKUP($B100,'Team Rosters'!$A$3:$R$102,G$20,0))</f>
        <v/>
      </c>
      <c r="H100" s="18" t="str">
        <f>IF(ISERROR($Q100),"",IF(ISERROR(VLOOKUP($D100,#REF!,H$20,0)),"",VLOOKUP($D100,#REF!,H$20,0)))</f>
        <v/>
      </c>
      <c r="I100" s="22" t="str">
        <f>IF(ISERROR($Q100),"",VLOOKUP($B100,'Team Rosters'!$A$3:$R$102,I$20,0))</f>
        <v/>
      </c>
      <c r="J100" s="19" t="str">
        <f t="shared" si="10"/>
        <v/>
      </c>
      <c r="K100" s="18" t="str">
        <f t="shared" si="11"/>
        <v/>
      </c>
      <c r="L100" s="18" t="str">
        <f>IF(ISERROR($Q100),"",VLOOKUP($B100,'Team Rosters'!$A$3:$R$102,L$20,0))</f>
        <v/>
      </c>
      <c r="M100" s="18" t="str">
        <f>IF(ISERROR($Q100),"",VLOOKUP($B100,'Team Rosters'!$A$3:$R$102,M$20,0))</f>
        <v/>
      </c>
      <c r="N100"/>
      <c r="O100"/>
      <c r="Q100" s="20" t="e">
        <f>VLOOKUP($B100,'Team Rosters'!$A$3:$R$102,Q$20,0)</f>
        <v>#N/A</v>
      </c>
    </row>
    <row r="101" spans="2:17" s="2" customFormat="1" ht="12">
      <c r="B101" s="21">
        <f t="shared" si="9"/>
        <v>81</v>
      </c>
      <c r="C101" s="17" t="str">
        <f>IF(ISERROR($Q101),"",IF(OR($Q101=0,Q101=Q100),"",VLOOKUP($B101,'Team Rosters'!$A$3:$R$102,C$20,0)))</f>
        <v/>
      </c>
      <c r="D101" s="605" t="str">
        <f>IF(ISERROR($Q101),"",VLOOKUP($B101,'Team Rosters'!$A$3:$R$102,D$20,0))</f>
        <v/>
      </c>
      <c r="E101" s="605" t="str">
        <f>IF(ISERROR($Q101),"",VLOOKUP($B101,'Team Rosters'!$A$3:$R$102,E$20,0))</f>
        <v/>
      </c>
      <c r="F101" s="605" t="str">
        <f>IF(ISERROR($Q101),"",VLOOKUP($B101,'Team Rosters'!$A$3:$R$102,F$20,0))</f>
        <v/>
      </c>
      <c r="G101" s="23" t="str">
        <f>IF(ISERROR($Q101),"",VLOOKUP($B101,'Team Rosters'!$A$3:$R$102,G$20,0))</f>
        <v/>
      </c>
      <c r="H101" s="18" t="str">
        <f>IF(ISERROR($Q101),"",IF(ISERROR(VLOOKUP($D101,#REF!,H$20,0)),"",VLOOKUP($D101,#REF!,H$20,0)))</f>
        <v/>
      </c>
      <c r="I101" s="22" t="str">
        <f>IF(ISERROR($Q101),"",VLOOKUP($B101,'Team Rosters'!$A$3:$R$102,I$20,0))</f>
        <v/>
      </c>
      <c r="J101" s="19" t="str">
        <f t="shared" si="10"/>
        <v/>
      </c>
      <c r="K101" s="18" t="str">
        <f t="shared" si="11"/>
        <v/>
      </c>
      <c r="L101" s="18" t="str">
        <f>IF(ISERROR($Q101),"",VLOOKUP($B101,'Team Rosters'!$A$3:$R$102,L$20,0))</f>
        <v/>
      </c>
      <c r="M101" s="18" t="str">
        <f>IF(ISERROR($Q101),"",VLOOKUP($B101,'Team Rosters'!$A$3:$R$102,M$20,0))</f>
        <v/>
      </c>
      <c r="N101"/>
      <c r="O101"/>
      <c r="Q101" s="20" t="e">
        <f>VLOOKUP($B101,'Team Rosters'!$A$3:$R$102,Q$20,0)</f>
        <v>#N/A</v>
      </c>
    </row>
    <row r="102" spans="2:17" s="2" customFormat="1" ht="12">
      <c r="B102" s="21">
        <f t="shared" si="9"/>
        <v>82</v>
      </c>
      <c r="C102" s="17" t="str">
        <f>IF(ISERROR($Q102),"",IF(OR($Q102=0,Q102=Q101),"",VLOOKUP($B102,'Team Rosters'!$A$3:$R$102,C$20,0)))</f>
        <v/>
      </c>
      <c r="D102" s="605" t="str">
        <f>IF(ISERROR($Q102),"",VLOOKUP($B102,'Team Rosters'!$A$3:$R$102,D$20,0))</f>
        <v/>
      </c>
      <c r="E102" s="605" t="str">
        <f>IF(ISERROR($Q102),"",VLOOKUP($B102,'Team Rosters'!$A$3:$R$102,E$20,0))</f>
        <v/>
      </c>
      <c r="F102" s="605" t="str">
        <f>IF(ISERROR($Q102),"",VLOOKUP($B102,'Team Rosters'!$A$3:$R$102,F$20,0))</f>
        <v/>
      </c>
      <c r="G102" s="23" t="str">
        <f>IF(ISERROR($Q102),"",VLOOKUP($B102,'Team Rosters'!$A$3:$R$102,G$20,0))</f>
        <v/>
      </c>
      <c r="H102" s="18" t="str">
        <f>IF(ISERROR($Q102),"",IF(ISERROR(VLOOKUP($D102,#REF!,H$20,0)),"",VLOOKUP($D102,#REF!,H$20,0)))</f>
        <v/>
      </c>
      <c r="I102" s="22" t="str">
        <f>IF(ISERROR($Q102),"",VLOOKUP($B102,'Team Rosters'!$A$3:$R$102,I$20,0))</f>
        <v/>
      </c>
      <c r="J102" s="19" t="str">
        <f t="shared" si="10"/>
        <v/>
      </c>
      <c r="K102" s="18" t="str">
        <f t="shared" si="11"/>
        <v/>
      </c>
      <c r="L102" s="18" t="str">
        <f>IF(ISERROR($Q102),"",VLOOKUP($B102,'Team Rosters'!$A$3:$R$102,L$20,0))</f>
        <v/>
      </c>
      <c r="M102" s="18" t="str">
        <f>IF(ISERROR($Q102),"",VLOOKUP($B102,'Team Rosters'!$A$3:$R$102,M$20,0))</f>
        <v/>
      </c>
      <c r="N102"/>
      <c r="O102"/>
      <c r="Q102" s="20" t="e">
        <f>VLOOKUP($B102,'Team Rosters'!$A$3:$R$102,Q$20,0)</f>
        <v>#N/A</v>
      </c>
    </row>
    <row r="103" spans="2:17" s="2" customFormat="1" ht="12">
      <c r="B103" s="21">
        <f t="shared" si="9"/>
        <v>83</v>
      </c>
      <c r="C103" s="17" t="str">
        <f>IF(ISERROR($Q103),"",IF(OR($Q103=0,Q103=Q102),"",VLOOKUP($B103,'Team Rosters'!$A$3:$R$102,C$20,0)))</f>
        <v/>
      </c>
      <c r="D103" s="605" t="str">
        <f>IF(ISERROR($Q103),"",VLOOKUP($B103,'Team Rosters'!$A$3:$R$102,D$20,0))</f>
        <v/>
      </c>
      <c r="E103" s="605" t="str">
        <f>IF(ISERROR($Q103),"",VLOOKUP($B103,'Team Rosters'!$A$3:$R$102,E$20,0))</f>
        <v/>
      </c>
      <c r="F103" s="605" t="str">
        <f>IF(ISERROR($Q103),"",VLOOKUP($B103,'Team Rosters'!$A$3:$R$102,F$20,0))</f>
        <v/>
      </c>
      <c r="G103" s="23" t="str">
        <f>IF(ISERROR($Q103),"",VLOOKUP($B103,'Team Rosters'!$A$3:$R$102,G$20,0))</f>
        <v/>
      </c>
      <c r="H103" s="18" t="str">
        <f>IF(ISERROR($Q103),"",IF(ISERROR(VLOOKUP($D103,#REF!,H$20,0)),"",VLOOKUP($D103,#REF!,H$20,0)))</f>
        <v/>
      </c>
      <c r="I103" s="22" t="str">
        <f>IF(ISERROR($Q103),"",VLOOKUP($B103,'Team Rosters'!$A$3:$R$102,I$20,0))</f>
        <v/>
      </c>
      <c r="J103" s="19" t="str">
        <f t="shared" si="10"/>
        <v/>
      </c>
      <c r="K103" s="18" t="str">
        <f t="shared" si="11"/>
        <v/>
      </c>
      <c r="L103" s="18" t="str">
        <f>IF(ISERROR($Q103),"",VLOOKUP($B103,'Team Rosters'!$A$3:$R$102,L$20,0))</f>
        <v/>
      </c>
      <c r="M103" s="18" t="str">
        <f>IF(ISERROR($Q103),"",VLOOKUP($B103,'Team Rosters'!$A$3:$R$102,M$20,0))</f>
        <v/>
      </c>
      <c r="N103"/>
      <c r="O103"/>
      <c r="Q103" s="20" t="e">
        <f>VLOOKUP($B103,'Team Rosters'!$A$3:$R$102,Q$20,0)</f>
        <v>#N/A</v>
      </c>
    </row>
    <row r="104" spans="2:17" s="2" customFormat="1" ht="12">
      <c r="B104" s="21">
        <f t="shared" si="9"/>
        <v>84</v>
      </c>
      <c r="C104" s="17" t="str">
        <f>IF(ISERROR($Q104),"",IF(OR($Q104=0,Q104=Q103),"",VLOOKUP($B104,'Team Rosters'!$A$3:$R$102,C$20,0)))</f>
        <v/>
      </c>
      <c r="D104" s="605" t="str">
        <f>IF(ISERROR($Q104),"",VLOOKUP($B104,'Team Rosters'!$A$3:$R$102,D$20,0))</f>
        <v/>
      </c>
      <c r="E104" s="605" t="str">
        <f>IF(ISERROR($Q104),"",VLOOKUP($B104,'Team Rosters'!$A$3:$R$102,E$20,0))</f>
        <v/>
      </c>
      <c r="F104" s="605" t="str">
        <f>IF(ISERROR($Q104),"",VLOOKUP($B104,'Team Rosters'!$A$3:$R$102,F$20,0))</f>
        <v/>
      </c>
      <c r="G104" s="23" t="str">
        <f>IF(ISERROR($Q104),"",VLOOKUP($B104,'Team Rosters'!$A$3:$R$102,G$20,0))</f>
        <v/>
      </c>
      <c r="H104" s="18" t="str">
        <f>IF(ISERROR($Q104),"",IF(ISERROR(VLOOKUP($D104,#REF!,H$20,0)),"",VLOOKUP($D104,#REF!,H$20,0)))</f>
        <v/>
      </c>
      <c r="I104" s="22" t="str">
        <f>IF(ISERROR($Q104),"",VLOOKUP($B104,'Team Rosters'!$A$3:$R$102,I$20,0))</f>
        <v/>
      </c>
      <c r="J104" s="19" t="str">
        <f t="shared" si="10"/>
        <v/>
      </c>
      <c r="K104" s="18" t="str">
        <f t="shared" si="11"/>
        <v/>
      </c>
      <c r="L104" s="18" t="str">
        <f>IF(ISERROR($Q104),"",VLOOKUP($B104,'Team Rosters'!$A$3:$R$102,L$20,0))</f>
        <v/>
      </c>
      <c r="M104" s="18" t="str">
        <f>IF(ISERROR($Q104),"",VLOOKUP($B104,'Team Rosters'!$A$3:$R$102,M$20,0))</f>
        <v/>
      </c>
      <c r="N104"/>
      <c r="O104"/>
      <c r="Q104" s="20" t="e">
        <f>VLOOKUP($B104,'Team Rosters'!$A$3:$R$102,Q$20,0)</f>
        <v>#N/A</v>
      </c>
    </row>
    <row r="105" spans="2:17" s="2" customFormat="1" ht="12">
      <c r="B105" s="21">
        <f t="shared" si="9"/>
        <v>85</v>
      </c>
      <c r="C105" s="17" t="str">
        <f>IF(ISERROR($Q105),"",IF(OR($Q105=0,Q105=Q104),"",VLOOKUP($B105,'Team Rosters'!$A$3:$R$102,C$20,0)))</f>
        <v/>
      </c>
      <c r="D105" s="605" t="str">
        <f>IF(ISERROR($Q105),"",VLOOKUP($B105,'Team Rosters'!$A$3:$R$102,D$20,0))</f>
        <v/>
      </c>
      <c r="E105" s="605" t="str">
        <f>IF(ISERROR($Q105),"",VLOOKUP($B105,'Team Rosters'!$A$3:$R$102,E$20,0))</f>
        <v/>
      </c>
      <c r="F105" s="605" t="str">
        <f>IF(ISERROR($Q105),"",VLOOKUP($B105,'Team Rosters'!$A$3:$R$102,F$20,0))</f>
        <v/>
      </c>
      <c r="G105" s="23" t="str">
        <f>IF(ISERROR($Q105),"",VLOOKUP($B105,'Team Rosters'!$A$3:$R$102,G$20,0))</f>
        <v/>
      </c>
      <c r="H105" s="18" t="str">
        <f>IF(ISERROR($Q105),"",IF(ISERROR(VLOOKUP($D105,#REF!,H$20,0)),"",VLOOKUP($D105,#REF!,H$20,0)))</f>
        <v/>
      </c>
      <c r="I105" s="22" t="str">
        <f>IF(ISERROR($Q105),"",VLOOKUP($B105,'Team Rosters'!$A$3:$R$102,I$20,0))</f>
        <v/>
      </c>
      <c r="J105" s="19" t="str">
        <f t="shared" si="10"/>
        <v/>
      </c>
      <c r="K105" s="18" t="str">
        <f t="shared" si="11"/>
        <v/>
      </c>
      <c r="L105" s="18" t="str">
        <f>IF(ISERROR($Q105),"",VLOOKUP($B105,'Team Rosters'!$A$3:$R$102,L$20,0))</f>
        <v/>
      </c>
      <c r="M105" s="18" t="str">
        <f>IF(ISERROR($Q105),"",VLOOKUP($B105,'Team Rosters'!$A$3:$R$102,M$20,0))</f>
        <v/>
      </c>
      <c r="N105"/>
      <c r="O105"/>
      <c r="Q105" s="20" t="e">
        <f>VLOOKUP($B105,'Team Rosters'!$A$3:$R$102,Q$20,0)</f>
        <v>#N/A</v>
      </c>
    </row>
    <row r="106" spans="2:17" s="2" customFormat="1" ht="12">
      <c r="B106" s="21">
        <f t="shared" si="9"/>
        <v>86</v>
      </c>
      <c r="C106" s="17" t="str">
        <f>IF(ISERROR($Q106),"",IF(OR($Q106=0,Q106=Q105),"",VLOOKUP($B106,'Team Rosters'!$A$3:$R$102,C$20,0)))</f>
        <v/>
      </c>
      <c r="D106" s="605" t="str">
        <f>IF(ISERROR($Q106),"",VLOOKUP($B106,'Team Rosters'!$A$3:$R$102,D$20,0))</f>
        <v/>
      </c>
      <c r="E106" s="605" t="str">
        <f>IF(ISERROR($Q106),"",VLOOKUP($B106,'Team Rosters'!$A$3:$R$102,E$20,0))</f>
        <v/>
      </c>
      <c r="F106" s="605" t="str">
        <f>IF(ISERROR($Q106),"",VLOOKUP($B106,'Team Rosters'!$A$3:$R$102,F$20,0))</f>
        <v/>
      </c>
      <c r="G106" s="23" t="str">
        <f>IF(ISERROR($Q106),"",VLOOKUP($B106,'Team Rosters'!$A$3:$R$102,G$20,0))</f>
        <v/>
      </c>
      <c r="H106" s="18" t="str">
        <f>IF(ISERROR($Q106),"",IF(ISERROR(VLOOKUP($D106,#REF!,H$20,0)),"",VLOOKUP($D106,#REF!,H$20,0)))</f>
        <v/>
      </c>
      <c r="I106" s="22" t="str">
        <f>IF(ISERROR($Q106),"",VLOOKUP($B106,'Team Rosters'!$A$3:$R$102,I$20,0))</f>
        <v/>
      </c>
      <c r="J106" s="19" t="str">
        <f t="shared" si="10"/>
        <v/>
      </c>
      <c r="K106" s="18" t="str">
        <f t="shared" si="11"/>
        <v/>
      </c>
      <c r="L106" s="18" t="str">
        <f>IF(ISERROR($Q106),"",VLOOKUP($B106,'Team Rosters'!$A$3:$R$102,L$20,0))</f>
        <v/>
      </c>
      <c r="M106" s="18" t="str">
        <f>IF(ISERROR($Q106),"",VLOOKUP($B106,'Team Rosters'!$A$3:$R$102,M$20,0))</f>
        <v/>
      </c>
      <c r="N106"/>
      <c r="O106"/>
      <c r="Q106" s="20" t="e">
        <f>VLOOKUP($B106,'Team Rosters'!$A$3:$R$102,Q$20,0)</f>
        <v>#N/A</v>
      </c>
    </row>
    <row r="107" spans="2:17" s="2" customFormat="1" ht="12">
      <c r="B107" s="21">
        <f t="shared" si="9"/>
        <v>87</v>
      </c>
      <c r="C107" s="17" t="str">
        <f>IF(ISERROR($Q107),"",IF(OR($Q107=0,Q107=Q106),"",VLOOKUP($B107,'Team Rosters'!$A$3:$R$102,C$20,0)))</f>
        <v/>
      </c>
      <c r="D107" s="605" t="str">
        <f>IF(ISERROR($Q107),"",VLOOKUP($B107,'Team Rosters'!$A$3:$R$102,D$20,0))</f>
        <v/>
      </c>
      <c r="E107" s="605" t="str">
        <f>IF(ISERROR($Q107),"",VLOOKUP($B107,'Team Rosters'!$A$3:$R$102,E$20,0))</f>
        <v/>
      </c>
      <c r="F107" s="605" t="str">
        <f>IF(ISERROR($Q107),"",VLOOKUP($B107,'Team Rosters'!$A$3:$R$102,F$20,0))</f>
        <v/>
      </c>
      <c r="G107" s="23" t="str">
        <f>IF(ISERROR($Q107),"",VLOOKUP($B107,'Team Rosters'!$A$3:$R$102,G$20,0))</f>
        <v/>
      </c>
      <c r="H107" s="18" t="str">
        <f>IF(ISERROR($Q107),"",IF(ISERROR(VLOOKUP($D107,#REF!,H$20,0)),"",VLOOKUP($D107,#REF!,H$20,0)))</f>
        <v/>
      </c>
      <c r="I107" s="22" t="str">
        <f>IF(ISERROR($Q107),"",VLOOKUP($B107,'Team Rosters'!$A$3:$R$102,I$20,0))</f>
        <v/>
      </c>
      <c r="J107" s="19" t="str">
        <f t="shared" si="10"/>
        <v/>
      </c>
      <c r="K107" s="18" t="str">
        <f t="shared" si="11"/>
        <v/>
      </c>
      <c r="L107" s="18" t="str">
        <f>IF(ISERROR($Q107),"",VLOOKUP($B107,'Team Rosters'!$A$3:$R$102,L$20,0))</f>
        <v/>
      </c>
      <c r="M107" s="18" t="str">
        <f>IF(ISERROR($Q107),"",VLOOKUP($B107,'Team Rosters'!$A$3:$R$102,M$20,0))</f>
        <v/>
      </c>
      <c r="N107"/>
      <c r="O107"/>
      <c r="Q107" s="20" t="e">
        <f>VLOOKUP($B107,'Team Rosters'!$A$3:$R$102,Q$20,0)</f>
        <v>#N/A</v>
      </c>
    </row>
  </sheetData>
  <mergeCells count="105">
    <mergeCell ref="B18:B19"/>
    <mergeCell ref="C18:C19"/>
    <mergeCell ref="D18:F19"/>
    <mergeCell ref="G18:G19"/>
    <mergeCell ref="I18:I19"/>
    <mergeCell ref="L1:P1"/>
    <mergeCell ref="L2:P2"/>
    <mergeCell ref="B5:B6"/>
    <mergeCell ref="C5:C6"/>
    <mergeCell ref="D5:D6"/>
    <mergeCell ref="L3:P3"/>
    <mergeCell ref="K18:K19"/>
    <mergeCell ref="N18:N19"/>
    <mergeCell ref="M18:M19"/>
    <mergeCell ref="D30:F30"/>
    <mergeCell ref="L18:L19"/>
    <mergeCell ref="D20:F20"/>
    <mergeCell ref="D21:F21"/>
    <mergeCell ref="D22:F22"/>
    <mergeCell ref="D23:F23"/>
    <mergeCell ref="D24:F24"/>
    <mergeCell ref="J18:J19"/>
    <mergeCell ref="D25:F25"/>
    <mergeCell ref="D26:F26"/>
    <mergeCell ref="D27:F27"/>
    <mergeCell ref="D28:F28"/>
    <mergeCell ref="D29:F29"/>
    <mergeCell ref="H18:H19"/>
    <mergeCell ref="D42:F42"/>
    <mergeCell ref="D31:F31"/>
    <mergeCell ref="D32:F32"/>
    <mergeCell ref="D33:F33"/>
    <mergeCell ref="D34:F34"/>
    <mergeCell ref="D35:F35"/>
    <mergeCell ref="D36:F36"/>
    <mergeCell ref="D37:F37"/>
    <mergeCell ref="D38:F38"/>
    <mergeCell ref="D39:F39"/>
    <mergeCell ref="D40:F40"/>
    <mergeCell ref="D41:F41"/>
    <mergeCell ref="D67:F67"/>
    <mergeCell ref="D68:F68"/>
    <mergeCell ref="D69:F69"/>
    <mergeCell ref="D70:F70"/>
    <mergeCell ref="D71:F71"/>
    <mergeCell ref="D72:F72"/>
    <mergeCell ref="D54:F54"/>
    <mergeCell ref="D43:F43"/>
    <mergeCell ref="D44:F44"/>
    <mergeCell ref="D45:F45"/>
    <mergeCell ref="D46:F46"/>
    <mergeCell ref="D47:F47"/>
    <mergeCell ref="D48:F48"/>
    <mergeCell ref="D49:F49"/>
    <mergeCell ref="D50:F50"/>
    <mergeCell ref="D51:F51"/>
    <mergeCell ref="D52:F52"/>
    <mergeCell ref="D53:F53"/>
    <mergeCell ref="D66:F66"/>
    <mergeCell ref="D55:F55"/>
    <mergeCell ref="D56:F56"/>
    <mergeCell ref="D57:F57"/>
    <mergeCell ref="D58:F58"/>
    <mergeCell ref="D59:F59"/>
    <mergeCell ref="D60:F60"/>
    <mergeCell ref="D61:F61"/>
    <mergeCell ref="D62:F62"/>
    <mergeCell ref="D63:F63"/>
    <mergeCell ref="D64:F64"/>
    <mergeCell ref="D65:F65"/>
    <mergeCell ref="D107:F107"/>
    <mergeCell ref="D79:F79"/>
    <mergeCell ref="D80:F80"/>
    <mergeCell ref="D81:F81"/>
    <mergeCell ref="D82:F82"/>
    <mergeCell ref="D83:F83"/>
    <mergeCell ref="D84:F84"/>
    <mergeCell ref="D85:F85"/>
    <mergeCell ref="D86:F86"/>
    <mergeCell ref="D87:F87"/>
    <mergeCell ref="D88:F88"/>
    <mergeCell ref="D89:F89"/>
    <mergeCell ref="D95:F95"/>
    <mergeCell ref="D96:F96"/>
    <mergeCell ref="D97:F97"/>
    <mergeCell ref="D98:F98"/>
    <mergeCell ref="D104:F104"/>
    <mergeCell ref="D105:F105"/>
    <mergeCell ref="D73:F73"/>
    <mergeCell ref="D74:F74"/>
    <mergeCell ref="D75:F75"/>
    <mergeCell ref="D76:F76"/>
    <mergeCell ref="D77:F77"/>
    <mergeCell ref="D78:F78"/>
    <mergeCell ref="D106:F106"/>
    <mergeCell ref="D90:F90"/>
    <mergeCell ref="D91:F91"/>
    <mergeCell ref="D92:F92"/>
    <mergeCell ref="D93:F93"/>
    <mergeCell ref="D94:F94"/>
    <mergeCell ref="D99:F99"/>
    <mergeCell ref="D100:F100"/>
    <mergeCell ref="D101:F101"/>
    <mergeCell ref="D102:F102"/>
    <mergeCell ref="D103:F103"/>
  </mergeCells>
  <phoneticPr fontId="2" type="noConversion"/>
  <conditionalFormatting sqref="D22:G87 I22:I107 C21:I21 K21:K107">
    <cfRule type="expression" dxfId="60" priority="15" stopIfTrue="1">
      <formula>ISERROR($Q21)</formula>
    </cfRule>
  </conditionalFormatting>
  <conditionalFormatting sqref="D88:G107">
    <cfRule type="expression" dxfId="59" priority="14" stopIfTrue="1">
      <formula>ISERROR($Q88)</formula>
    </cfRule>
  </conditionalFormatting>
  <conditionalFormatting sqref="C22:C107">
    <cfRule type="expression" dxfId="58" priority="13" stopIfTrue="1">
      <formula>ISERROR($Q22)</formula>
    </cfRule>
  </conditionalFormatting>
  <conditionalFormatting sqref="H48:H107">
    <cfRule type="expression" dxfId="57" priority="7" stopIfTrue="1">
      <formula>ISERROR($Q48)</formula>
    </cfRule>
  </conditionalFormatting>
  <conditionalFormatting sqref="H22:H47">
    <cfRule type="expression" dxfId="56" priority="5" stopIfTrue="1">
      <formula>ISERROR($Q22)</formula>
    </cfRule>
  </conditionalFormatting>
  <conditionalFormatting sqref="J21:J107">
    <cfRule type="expression" dxfId="55" priority="4" stopIfTrue="1">
      <formula>ISERROR($Q21)</formula>
    </cfRule>
  </conditionalFormatting>
  <conditionalFormatting sqref="K22:K107">
    <cfRule type="expression" dxfId="54" priority="3" stopIfTrue="1">
      <formula>ISERROR($Q22)</formula>
    </cfRule>
  </conditionalFormatting>
  <conditionalFormatting sqref="L21:M21">
    <cfRule type="expression" dxfId="53" priority="2" stopIfTrue="1">
      <formula>ISERROR($Q21)</formula>
    </cfRule>
  </conditionalFormatting>
  <conditionalFormatting sqref="L22:M107">
    <cfRule type="expression" dxfId="52" priority="1" stopIfTrue="1">
      <formula>ISERROR($Q22)</formula>
    </cfRule>
  </conditionalFormatting>
  <printOptions horizontalCentered="1"/>
  <pageMargins left="0.25" right="0.25" top="0.5" bottom="0.5" header="0.51180555555555551" footer="0.51180555555555551"/>
  <pageSetup scale="49" orientation="portrait" useFirstPageNumber="1" horizontalDpi="300" verticalDpi="300"/>
  <ignoredErrors>
    <ignoredError sqref="H48:H107" formula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R122"/>
  <sheetViews>
    <sheetView showGridLines="0" topLeftCell="B5" workbookViewId="0">
      <selection activeCell="C26" sqref="C26"/>
    </sheetView>
  </sheetViews>
  <sheetFormatPr baseColWidth="10" defaultColWidth="11.5" defaultRowHeight="12" x14ac:dyDescent="0"/>
  <cols>
    <col min="1" max="1" width="3.5" style="248" hidden="1" customWidth="1"/>
    <col min="2" max="2" width="21.6640625" style="248" customWidth="1"/>
    <col min="3" max="3" width="19.1640625" style="248" customWidth="1"/>
    <col min="4" max="4" width="6.6640625" style="266" customWidth="1"/>
    <col min="5" max="5" width="14" style="266" hidden="1" customWidth="1"/>
    <col min="6" max="6" width="14" style="248" hidden="1" customWidth="1"/>
    <col min="7" max="7" width="18.33203125" style="248" hidden="1" customWidth="1"/>
    <col min="8" max="8" width="19.1640625" style="248" hidden="1" customWidth="1"/>
    <col min="9" max="9" width="19.1640625" style="266" hidden="1" customWidth="1"/>
    <col min="10" max="10" width="10.33203125" style="256" customWidth="1"/>
    <col min="11" max="11" width="10.33203125" style="387" customWidth="1"/>
    <col min="12" max="18" width="10.33203125" style="266" customWidth="1"/>
    <col min="19" max="16384" width="11.5" style="248"/>
  </cols>
  <sheetData>
    <row r="1" spans="1:18" ht="30">
      <c r="A1" s="250"/>
      <c r="B1" s="355" t="s">
        <v>50</v>
      </c>
      <c r="C1" s="355" t="s">
        <v>51</v>
      </c>
      <c r="D1" s="356" t="s">
        <v>52</v>
      </c>
      <c r="E1" s="356" t="s">
        <v>53</v>
      </c>
      <c r="F1" s="355" t="s">
        <v>50</v>
      </c>
      <c r="G1" s="355" t="s">
        <v>54</v>
      </c>
      <c r="H1" s="355" t="s">
        <v>55</v>
      </c>
      <c r="I1" s="356" t="s">
        <v>173</v>
      </c>
      <c r="J1" s="357" t="s">
        <v>74</v>
      </c>
      <c r="K1" s="358" t="s">
        <v>215</v>
      </c>
      <c r="L1" s="357" t="s">
        <v>216</v>
      </c>
      <c r="M1" s="357" t="s">
        <v>217</v>
      </c>
      <c r="N1" s="357" t="s">
        <v>247</v>
      </c>
      <c r="O1" s="357" t="s">
        <v>218</v>
      </c>
      <c r="P1" s="357" t="s">
        <v>219</v>
      </c>
      <c r="Q1" s="357" t="s">
        <v>214</v>
      </c>
      <c r="R1" s="357" t="s">
        <v>248</v>
      </c>
    </row>
    <row r="2" spans="1:18" ht="13" thickBot="1">
      <c r="A2" s="250"/>
      <c r="B2" s="250"/>
      <c r="C2" s="250"/>
      <c r="D2" s="256"/>
      <c r="E2" s="256"/>
      <c r="F2" s="250"/>
      <c r="G2" s="250"/>
      <c r="H2" s="250"/>
      <c r="I2" s="256"/>
      <c r="J2" s="256">
        <v>7</v>
      </c>
      <c r="K2" s="359">
        <v>2</v>
      </c>
      <c r="L2" s="256">
        <v>4</v>
      </c>
      <c r="M2" s="256">
        <v>4</v>
      </c>
      <c r="N2" s="256">
        <v>7</v>
      </c>
      <c r="O2" s="256">
        <v>2</v>
      </c>
      <c r="P2" s="256">
        <v>3</v>
      </c>
      <c r="Q2" s="256">
        <v>3</v>
      </c>
      <c r="R2" s="256">
        <v>4</v>
      </c>
    </row>
    <row r="3" spans="1:18" ht="16" customHeight="1">
      <c r="A3" s="360">
        <f>IF(C3="",A2,A2+1)</f>
        <v>1</v>
      </c>
      <c r="B3" s="76" t="s">
        <v>31</v>
      </c>
      <c r="C3" s="47" t="s">
        <v>306</v>
      </c>
      <c r="D3" s="48"/>
      <c r="E3" s="361">
        <v>1</v>
      </c>
      <c r="F3" s="362" t="str">
        <f>B4</f>
        <v>Henson/Pigford</v>
      </c>
      <c r="G3" s="362" t="str">
        <f t="shared" ref="G3:G34" si="0">F3&amp;E3</f>
        <v>Henson/Pigford1</v>
      </c>
      <c r="H3" s="362" t="str">
        <f>IF(C3="","",C3)</f>
        <v>Pigford, Greg</v>
      </c>
      <c r="I3" s="363" t="str">
        <f>IF(J3="","",J3&amp;IF(D3="","","("&amp;D3&amp;")"))</f>
        <v>8</v>
      </c>
      <c r="J3" s="364">
        <f>IF($C3="","",ROUND(VLOOKUP($C3,'[1]8-Ball'!$A:$M,J$2,0),0))</f>
        <v>8</v>
      </c>
      <c r="K3" s="365">
        <f>IF($C3="","",IF(ISERROR(VLOOKUP($C3,'Player Stats'!$A:$D,K$2,0)),0,VLOOKUP($C3,'Player Stats'!$A:$D,K$2,0)))</f>
        <v>7</v>
      </c>
      <c r="L3" s="366">
        <f>IF(M3="","",M3-K3)</f>
        <v>5</v>
      </c>
      <c r="M3" s="366">
        <f>IF($C3="","",IF(ISERROR(VLOOKUP($C3,'Player Stats'!$A:$D,M$2,0)),0,VLOOKUP($C3,'Player Stats'!$A:$D,M$2,0)))</f>
        <v>12</v>
      </c>
      <c r="N3" s="366">
        <f>IF($C3="","",IF(ISERROR(VLOOKUP($C3,'Player Stats'!$A:$G,N$2,FALSE)),0,VLOOKUP($C3,'Player Stats'!$A:$G,N$2,FALSE)))</f>
        <v>112</v>
      </c>
      <c r="O3" s="366">
        <f>IF($C3="","",IF(ISERROR(VLOOKUP($C3,'Player Stats'!$H:$J,O$2,FALSE)),0,VLOOKUP($C3,'Player Stats'!$H:$J,O$2,FALSE))+IF(ISERROR(VLOOKUP($C3,'Player Stats'!$L:$N,O$2,FALSE)),0,VLOOKUP($C3,'Player Stats'!$L:$N,O$2,FALSE)))</f>
        <v>15</v>
      </c>
      <c r="P3" s="366">
        <f>IF(Q3="","",Q3-O3)</f>
        <v>15</v>
      </c>
      <c r="Q3" s="366">
        <f>IF($C3="","",IF(ISERROR(VLOOKUP($C3,'Player Stats'!$H:$J,Q$2,FALSE)),0,VLOOKUP($C3,'Player Stats'!$H:$J,Q$2,FALSE))+IF(ISERROR(VLOOKUP($C3,'Player Stats'!$L:$N,Q$2,FALSE)),0,VLOOKUP($C3,'Player Stats'!$L:$N,Q$2,FALSE)))</f>
        <v>30</v>
      </c>
      <c r="R3" s="367">
        <f>IF($C3="","",IF(ISERROR(VLOOKUP($C3,'Player Stats'!$H:$J,R$2,FALSE)),0,VLOOKUP($C3,'Player Stats'!$H:$J,R$2,FALSE))+IF(ISERROR(VLOOKUP($C3,'Player Stats'!$L:$N,R$2,FALSE)),0,VLOOKUP($C3,'Player Stats'!$L:$N,R$2,FALSE)))</f>
        <v>0</v>
      </c>
    </row>
    <row r="4" spans="1:18" ht="16" customHeight="1">
      <c r="A4" s="368">
        <f>IF(C4="",A3,A3+1)</f>
        <v>2</v>
      </c>
      <c r="B4" s="78" t="s">
        <v>308</v>
      </c>
      <c r="C4" s="49" t="s">
        <v>307</v>
      </c>
      <c r="D4" s="50"/>
      <c r="E4" s="369">
        <v>2</v>
      </c>
      <c r="F4" s="370" t="str">
        <f>F3</f>
        <v>Henson/Pigford</v>
      </c>
      <c r="G4" s="370" t="str">
        <f t="shared" si="0"/>
        <v>Henson/Pigford2</v>
      </c>
      <c r="H4" s="370" t="str">
        <f t="shared" ref="H4:H67" si="1">IF(C4="","",C4)</f>
        <v>Henson, Kris</v>
      </c>
      <c r="I4" s="369" t="str">
        <f t="shared" ref="I4:I67" si="2">IF(J4="","",J4&amp;IF(D4="","","("&amp;D4&amp;")"))</f>
        <v>7</v>
      </c>
      <c r="J4" s="371">
        <f>IF($C4="","",ROUND(VLOOKUP($C4,'[1]8-Ball'!$A:$M,J$2,0),0))</f>
        <v>7</v>
      </c>
      <c r="K4" s="372">
        <f>IF($C4="","",IF(ISERROR(VLOOKUP($C4,'Player Stats'!$A:$D,K$2,0)),0,VLOOKUP($C4,'Player Stats'!$A:$D,K$2,0)))</f>
        <v>5</v>
      </c>
      <c r="L4" s="373">
        <f t="shared" ref="L4:L67" si="3">IF(M4="","",M4-K4)</f>
        <v>7</v>
      </c>
      <c r="M4" s="373">
        <f>IF($C4="","",IF(ISERROR(VLOOKUP($C4,'Player Stats'!$A:$D,M$2,0)),0,VLOOKUP($C4,'Player Stats'!$A:$D,M$2,0)))</f>
        <v>12</v>
      </c>
      <c r="N4" s="373">
        <f>IF($C4="","",IF(ISERROR(VLOOKUP($C4,'Player Stats'!$A:$G,N$2,FALSE)),0,VLOOKUP($C4,'Player Stats'!$A:$G,N$2,FALSE)))</f>
        <v>89</v>
      </c>
      <c r="O4" s="373">
        <f>IF($C4="","",IF(ISERROR(VLOOKUP($C4,'Player Stats'!$H:$J,O$2,FALSE)),0,VLOOKUP($C4,'Player Stats'!$H:$J,O$2,FALSE))+IF(ISERROR(VLOOKUP($C4,'Player Stats'!$L:$N,O$2,FALSE)),0,VLOOKUP($C4,'Player Stats'!$L:$N,O$2,FALSE)))</f>
        <v>15</v>
      </c>
      <c r="P4" s="373">
        <f t="shared" ref="P4:P67" si="4">IF(Q4="","",Q4-O4)</f>
        <v>15</v>
      </c>
      <c r="Q4" s="373">
        <f>IF($C4="","",IF(ISERROR(VLOOKUP($C4,'Player Stats'!$H:$J,Q$2,FALSE)),0,VLOOKUP($C4,'Player Stats'!$H:$J,Q$2,FALSE))+IF(ISERROR(VLOOKUP($C4,'Player Stats'!$L:$N,Q$2,FALSE)),0,VLOOKUP($C4,'Player Stats'!$L:$N,Q$2,FALSE)))</f>
        <v>30</v>
      </c>
      <c r="R4" s="374">
        <f>IF($C4="","",IF(ISERROR(VLOOKUP($C4,'Player Stats'!$H:$J,R$2,FALSE)),0,VLOOKUP($C4,'Player Stats'!$H:$J,R$2,FALSE))+IF(ISERROR(VLOOKUP($C4,'Player Stats'!$L:$N,R$2,FALSE)),0,VLOOKUP($C4,'Player Stats'!$L:$N,R$2,FALSE)))</f>
        <v>0</v>
      </c>
    </row>
    <row r="5" spans="1:18" ht="16" customHeight="1">
      <c r="A5" s="368">
        <f>IF(C5="",A4,A4+1)</f>
        <v>2</v>
      </c>
      <c r="B5" s="77" t="s">
        <v>110</v>
      </c>
      <c r="C5" s="49"/>
      <c r="D5" s="50"/>
      <c r="E5" s="369">
        <v>3</v>
      </c>
      <c r="F5" s="370" t="str">
        <f t="shared" ref="F5:F12" si="5">F4</f>
        <v>Henson/Pigford</v>
      </c>
      <c r="G5" s="370" t="str">
        <f t="shared" si="0"/>
        <v>Henson/Pigford3</v>
      </c>
      <c r="H5" s="370" t="str">
        <f t="shared" si="1"/>
        <v/>
      </c>
      <c r="I5" s="369" t="str">
        <f t="shared" si="2"/>
        <v/>
      </c>
      <c r="J5" s="371" t="str">
        <f>IF($C5="","",ROUND(VLOOKUP($C5,'[1]8-Ball'!$A:$M,J$2,0),0))</f>
        <v/>
      </c>
      <c r="K5" s="372" t="str">
        <f>IF($C5="","",IF(ISERROR(VLOOKUP($C5,'Player Stats'!$A:$D,K$2,0)),0,VLOOKUP($C5,'Player Stats'!$A:$D,K$2,0)))</f>
        <v/>
      </c>
      <c r="L5" s="373" t="str">
        <f t="shared" si="3"/>
        <v/>
      </c>
      <c r="M5" s="373" t="str">
        <f>IF($C5="","",IF(ISERROR(VLOOKUP($C5,'Player Stats'!$A:$D,M$2,0)),0,VLOOKUP($C5,'Player Stats'!$A:$D,M$2,0)))</f>
        <v/>
      </c>
      <c r="N5" s="373" t="str">
        <f>IF($C5="","",IF(ISERROR(VLOOKUP($C5,'Player Stats'!$A:$G,N$2,FALSE)),0,VLOOKUP($C5,'Player Stats'!$A:$G,N$2,FALSE)))</f>
        <v/>
      </c>
      <c r="O5" s="373" t="str">
        <f>IF($C5="","",IF(ISERROR(VLOOKUP($C5,'Player Stats'!$H:$J,O$2,FALSE)),0,VLOOKUP($C5,'Player Stats'!$H:$J,O$2,FALSE))+IF(ISERROR(VLOOKUP($C5,'Player Stats'!$L:$N,O$2,FALSE)),0,VLOOKUP($C5,'Player Stats'!$L:$N,O$2,FALSE)))</f>
        <v/>
      </c>
      <c r="P5" s="373" t="str">
        <f t="shared" si="4"/>
        <v/>
      </c>
      <c r="Q5" s="373" t="str">
        <f>IF($C5="","",IF(ISERROR(VLOOKUP($C5,'Player Stats'!$H:$J,Q$2,FALSE)),0,VLOOKUP($C5,'Player Stats'!$H:$J,Q$2,FALSE))+IF(ISERROR(VLOOKUP($C5,'Player Stats'!$L:$N,Q$2,FALSE)),0,VLOOKUP($C5,'Player Stats'!$L:$N,Q$2,FALSE)))</f>
        <v/>
      </c>
      <c r="R5" s="374" t="str">
        <f>IF($C5="","",IF(ISERROR(VLOOKUP($C5,'Player Stats'!$H:$J,R$2,FALSE)),0,VLOOKUP($C5,'Player Stats'!$H:$J,R$2,FALSE))+IF(ISERROR(VLOOKUP($C5,'Player Stats'!$L:$N,R$2,FALSE)),0,VLOOKUP($C5,'Player Stats'!$L:$N,R$2,FALSE)))</f>
        <v/>
      </c>
    </row>
    <row r="6" spans="1:18" ht="16" customHeight="1">
      <c r="A6" s="368">
        <f>IF(C6="",A5,A5+1)</f>
        <v>2</v>
      </c>
      <c r="B6" s="79">
        <v>3</v>
      </c>
      <c r="C6" s="49"/>
      <c r="D6" s="50"/>
      <c r="E6" s="369">
        <v>4</v>
      </c>
      <c r="F6" s="370" t="str">
        <f t="shared" si="5"/>
        <v>Henson/Pigford</v>
      </c>
      <c r="G6" s="370" t="str">
        <f t="shared" si="0"/>
        <v>Henson/Pigford4</v>
      </c>
      <c r="H6" s="370" t="str">
        <f t="shared" si="1"/>
        <v/>
      </c>
      <c r="I6" s="369" t="str">
        <f t="shared" si="2"/>
        <v/>
      </c>
      <c r="J6" s="371" t="str">
        <f>IF($C6="","",ROUND(VLOOKUP($C6,'[1]8-Ball'!$A:$M,J$2,0),0))</f>
        <v/>
      </c>
      <c r="K6" s="372" t="str">
        <f>IF($C6="","",IF(ISERROR(VLOOKUP($C6,'Player Stats'!$A:$D,K$2,0)),0,VLOOKUP($C6,'Player Stats'!$A:$D,K$2,0)))</f>
        <v/>
      </c>
      <c r="L6" s="373" t="str">
        <f t="shared" si="3"/>
        <v/>
      </c>
      <c r="M6" s="373" t="str">
        <f>IF($C6="","",IF(ISERROR(VLOOKUP($C6,'Player Stats'!$A:$D,M$2,0)),0,VLOOKUP($C6,'Player Stats'!$A:$D,M$2,0)))</f>
        <v/>
      </c>
      <c r="N6" s="373" t="str">
        <f>IF($C6="","",IF(ISERROR(VLOOKUP($C6,'Player Stats'!$A:$G,N$2,FALSE)),0,VLOOKUP($C6,'Player Stats'!$A:$G,N$2,FALSE)))</f>
        <v/>
      </c>
      <c r="O6" s="373" t="str">
        <f>IF($C6="","",IF(ISERROR(VLOOKUP($C6,'Player Stats'!$H:$J,O$2,FALSE)),0,VLOOKUP($C6,'Player Stats'!$H:$J,O$2,FALSE))+IF(ISERROR(VLOOKUP($C6,'Player Stats'!$L:$N,O$2,FALSE)),0,VLOOKUP($C6,'Player Stats'!$L:$N,O$2,FALSE)))</f>
        <v/>
      </c>
      <c r="P6" s="373" t="str">
        <f t="shared" si="4"/>
        <v/>
      </c>
      <c r="Q6" s="373" t="str">
        <f>IF($C6="","",IF(ISERROR(VLOOKUP($C6,'Player Stats'!$H:$J,Q$2,FALSE)),0,VLOOKUP($C6,'Player Stats'!$H:$J,Q$2,FALSE))+IF(ISERROR(VLOOKUP($C6,'Player Stats'!$L:$N,Q$2,FALSE)),0,VLOOKUP($C6,'Player Stats'!$L:$N,Q$2,FALSE)))</f>
        <v/>
      </c>
      <c r="R6" s="374" t="str">
        <f>IF($C6="","",IF(ISERROR(VLOOKUP($C6,'Player Stats'!$H:$J,R$2,FALSE)),0,VLOOKUP($C6,'Player Stats'!$H:$J,R$2,FALSE))+IF(ISERROR(VLOOKUP($C6,'Player Stats'!$L:$N,R$2,FALSE)),0,VLOOKUP($C6,'Player Stats'!$L:$N,R$2,FALSE)))</f>
        <v/>
      </c>
    </row>
    <row r="7" spans="1:18" ht="16" customHeight="1">
      <c r="A7" s="368">
        <f>IF(C7="",A6,A6+1)</f>
        <v>2</v>
      </c>
      <c r="B7" s="77" t="s">
        <v>37</v>
      </c>
      <c r="C7" s="49"/>
      <c r="D7" s="50"/>
      <c r="E7" s="369">
        <v>5</v>
      </c>
      <c r="F7" s="370" t="str">
        <f t="shared" si="5"/>
        <v>Henson/Pigford</v>
      </c>
      <c r="G7" s="370" t="str">
        <f t="shared" si="0"/>
        <v>Henson/Pigford5</v>
      </c>
      <c r="H7" s="370" t="str">
        <f t="shared" si="1"/>
        <v/>
      </c>
      <c r="I7" s="369" t="str">
        <f t="shared" si="2"/>
        <v/>
      </c>
      <c r="J7" s="371" t="str">
        <f>IF($C7="","",ROUND(VLOOKUP($C7,'[1]8-Ball'!$A:$M,J$2,0),0))</f>
        <v/>
      </c>
      <c r="K7" s="372" t="str">
        <f>IF($C7="","",IF(ISERROR(VLOOKUP($C7,'Player Stats'!$A:$D,K$2,0)),0,VLOOKUP($C7,'Player Stats'!$A:$D,K$2,0)))</f>
        <v/>
      </c>
      <c r="L7" s="373" t="str">
        <f t="shared" si="3"/>
        <v/>
      </c>
      <c r="M7" s="373" t="str">
        <f>IF($C7="","",IF(ISERROR(VLOOKUP($C7,'Player Stats'!$A:$D,M$2,0)),0,VLOOKUP($C7,'Player Stats'!$A:$D,M$2,0)))</f>
        <v/>
      </c>
      <c r="N7" s="373" t="str">
        <f>IF($C7="","",IF(ISERROR(VLOOKUP($C7,'Player Stats'!$A:$G,N$2,FALSE)),0,VLOOKUP($C7,'Player Stats'!$A:$G,N$2,FALSE)))</f>
        <v/>
      </c>
      <c r="O7" s="373" t="str">
        <f>IF($C7="","",IF(ISERROR(VLOOKUP($C7,'Player Stats'!$H:$J,O$2,FALSE)),0,VLOOKUP($C7,'Player Stats'!$H:$J,O$2,FALSE))+IF(ISERROR(VLOOKUP($C7,'Player Stats'!$L:$N,O$2,FALSE)),0,VLOOKUP($C7,'Player Stats'!$L:$N,O$2,FALSE)))</f>
        <v/>
      </c>
      <c r="P7" s="373" t="str">
        <f t="shared" si="4"/>
        <v/>
      </c>
      <c r="Q7" s="373" t="str">
        <f>IF($C7="","",IF(ISERROR(VLOOKUP($C7,'Player Stats'!$H:$J,Q$2,FALSE)),0,VLOOKUP($C7,'Player Stats'!$H:$J,Q$2,FALSE))+IF(ISERROR(VLOOKUP($C7,'Player Stats'!$L:$N,Q$2,FALSE)),0,VLOOKUP($C7,'Player Stats'!$L:$N,Q$2,FALSE)))</f>
        <v/>
      </c>
      <c r="R7" s="374" t="str">
        <f>IF($C7="","",IF(ISERROR(VLOOKUP($C7,'Player Stats'!$H:$J,R$2,FALSE)),0,VLOOKUP($C7,'Player Stats'!$H:$J,R$2,FALSE))+IF(ISERROR(VLOOKUP($C7,'Player Stats'!$L:$N,R$2,FALSE)),0,VLOOKUP($C7,'Player Stats'!$L:$N,R$2,FALSE)))</f>
        <v/>
      </c>
    </row>
    <row r="8" spans="1:18" ht="16" customHeight="1">
      <c r="A8" s="368">
        <f t="shared" ref="A8:A71" si="6">IF(C8="",A7,A7+1)</f>
        <v>2</v>
      </c>
      <c r="B8" s="78" t="s">
        <v>288</v>
      </c>
      <c r="C8" s="49"/>
      <c r="D8" s="51"/>
      <c r="E8" s="375">
        <v>6</v>
      </c>
      <c r="F8" s="370" t="str">
        <f t="shared" si="5"/>
        <v>Henson/Pigford</v>
      </c>
      <c r="G8" s="370" t="str">
        <f t="shared" si="0"/>
        <v>Henson/Pigford6</v>
      </c>
      <c r="H8" s="370" t="str">
        <f t="shared" si="1"/>
        <v/>
      </c>
      <c r="I8" s="369" t="str">
        <f t="shared" si="2"/>
        <v/>
      </c>
      <c r="J8" s="371" t="str">
        <f>IF($C8="","",ROUND(VLOOKUP($C8,'[1]8-Ball'!$A:$M,J$2,0),0))</f>
        <v/>
      </c>
      <c r="K8" s="372" t="str">
        <f>IF($C8="","",IF(ISERROR(VLOOKUP($C8,'Player Stats'!$A:$D,K$2,0)),0,VLOOKUP($C8,'Player Stats'!$A:$D,K$2,0)))</f>
        <v/>
      </c>
      <c r="L8" s="373" t="str">
        <f t="shared" si="3"/>
        <v/>
      </c>
      <c r="M8" s="373" t="str">
        <f>IF($C8="","",IF(ISERROR(VLOOKUP($C8,'Player Stats'!$A:$D,M$2,0)),0,VLOOKUP($C8,'Player Stats'!$A:$D,M$2,0)))</f>
        <v/>
      </c>
      <c r="N8" s="373" t="str">
        <f>IF($C8="","",IF(ISERROR(VLOOKUP($C8,'Player Stats'!$A:$G,N$2,FALSE)),0,VLOOKUP($C8,'Player Stats'!$A:$G,N$2,FALSE)))</f>
        <v/>
      </c>
      <c r="O8" s="373" t="str">
        <f>IF($C8="","",IF(ISERROR(VLOOKUP($C8,'Player Stats'!$H:$J,O$2,FALSE)),0,VLOOKUP($C8,'Player Stats'!$H:$J,O$2,FALSE))+IF(ISERROR(VLOOKUP($C8,'Player Stats'!$L:$N,O$2,FALSE)),0,VLOOKUP($C8,'Player Stats'!$L:$N,O$2,FALSE)))</f>
        <v/>
      </c>
      <c r="P8" s="373" t="str">
        <f t="shared" si="4"/>
        <v/>
      </c>
      <c r="Q8" s="373" t="str">
        <f>IF($C8="","",IF(ISERROR(VLOOKUP($C8,'Player Stats'!$H:$J,Q$2,FALSE)),0,VLOOKUP($C8,'Player Stats'!$H:$J,Q$2,FALSE))+IF(ISERROR(VLOOKUP($C8,'Player Stats'!$L:$N,Q$2,FALSE)),0,VLOOKUP($C8,'Player Stats'!$L:$N,Q$2,FALSE)))</f>
        <v/>
      </c>
      <c r="R8" s="374" t="str">
        <f>IF($C8="","",IF(ISERROR(VLOOKUP($C8,'Player Stats'!$H:$J,R$2,FALSE)),0,VLOOKUP($C8,'Player Stats'!$H:$J,R$2,FALSE))+IF(ISERROR(VLOOKUP($C8,'Player Stats'!$L:$N,R$2,FALSE)),0,VLOOKUP($C8,'Player Stats'!$L:$N,R$2,FALSE)))</f>
        <v/>
      </c>
    </row>
    <row r="9" spans="1:18" ht="16" customHeight="1">
      <c r="A9" s="368">
        <f t="shared" si="6"/>
        <v>2</v>
      </c>
      <c r="B9" s="77" t="s">
        <v>262</v>
      </c>
      <c r="C9" s="49"/>
      <c r="D9" s="51"/>
      <c r="E9" s="375">
        <v>7</v>
      </c>
      <c r="F9" s="370" t="str">
        <f t="shared" si="5"/>
        <v>Henson/Pigford</v>
      </c>
      <c r="G9" s="370" t="str">
        <f t="shared" si="0"/>
        <v>Henson/Pigford7</v>
      </c>
      <c r="H9" s="370" t="str">
        <f t="shared" si="1"/>
        <v/>
      </c>
      <c r="I9" s="369" t="str">
        <f t="shared" si="2"/>
        <v/>
      </c>
      <c r="J9" s="371" t="str">
        <f>IF($C9="","",ROUND(VLOOKUP($C9,'[1]8-Ball'!$A:$M,J$2,0),0))</f>
        <v/>
      </c>
      <c r="K9" s="372" t="str">
        <f>IF($C9="","",IF(ISERROR(VLOOKUP($C9,'Player Stats'!$A:$D,K$2,0)),0,VLOOKUP($C9,'Player Stats'!$A:$D,K$2,0)))</f>
        <v/>
      </c>
      <c r="L9" s="373" t="str">
        <f t="shared" si="3"/>
        <v/>
      </c>
      <c r="M9" s="373" t="str">
        <f>IF($C9="","",IF(ISERROR(VLOOKUP($C9,'Player Stats'!$A:$D,M$2,0)),0,VLOOKUP($C9,'Player Stats'!$A:$D,M$2,0)))</f>
        <v/>
      </c>
      <c r="N9" s="373" t="str">
        <f>IF($C9="","",IF(ISERROR(VLOOKUP($C9,'Player Stats'!$A:$G,N$2,FALSE)),0,VLOOKUP($C9,'Player Stats'!$A:$G,N$2,FALSE)))</f>
        <v/>
      </c>
      <c r="O9" s="373" t="str">
        <f>IF($C9="","",IF(ISERROR(VLOOKUP($C9,'Player Stats'!$H:$J,O$2,FALSE)),0,VLOOKUP($C9,'Player Stats'!$H:$J,O$2,FALSE))+IF(ISERROR(VLOOKUP($C9,'Player Stats'!$L:$N,O$2,FALSE)),0,VLOOKUP($C9,'Player Stats'!$L:$N,O$2,FALSE)))</f>
        <v/>
      </c>
      <c r="P9" s="373" t="str">
        <f t="shared" si="4"/>
        <v/>
      </c>
      <c r="Q9" s="373" t="str">
        <f>IF($C9="","",IF(ISERROR(VLOOKUP($C9,'Player Stats'!$H:$J,Q$2,FALSE)),0,VLOOKUP($C9,'Player Stats'!$H:$J,Q$2,FALSE))+IF(ISERROR(VLOOKUP($C9,'Player Stats'!$L:$N,Q$2,FALSE)),0,VLOOKUP($C9,'Player Stats'!$L:$N,Q$2,FALSE)))</f>
        <v/>
      </c>
      <c r="R9" s="374" t="str">
        <f>IF($C9="","",IF(ISERROR(VLOOKUP($C9,'Player Stats'!$H:$J,R$2,FALSE)),0,VLOOKUP($C9,'Player Stats'!$H:$J,R$2,FALSE))+IF(ISERROR(VLOOKUP($C9,'Player Stats'!$L:$N,R$2,FALSE)),0,VLOOKUP($C9,'Player Stats'!$L:$N,R$2,FALSE)))</f>
        <v/>
      </c>
    </row>
    <row r="10" spans="1:18" ht="16" customHeight="1">
      <c r="A10" s="368">
        <f t="shared" si="6"/>
        <v>2</v>
      </c>
      <c r="B10" s="78"/>
      <c r="C10" s="49"/>
      <c r="D10" s="51"/>
      <c r="E10" s="375">
        <v>8</v>
      </c>
      <c r="F10" s="370" t="str">
        <f t="shared" si="5"/>
        <v>Henson/Pigford</v>
      </c>
      <c r="G10" s="370" t="str">
        <f t="shared" si="0"/>
        <v>Henson/Pigford8</v>
      </c>
      <c r="H10" s="370" t="str">
        <f t="shared" si="1"/>
        <v/>
      </c>
      <c r="I10" s="369" t="str">
        <f t="shared" si="2"/>
        <v/>
      </c>
      <c r="J10" s="371" t="str">
        <f>IF($C10="","",ROUND(VLOOKUP($C10,'[1]8-Ball'!$A:$M,J$2,0),0))</f>
        <v/>
      </c>
      <c r="K10" s="372" t="str">
        <f>IF($C10="","",IF(ISERROR(VLOOKUP($C10,'Player Stats'!$A:$D,K$2,0)),0,VLOOKUP($C10,'Player Stats'!$A:$D,K$2,0)))</f>
        <v/>
      </c>
      <c r="L10" s="373" t="str">
        <f t="shared" si="3"/>
        <v/>
      </c>
      <c r="M10" s="373" t="str">
        <f>IF($C10="","",IF(ISERROR(VLOOKUP($C10,'Player Stats'!$A:$D,M$2,0)),0,VLOOKUP($C10,'Player Stats'!$A:$D,M$2,0)))</f>
        <v/>
      </c>
      <c r="N10" s="373" t="str">
        <f>IF($C10="","",IF(ISERROR(VLOOKUP($C10,'Player Stats'!$A:$G,N$2,FALSE)),0,VLOOKUP($C10,'Player Stats'!$A:$G,N$2,FALSE)))</f>
        <v/>
      </c>
      <c r="O10" s="373" t="str">
        <f>IF($C10="","",IF(ISERROR(VLOOKUP($C10,'Player Stats'!$H:$J,O$2,FALSE)),0,VLOOKUP($C10,'Player Stats'!$H:$J,O$2,FALSE))+IF(ISERROR(VLOOKUP($C10,'Player Stats'!$L:$N,O$2,FALSE)),0,VLOOKUP($C10,'Player Stats'!$L:$N,O$2,FALSE)))</f>
        <v/>
      </c>
      <c r="P10" s="373" t="str">
        <f t="shared" si="4"/>
        <v/>
      </c>
      <c r="Q10" s="373" t="str">
        <f>IF($C10="","",IF(ISERROR(VLOOKUP($C10,'Player Stats'!$H:$J,Q$2,FALSE)),0,VLOOKUP($C10,'Player Stats'!$H:$J,Q$2,FALSE))+IF(ISERROR(VLOOKUP($C10,'Player Stats'!$L:$N,Q$2,FALSE)),0,VLOOKUP($C10,'Player Stats'!$L:$N,Q$2,FALSE)))</f>
        <v/>
      </c>
      <c r="R10" s="374" t="str">
        <f>IF($C10="","",IF(ISERROR(VLOOKUP($C10,'Player Stats'!$H:$J,R$2,FALSE)),0,VLOOKUP($C10,'Player Stats'!$H:$J,R$2,FALSE))+IF(ISERROR(VLOOKUP($C10,'Player Stats'!$L:$N,R$2,FALSE)),0,VLOOKUP($C10,'Player Stats'!$L:$N,R$2,FALSE)))</f>
        <v/>
      </c>
    </row>
    <row r="11" spans="1:18" ht="16" customHeight="1">
      <c r="A11" s="368">
        <f t="shared" si="6"/>
        <v>2</v>
      </c>
      <c r="B11" s="376"/>
      <c r="C11" s="49"/>
      <c r="D11" s="51"/>
      <c r="E11" s="375">
        <v>9</v>
      </c>
      <c r="F11" s="370" t="str">
        <f t="shared" si="5"/>
        <v>Henson/Pigford</v>
      </c>
      <c r="G11" s="370" t="str">
        <f t="shared" si="0"/>
        <v>Henson/Pigford9</v>
      </c>
      <c r="H11" s="370" t="str">
        <f t="shared" si="1"/>
        <v/>
      </c>
      <c r="I11" s="369" t="str">
        <f t="shared" si="2"/>
        <v/>
      </c>
      <c r="J11" s="371" t="str">
        <f>IF($C11="","",ROUND(VLOOKUP($C11,'[1]8-Ball'!$A:$M,J$2,0),0))</f>
        <v/>
      </c>
      <c r="K11" s="372" t="str">
        <f>IF($C11="","",IF(ISERROR(VLOOKUP($C11,'Player Stats'!$A:$D,K$2,0)),0,VLOOKUP($C11,'Player Stats'!$A:$D,K$2,0)))</f>
        <v/>
      </c>
      <c r="L11" s="373" t="str">
        <f t="shared" si="3"/>
        <v/>
      </c>
      <c r="M11" s="373" t="str">
        <f>IF($C11="","",IF(ISERROR(VLOOKUP($C11,'Player Stats'!$A:$D,M$2,0)),0,VLOOKUP($C11,'Player Stats'!$A:$D,M$2,0)))</f>
        <v/>
      </c>
      <c r="N11" s="373" t="str">
        <f>IF($C11="","",IF(ISERROR(VLOOKUP($C11,'Player Stats'!$A:$G,N$2,FALSE)),0,VLOOKUP($C11,'Player Stats'!$A:$G,N$2,FALSE)))</f>
        <v/>
      </c>
      <c r="O11" s="373" t="str">
        <f>IF($C11="","",IF(ISERROR(VLOOKUP($C11,'Player Stats'!$H:$J,O$2,FALSE)),0,VLOOKUP($C11,'Player Stats'!$H:$J,O$2,FALSE))+IF(ISERROR(VLOOKUP($C11,'Player Stats'!$L:$N,O$2,FALSE)),0,VLOOKUP($C11,'Player Stats'!$L:$N,O$2,FALSE)))</f>
        <v/>
      </c>
      <c r="P11" s="373" t="str">
        <f t="shared" si="4"/>
        <v/>
      </c>
      <c r="Q11" s="373" t="str">
        <f>IF($C11="","",IF(ISERROR(VLOOKUP($C11,'Player Stats'!$H:$J,Q$2,FALSE)),0,VLOOKUP($C11,'Player Stats'!$H:$J,Q$2,FALSE))+IF(ISERROR(VLOOKUP($C11,'Player Stats'!$L:$N,Q$2,FALSE)),0,VLOOKUP($C11,'Player Stats'!$L:$N,Q$2,FALSE)))</f>
        <v/>
      </c>
      <c r="R11" s="374" t="str">
        <f>IF($C11="","",IF(ISERROR(VLOOKUP($C11,'Player Stats'!$H:$J,R$2,FALSE)),0,VLOOKUP($C11,'Player Stats'!$H:$J,R$2,FALSE))+IF(ISERROR(VLOOKUP($C11,'Player Stats'!$L:$N,R$2,FALSE)),0,VLOOKUP($C11,'Player Stats'!$L:$N,R$2,FALSE)))</f>
        <v/>
      </c>
    </row>
    <row r="12" spans="1:18" ht="16" customHeight="1" thickBot="1">
      <c r="A12" s="377">
        <f t="shared" si="6"/>
        <v>2</v>
      </c>
      <c r="B12" s="378"/>
      <c r="C12" s="52"/>
      <c r="D12" s="53"/>
      <c r="E12" s="379">
        <v>10</v>
      </c>
      <c r="F12" s="380" t="str">
        <f t="shared" si="5"/>
        <v>Henson/Pigford</v>
      </c>
      <c r="G12" s="380" t="str">
        <f t="shared" si="0"/>
        <v>Henson/Pigford10</v>
      </c>
      <c r="H12" s="380" t="str">
        <f t="shared" si="1"/>
        <v/>
      </c>
      <c r="I12" s="381" t="str">
        <f t="shared" si="2"/>
        <v/>
      </c>
      <c r="J12" s="382" t="str">
        <f>IF($C12="","",ROUND(VLOOKUP($C12,'[1]8-Ball'!$A:$M,J$2,0),0))</f>
        <v/>
      </c>
      <c r="K12" s="383" t="str">
        <f>IF($C12="","",IF(ISERROR(VLOOKUP($C12,'Player Stats'!$A:$D,K$2,0)),0,VLOOKUP($C12,'Player Stats'!$A:$D,K$2,0)))</f>
        <v/>
      </c>
      <c r="L12" s="384" t="str">
        <f t="shared" si="3"/>
        <v/>
      </c>
      <c r="M12" s="384" t="str">
        <f>IF($C12="","",IF(ISERROR(VLOOKUP($C12,'Player Stats'!$A:$D,M$2,0)),0,VLOOKUP($C12,'Player Stats'!$A:$D,M$2,0)))</f>
        <v/>
      </c>
      <c r="N12" s="384" t="str">
        <f>IF($C12="","",IF(ISERROR(VLOOKUP($C12,'Player Stats'!$A:$G,N$2,FALSE)),0,VLOOKUP($C12,'Player Stats'!$A:$G,N$2,FALSE)))</f>
        <v/>
      </c>
      <c r="O12" s="384" t="str">
        <f>IF($C12="","",IF(ISERROR(VLOOKUP($C12,'Player Stats'!$H:$J,O$2,FALSE)),0,VLOOKUP($C12,'Player Stats'!$H:$J,O$2,FALSE))+IF(ISERROR(VLOOKUP($C12,'Player Stats'!$L:$N,O$2,FALSE)),0,VLOOKUP($C12,'Player Stats'!$L:$N,O$2,FALSE)))</f>
        <v/>
      </c>
      <c r="P12" s="384" t="str">
        <f t="shared" si="4"/>
        <v/>
      </c>
      <c r="Q12" s="384" t="str">
        <f>IF($C12="","",IF(ISERROR(VLOOKUP($C12,'Player Stats'!$H:$J,Q$2,FALSE)),0,VLOOKUP($C12,'Player Stats'!$H:$J,Q$2,FALSE))+IF(ISERROR(VLOOKUP($C12,'Player Stats'!$L:$N,Q$2,FALSE)),0,VLOOKUP($C12,'Player Stats'!$L:$N,Q$2,FALSE)))</f>
        <v/>
      </c>
      <c r="R12" s="385" t="str">
        <f>IF($C12="","",IF(ISERROR(VLOOKUP($C12,'Player Stats'!$H:$J,R$2,FALSE)),0,VLOOKUP($C12,'Player Stats'!$H:$J,R$2,FALSE))+IF(ISERROR(VLOOKUP($C12,'Player Stats'!$L:$N,R$2,FALSE)),0,VLOOKUP($C12,'Player Stats'!$L:$N,R$2,FALSE)))</f>
        <v/>
      </c>
    </row>
    <row r="13" spans="1:18" ht="16" customHeight="1">
      <c r="A13" s="360">
        <f t="shared" si="6"/>
        <v>3</v>
      </c>
      <c r="B13" s="76" t="s">
        <v>31</v>
      </c>
      <c r="C13" s="47" t="s">
        <v>56</v>
      </c>
      <c r="D13" s="48"/>
      <c r="E13" s="361">
        <v>1</v>
      </c>
      <c r="F13" s="362" t="str">
        <f>B14</f>
        <v>The Littles</v>
      </c>
      <c r="G13" s="362" t="str">
        <f t="shared" si="0"/>
        <v>The Littles1</v>
      </c>
      <c r="H13" s="362" t="str">
        <f t="shared" si="1"/>
        <v>Ashburn, Larry</v>
      </c>
      <c r="I13" s="363" t="str">
        <f t="shared" si="2"/>
        <v>8</v>
      </c>
      <c r="J13" s="364">
        <f>IF($C13="","",ROUND(VLOOKUP($C13,'[1]8-Ball'!$A:$M,J$2,0),0))</f>
        <v>8</v>
      </c>
      <c r="K13" s="365">
        <f>IF($C13="","",IF(ISERROR(VLOOKUP($C13,'Player Stats'!$A:$D,K$2,0)),0,VLOOKUP($C13,'Player Stats'!$A:$D,K$2,0)))</f>
        <v>5</v>
      </c>
      <c r="L13" s="366">
        <f t="shared" si="3"/>
        <v>3</v>
      </c>
      <c r="M13" s="366">
        <f>IF($C13="","",IF(ISERROR(VLOOKUP($C13,'Player Stats'!$A:$D,M$2,0)),0,VLOOKUP($C13,'Player Stats'!$A:$D,M$2,0)))</f>
        <v>8</v>
      </c>
      <c r="N13" s="366">
        <f>IF($C13="","",IF(ISERROR(VLOOKUP($C13,'Player Stats'!$A:$G,N$2,FALSE)),0,VLOOKUP($C13,'Player Stats'!$A:$G,N$2,FALSE)))</f>
        <v>66</v>
      </c>
      <c r="O13" s="366">
        <f>IF($C13="","",IF(ISERROR(VLOOKUP($C13,'Player Stats'!$H:$J,O$2,FALSE)),0,VLOOKUP($C13,'Player Stats'!$H:$J,O$2,FALSE))+IF(ISERROR(VLOOKUP($C13,'Player Stats'!$L:$N,O$2,FALSE)),0,VLOOKUP($C13,'Player Stats'!$L:$N,O$2,FALSE)))</f>
        <v>8</v>
      </c>
      <c r="P13" s="366">
        <f t="shared" si="4"/>
        <v>12</v>
      </c>
      <c r="Q13" s="366">
        <f>IF($C13="","",IF(ISERROR(VLOOKUP($C13,'Player Stats'!$H:$J,Q$2,FALSE)),0,VLOOKUP($C13,'Player Stats'!$H:$J,Q$2,FALSE))+IF(ISERROR(VLOOKUP($C13,'Player Stats'!$L:$N,Q$2,FALSE)),0,VLOOKUP($C13,'Player Stats'!$L:$N,Q$2,FALSE)))</f>
        <v>20</v>
      </c>
      <c r="R13" s="367">
        <f>IF($C13="","",IF(ISERROR(VLOOKUP($C13,'Player Stats'!$H:$J,R$2,FALSE)),0,VLOOKUP($C13,'Player Stats'!$H:$J,R$2,FALSE))+IF(ISERROR(VLOOKUP($C13,'Player Stats'!$L:$N,R$2,FALSE)),0,VLOOKUP($C13,'Player Stats'!$L:$N,R$2,FALSE)))</f>
        <v>0</v>
      </c>
    </row>
    <row r="14" spans="1:18" ht="16" customHeight="1">
      <c r="A14" s="368">
        <f t="shared" si="6"/>
        <v>4</v>
      </c>
      <c r="B14" s="78" t="s">
        <v>268</v>
      </c>
      <c r="C14" s="49" t="s">
        <v>323</v>
      </c>
      <c r="D14" s="50"/>
      <c r="E14" s="369">
        <v>2</v>
      </c>
      <c r="F14" s="370" t="str">
        <f>F13</f>
        <v>The Littles</v>
      </c>
      <c r="G14" s="370" t="str">
        <f t="shared" si="0"/>
        <v>The Littles2</v>
      </c>
      <c r="H14" s="370" t="str">
        <f t="shared" si="1"/>
        <v>Secor, Jason</v>
      </c>
      <c r="I14" s="369" t="str">
        <f t="shared" si="2"/>
        <v>10</v>
      </c>
      <c r="J14" s="371">
        <f>IF($C14="","",ROUND(VLOOKUP($C14,'[1]8-Ball'!$A:$M,J$2,0),0))</f>
        <v>10</v>
      </c>
      <c r="K14" s="372">
        <f>IF($C14="","",IF(ISERROR(VLOOKUP($C14,'Player Stats'!$A:$D,K$2,0)),0,VLOOKUP($C14,'Player Stats'!$A:$D,K$2,0)))</f>
        <v>3</v>
      </c>
      <c r="L14" s="373">
        <f t="shared" si="3"/>
        <v>1</v>
      </c>
      <c r="M14" s="373">
        <f>IF($C14="","",IF(ISERROR(VLOOKUP($C14,'Player Stats'!$A:$D,M$2,0)),0,VLOOKUP($C14,'Player Stats'!$A:$D,M$2,0)))</f>
        <v>4</v>
      </c>
      <c r="N14" s="373">
        <f>IF($C14="","",IF(ISERROR(VLOOKUP($C14,'Player Stats'!$A:$G,N$2,FALSE)),0,VLOOKUP($C14,'Player Stats'!$A:$G,N$2,FALSE)))</f>
        <v>32</v>
      </c>
      <c r="O14" s="373">
        <f>IF($C14="","",IF(ISERROR(VLOOKUP($C14,'Player Stats'!$H:$J,O$2,FALSE)),0,VLOOKUP($C14,'Player Stats'!$H:$J,O$2,FALSE))+IF(ISERROR(VLOOKUP($C14,'Player Stats'!$L:$N,O$2,FALSE)),0,VLOOKUP($C14,'Player Stats'!$L:$N,O$2,FALSE)))</f>
        <v>4</v>
      </c>
      <c r="P14" s="373">
        <f t="shared" si="4"/>
        <v>6</v>
      </c>
      <c r="Q14" s="373">
        <f>IF($C14="","",IF(ISERROR(VLOOKUP($C14,'Player Stats'!$H:$J,Q$2,FALSE)),0,VLOOKUP($C14,'Player Stats'!$H:$J,Q$2,FALSE))+IF(ISERROR(VLOOKUP($C14,'Player Stats'!$L:$N,Q$2,FALSE)),0,VLOOKUP($C14,'Player Stats'!$L:$N,Q$2,FALSE)))</f>
        <v>10</v>
      </c>
      <c r="R14" s="374">
        <f>IF($C14="","",IF(ISERROR(VLOOKUP($C14,'Player Stats'!$H:$J,R$2,FALSE)),0,VLOOKUP($C14,'Player Stats'!$H:$J,R$2,FALSE))+IF(ISERROR(VLOOKUP($C14,'Player Stats'!$L:$N,R$2,FALSE)),0,VLOOKUP($C14,'Player Stats'!$L:$N,R$2,FALSE)))</f>
        <v>0</v>
      </c>
    </row>
    <row r="15" spans="1:18" ht="16" customHeight="1">
      <c r="A15" s="368">
        <f t="shared" si="6"/>
        <v>5</v>
      </c>
      <c r="B15" s="77" t="s">
        <v>110</v>
      </c>
      <c r="C15" s="49" t="s">
        <v>321</v>
      </c>
      <c r="D15" s="50"/>
      <c r="E15" s="369">
        <v>3</v>
      </c>
      <c r="F15" s="370" t="str">
        <f t="shared" ref="F15:F22" si="7">F14</f>
        <v>The Littles</v>
      </c>
      <c r="G15" s="370" t="str">
        <f t="shared" si="0"/>
        <v>The Littles3</v>
      </c>
      <c r="H15" s="370" t="str">
        <f t="shared" si="1"/>
        <v>miller, alicia</v>
      </c>
      <c r="I15" s="369" t="str">
        <f t="shared" si="2"/>
        <v>4</v>
      </c>
      <c r="J15" s="371">
        <f>IF($C15="","",ROUND(VLOOKUP($C15,'[1]8-Ball'!$A:$M,J$2,0),0))</f>
        <v>4</v>
      </c>
      <c r="K15" s="372">
        <f>IF($C15="","",IF(ISERROR(VLOOKUP($C15,'Player Stats'!$A:$D,K$2,0)),0,VLOOKUP($C15,'Player Stats'!$A:$D,K$2,0)))</f>
        <v>0</v>
      </c>
      <c r="L15" s="373">
        <f t="shared" si="3"/>
        <v>8</v>
      </c>
      <c r="M15" s="373">
        <f>IF($C15="","",IF(ISERROR(VLOOKUP($C15,'Player Stats'!$A:$D,M$2,0)),0,VLOOKUP($C15,'Player Stats'!$A:$D,M$2,0)))</f>
        <v>8</v>
      </c>
      <c r="N15" s="373">
        <f>IF($C15="","",IF(ISERROR(VLOOKUP($C15,'Player Stats'!$A:$G,N$2,FALSE)),0,VLOOKUP($C15,'Player Stats'!$A:$G,N$2,FALSE)))</f>
        <v>29</v>
      </c>
      <c r="O15" s="373">
        <f>IF($C15="","",IF(ISERROR(VLOOKUP($C15,'Player Stats'!$H:$J,O$2,FALSE)),0,VLOOKUP($C15,'Player Stats'!$H:$J,O$2,FALSE))+IF(ISERROR(VLOOKUP($C15,'Player Stats'!$L:$N,O$2,FALSE)),0,VLOOKUP($C15,'Player Stats'!$L:$N,O$2,FALSE)))</f>
        <v>8</v>
      </c>
      <c r="P15" s="373">
        <f t="shared" si="4"/>
        <v>12</v>
      </c>
      <c r="Q15" s="373">
        <f>IF($C15="","",IF(ISERROR(VLOOKUP($C15,'Player Stats'!$H:$J,Q$2,FALSE)),0,VLOOKUP($C15,'Player Stats'!$H:$J,Q$2,FALSE))+IF(ISERROR(VLOOKUP($C15,'Player Stats'!$L:$N,Q$2,FALSE)),0,VLOOKUP($C15,'Player Stats'!$L:$N,Q$2,FALSE)))</f>
        <v>20</v>
      </c>
      <c r="R15" s="374">
        <f>IF($C15="","",IF(ISERROR(VLOOKUP($C15,'Player Stats'!$H:$J,R$2,FALSE)),0,VLOOKUP($C15,'Player Stats'!$H:$J,R$2,FALSE))+IF(ISERROR(VLOOKUP($C15,'Player Stats'!$L:$N,R$2,FALSE)),0,VLOOKUP($C15,'Player Stats'!$L:$N,R$2,FALSE)))</f>
        <v>0</v>
      </c>
    </row>
    <row r="16" spans="1:18" ht="16" customHeight="1">
      <c r="A16" s="368">
        <f t="shared" si="6"/>
        <v>5</v>
      </c>
      <c r="B16" s="79">
        <v>1</v>
      </c>
      <c r="C16" s="49"/>
      <c r="D16" s="50"/>
      <c r="E16" s="369">
        <v>4</v>
      </c>
      <c r="F16" s="370" t="str">
        <f t="shared" si="7"/>
        <v>The Littles</v>
      </c>
      <c r="G16" s="370" t="str">
        <f t="shared" si="0"/>
        <v>The Littles4</v>
      </c>
      <c r="H16" s="370" t="str">
        <f t="shared" si="1"/>
        <v/>
      </c>
      <c r="I16" s="369" t="str">
        <f t="shared" si="2"/>
        <v/>
      </c>
      <c r="J16" s="371" t="str">
        <f>IF($C16="","",ROUND(VLOOKUP($C16,'[1]8-Ball'!$A:$M,J$2,0),0))</f>
        <v/>
      </c>
      <c r="K16" s="372" t="str">
        <f>IF($C16="","",IF(ISERROR(VLOOKUP($C16,'Player Stats'!$A:$D,K$2,0)),0,VLOOKUP($C16,'Player Stats'!$A:$D,K$2,0)))</f>
        <v/>
      </c>
      <c r="L16" s="373" t="str">
        <f t="shared" si="3"/>
        <v/>
      </c>
      <c r="M16" s="373" t="str">
        <f>IF($C16="","",IF(ISERROR(VLOOKUP($C16,'Player Stats'!$A:$D,M$2,0)),0,VLOOKUP($C16,'Player Stats'!$A:$D,M$2,0)))</f>
        <v/>
      </c>
      <c r="N16" s="373" t="str">
        <f>IF($C16="","",IF(ISERROR(VLOOKUP($C16,'Player Stats'!$A:$G,N$2,FALSE)),0,VLOOKUP($C16,'Player Stats'!$A:$G,N$2,FALSE)))</f>
        <v/>
      </c>
      <c r="O16" s="373" t="str">
        <f>IF($C16="","",IF(ISERROR(VLOOKUP($C16,'Player Stats'!$H:$J,O$2,FALSE)),0,VLOOKUP($C16,'Player Stats'!$H:$J,O$2,FALSE))+IF(ISERROR(VLOOKUP($C16,'Player Stats'!$L:$N,O$2,FALSE)),0,VLOOKUP($C16,'Player Stats'!$L:$N,O$2,FALSE)))</f>
        <v/>
      </c>
      <c r="P16" s="373" t="str">
        <f t="shared" si="4"/>
        <v/>
      </c>
      <c r="Q16" s="373" t="str">
        <f>IF($C16="","",IF(ISERROR(VLOOKUP($C16,'Player Stats'!$H:$J,Q$2,FALSE)),0,VLOOKUP($C16,'Player Stats'!$H:$J,Q$2,FALSE))+IF(ISERROR(VLOOKUP($C16,'Player Stats'!$L:$N,Q$2,FALSE)),0,VLOOKUP($C16,'Player Stats'!$L:$N,Q$2,FALSE)))</f>
        <v/>
      </c>
      <c r="R16" s="374" t="str">
        <f>IF($C16="","",IF(ISERROR(VLOOKUP($C16,'Player Stats'!$H:$J,R$2,FALSE)),0,VLOOKUP($C16,'Player Stats'!$H:$J,R$2,FALSE))+IF(ISERROR(VLOOKUP($C16,'Player Stats'!$L:$N,R$2,FALSE)),0,VLOOKUP($C16,'Player Stats'!$L:$N,R$2,FALSE)))</f>
        <v/>
      </c>
    </row>
    <row r="17" spans="1:18" ht="16" customHeight="1">
      <c r="A17" s="368">
        <f t="shared" si="6"/>
        <v>5</v>
      </c>
      <c r="B17" s="77" t="s">
        <v>37</v>
      </c>
      <c r="C17" s="49"/>
      <c r="D17" s="50"/>
      <c r="E17" s="369">
        <v>5</v>
      </c>
      <c r="F17" s="370" t="str">
        <f t="shared" si="7"/>
        <v>The Littles</v>
      </c>
      <c r="G17" s="370" t="str">
        <f t="shared" si="0"/>
        <v>The Littles5</v>
      </c>
      <c r="H17" s="370" t="str">
        <f t="shared" si="1"/>
        <v/>
      </c>
      <c r="I17" s="369" t="str">
        <f t="shared" si="2"/>
        <v/>
      </c>
      <c r="J17" s="371" t="str">
        <f>IF($C17="","",ROUND(VLOOKUP($C17,'[1]8-Ball'!$A:$M,J$2,0),0))</f>
        <v/>
      </c>
      <c r="K17" s="372" t="str">
        <f>IF($C17="","",IF(ISERROR(VLOOKUP($C17,'Player Stats'!$A:$D,K$2,0)),0,VLOOKUP($C17,'Player Stats'!$A:$D,K$2,0)))</f>
        <v/>
      </c>
      <c r="L17" s="373" t="str">
        <f t="shared" si="3"/>
        <v/>
      </c>
      <c r="M17" s="373" t="str">
        <f>IF($C17="","",IF(ISERROR(VLOOKUP($C17,'Player Stats'!$A:$D,M$2,0)),0,VLOOKUP($C17,'Player Stats'!$A:$D,M$2,0)))</f>
        <v/>
      </c>
      <c r="N17" s="373" t="str">
        <f>IF($C17="","",IF(ISERROR(VLOOKUP($C17,'Player Stats'!$A:$G,N$2,FALSE)),0,VLOOKUP($C17,'Player Stats'!$A:$G,N$2,FALSE)))</f>
        <v/>
      </c>
      <c r="O17" s="373" t="str">
        <f>IF($C17="","",IF(ISERROR(VLOOKUP($C17,'Player Stats'!$H:$J,O$2,FALSE)),0,VLOOKUP($C17,'Player Stats'!$H:$J,O$2,FALSE))+IF(ISERROR(VLOOKUP($C17,'Player Stats'!$L:$N,O$2,FALSE)),0,VLOOKUP($C17,'Player Stats'!$L:$N,O$2,FALSE)))</f>
        <v/>
      </c>
      <c r="P17" s="373" t="str">
        <f t="shared" si="4"/>
        <v/>
      </c>
      <c r="Q17" s="373" t="str">
        <f>IF($C17="","",IF(ISERROR(VLOOKUP($C17,'Player Stats'!$H:$J,Q$2,FALSE)),0,VLOOKUP($C17,'Player Stats'!$H:$J,Q$2,FALSE))+IF(ISERROR(VLOOKUP($C17,'Player Stats'!$L:$N,Q$2,FALSE)),0,VLOOKUP($C17,'Player Stats'!$L:$N,Q$2,FALSE)))</f>
        <v/>
      </c>
      <c r="R17" s="374" t="str">
        <f>IF($C17="","",IF(ISERROR(VLOOKUP($C17,'Player Stats'!$H:$J,R$2,FALSE)),0,VLOOKUP($C17,'Player Stats'!$H:$J,R$2,FALSE))+IF(ISERROR(VLOOKUP($C17,'Player Stats'!$L:$N,R$2,FALSE)),0,VLOOKUP($C17,'Player Stats'!$L:$N,R$2,FALSE)))</f>
        <v/>
      </c>
    </row>
    <row r="18" spans="1:18" ht="16" customHeight="1">
      <c r="A18" s="368">
        <f t="shared" si="6"/>
        <v>5</v>
      </c>
      <c r="B18" s="78" t="s">
        <v>287</v>
      </c>
      <c r="C18" s="49"/>
      <c r="D18" s="51"/>
      <c r="E18" s="375">
        <v>6</v>
      </c>
      <c r="F18" s="370" t="str">
        <f t="shared" si="7"/>
        <v>The Littles</v>
      </c>
      <c r="G18" s="370" t="str">
        <f t="shared" si="0"/>
        <v>The Littles6</v>
      </c>
      <c r="H18" s="370" t="str">
        <f t="shared" si="1"/>
        <v/>
      </c>
      <c r="I18" s="369" t="str">
        <f t="shared" si="2"/>
        <v/>
      </c>
      <c r="J18" s="371" t="str">
        <f>IF($C18="","",ROUND(VLOOKUP($C18,'[1]8-Ball'!$A:$M,J$2,0),0))</f>
        <v/>
      </c>
      <c r="K18" s="372" t="str">
        <f>IF($C18="","",IF(ISERROR(VLOOKUP($C18,'Player Stats'!$A:$D,K$2,0)),0,VLOOKUP($C18,'Player Stats'!$A:$D,K$2,0)))</f>
        <v/>
      </c>
      <c r="L18" s="373" t="str">
        <f t="shared" si="3"/>
        <v/>
      </c>
      <c r="M18" s="373" t="str">
        <f>IF($C18="","",IF(ISERROR(VLOOKUP($C18,'Player Stats'!$A:$D,M$2,0)),0,VLOOKUP($C18,'Player Stats'!$A:$D,M$2,0)))</f>
        <v/>
      </c>
      <c r="N18" s="373" t="str">
        <f>IF($C18="","",IF(ISERROR(VLOOKUP($C18,'Player Stats'!$A:$G,N$2,FALSE)),0,VLOOKUP($C18,'Player Stats'!$A:$G,N$2,FALSE)))</f>
        <v/>
      </c>
      <c r="O18" s="373" t="str">
        <f>IF($C18="","",IF(ISERROR(VLOOKUP($C18,'Player Stats'!$H:$J,O$2,FALSE)),0,VLOOKUP($C18,'Player Stats'!$H:$J,O$2,FALSE))+IF(ISERROR(VLOOKUP($C18,'Player Stats'!$L:$N,O$2,FALSE)),0,VLOOKUP($C18,'Player Stats'!$L:$N,O$2,FALSE)))</f>
        <v/>
      </c>
      <c r="P18" s="373" t="str">
        <f t="shared" si="4"/>
        <v/>
      </c>
      <c r="Q18" s="373" t="str">
        <f>IF($C18="","",IF(ISERROR(VLOOKUP($C18,'Player Stats'!$H:$J,Q$2,FALSE)),0,VLOOKUP($C18,'Player Stats'!$H:$J,Q$2,FALSE))+IF(ISERROR(VLOOKUP($C18,'Player Stats'!$L:$N,Q$2,FALSE)),0,VLOOKUP($C18,'Player Stats'!$L:$N,Q$2,FALSE)))</f>
        <v/>
      </c>
      <c r="R18" s="374" t="str">
        <f>IF($C18="","",IF(ISERROR(VLOOKUP($C18,'Player Stats'!$H:$J,R$2,FALSE)),0,VLOOKUP($C18,'Player Stats'!$H:$J,R$2,FALSE))+IF(ISERROR(VLOOKUP($C18,'Player Stats'!$L:$N,R$2,FALSE)),0,VLOOKUP($C18,'Player Stats'!$L:$N,R$2,FALSE)))</f>
        <v/>
      </c>
    </row>
    <row r="19" spans="1:18" ht="16" customHeight="1">
      <c r="A19" s="368">
        <f t="shared" si="6"/>
        <v>5</v>
      </c>
      <c r="B19" s="77" t="s">
        <v>262</v>
      </c>
      <c r="C19" s="49"/>
      <c r="D19" s="51"/>
      <c r="E19" s="375">
        <v>7</v>
      </c>
      <c r="F19" s="370" t="str">
        <f t="shared" si="7"/>
        <v>The Littles</v>
      </c>
      <c r="G19" s="370" t="str">
        <f t="shared" si="0"/>
        <v>The Littles7</v>
      </c>
      <c r="H19" s="370" t="str">
        <f t="shared" si="1"/>
        <v/>
      </c>
      <c r="I19" s="369" t="str">
        <f t="shared" si="2"/>
        <v/>
      </c>
      <c r="J19" s="371" t="str">
        <f>IF($C19="","",ROUND(VLOOKUP($C19,'[1]8-Ball'!$A:$M,J$2,0),0))</f>
        <v/>
      </c>
      <c r="K19" s="372" t="str">
        <f>IF($C19="","",IF(ISERROR(VLOOKUP($C19,'Player Stats'!$A:$D,K$2,0)),0,VLOOKUP($C19,'Player Stats'!$A:$D,K$2,0)))</f>
        <v/>
      </c>
      <c r="L19" s="373" t="str">
        <f t="shared" si="3"/>
        <v/>
      </c>
      <c r="M19" s="373" t="str">
        <f>IF($C19="","",IF(ISERROR(VLOOKUP($C19,'Player Stats'!$A:$D,M$2,0)),0,VLOOKUP($C19,'Player Stats'!$A:$D,M$2,0)))</f>
        <v/>
      </c>
      <c r="N19" s="373" t="str">
        <f>IF($C19="","",IF(ISERROR(VLOOKUP($C19,'Player Stats'!$A:$G,N$2,FALSE)),0,VLOOKUP($C19,'Player Stats'!$A:$G,N$2,FALSE)))</f>
        <v/>
      </c>
      <c r="O19" s="373" t="str">
        <f>IF($C19="","",IF(ISERROR(VLOOKUP($C19,'Player Stats'!$H:$J,O$2,FALSE)),0,VLOOKUP($C19,'Player Stats'!$H:$J,O$2,FALSE))+IF(ISERROR(VLOOKUP($C19,'Player Stats'!$L:$N,O$2,FALSE)),0,VLOOKUP($C19,'Player Stats'!$L:$N,O$2,FALSE)))</f>
        <v/>
      </c>
      <c r="P19" s="373" t="str">
        <f t="shared" si="4"/>
        <v/>
      </c>
      <c r="Q19" s="373" t="str">
        <f>IF($C19="","",IF(ISERROR(VLOOKUP($C19,'Player Stats'!$H:$J,Q$2,FALSE)),0,VLOOKUP($C19,'Player Stats'!$H:$J,Q$2,FALSE))+IF(ISERROR(VLOOKUP($C19,'Player Stats'!$L:$N,Q$2,FALSE)),0,VLOOKUP($C19,'Player Stats'!$L:$N,Q$2,FALSE)))</f>
        <v/>
      </c>
      <c r="R19" s="374" t="str">
        <f>IF($C19="","",IF(ISERROR(VLOOKUP($C19,'Player Stats'!$H:$J,R$2,FALSE)),0,VLOOKUP($C19,'Player Stats'!$H:$J,R$2,FALSE))+IF(ISERROR(VLOOKUP($C19,'Player Stats'!$L:$N,R$2,FALSE)),0,VLOOKUP($C19,'Player Stats'!$L:$N,R$2,FALSE)))</f>
        <v/>
      </c>
    </row>
    <row r="20" spans="1:18" ht="16" customHeight="1">
      <c r="A20" s="368">
        <f t="shared" si="6"/>
        <v>5</v>
      </c>
      <c r="B20" s="78"/>
      <c r="C20" s="49"/>
      <c r="D20" s="51"/>
      <c r="E20" s="375">
        <v>8</v>
      </c>
      <c r="F20" s="370" t="str">
        <f t="shared" si="7"/>
        <v>The Littles</v>
      </c>
      <c r="G20" s="370" t="str">
        <f t="shared" si="0"/>
        <v>The Littles8</v>
      </c>
      <c r="H20" s="370" t="str">
        <f t="shared" si="1"/>
        <v/>
      </c>
      <c r="I20" s="369" t="str">
        <f t="shared" si="2"/>
        <v/>
      </c>
      <c r="J20" s="371" t="str">
        <f>IF($C20="","",ROUND(VLOOKUP($C20,'[1]8-Ball'!$A:$M,J$2,0),0))</f>
        <v/>
      </c>
      <c r="K20" s="372" t="str">
        <f>IF($C20="","",IF(ISERROR(VLOOKUP($C20,'Player Stats'!$A:$D,K$2,0)),0,VLOOKUP($C20,'Player Stats'!$A:$D,K$2,0)))</f>
        <v/>
      </c>
      <c r="L20" s="373" t="str">
        <f t="shared" si="3"/>
        <v/>
      </c>
      <c r="M20" s="373" t="str">
        <f>IF($C20="","",IF(ISERROR(VLOOKUP($C20,'Player Stats'!$A:$D,M$2,0)),0,VLOOKUP($C20,'Player Stats'!$A:$D,M$2,0)))</f>
        <v/>
      </c>
      <c r="N20" s="373" t="str">
        <f>IF($C20="","",IF(ISERROR(VLOOKUP($C20,'Player Stats'!$A:$G,N$2,FALSE)),0,VLOOKUP($C20,'Player Stats'!$A:$G,N$2,FALSE)))</f>
        <v/>
      </c>
      <c r="O20" s="373" t="str">
        <f>IF($C20="","",IF(ISERROR(VLOOKUP($C20,'Player Stats'!$H:$J,O$2,FALSE)),0,VLOOKUP($C20,'Player Stats'!$H:$J,O$2,FALSE))+IF(ISERROR(VLOOKUP($C20,'Player Stats'!$L:$N,O$2,FALSE)),0,VLOOKUP($C20,'Player Stats'!$L:$N,O$2,FALSE)))</f>
        <v/>
      </c>
      <c r="P20" s="373" t="str">
        <f t="shared" si="4"/>
        <v/>
      </c>
      <c r="Q20" s="373" t="str">
        <f>IF($C20="","",IF(ISERROR(VLOOKUP($C20,'Player Stats'!$H:$J,Q$2,FALSE)),0,VLOOKUP($C20,'Player Stats'!$H:$J,Q$2,FALSE))+IF(ISERROR(VLOOKUP($C20,'Player Stats'!$L:$N,Q$2,FALSE)),0,VLOOKUP($C20,'Player Stats'!$L:$N,Q$2,FALSE)))</f>
        <v/>
      </c>
      <c r="R20" s="374" t="str">
        <f>IF($C20="","",IF(ISERROR(VLOOKUP($C20,'Player Stats'!$H:$J,R$2,FALSE)),0,VLOOKUP($C20,'Player Stats'!$H:$J,R$2,FALSE))+IF(ISERROR(VLOOKUP($C20,'Player Stats'!$L:$N,R$2,FALSE)),0,VLOOKUP($C20,'Player Stats'!$L:$N,R$2,FALSE)))</f>
        <v/>
      </c>
    </row>
    <row r="21" spans="1:18" ht="16" customHeight="1">
      <c r="A21" s="368">
        <f t="shared" si="6"/>
        <v>5</v>
      </c>
      <c r="B21" s="376"/>
      <c r="C21" s="49"/>
      <c r="D21" s="51"/>
      <c r="E21" s="375">
        <v>9</v>
      </c>
      <c r="F21" s="370" t="str">
        <f t="shared" si="7"/>
        <v>The Littles</v>
      </c>
      <c r="G21" s="370" t="str">
        <f t="shared" si="0"/>
        <v>The Littles9</v>
      </c>
      <c r="H21" s="370" t="str">
        <f t="shared" si="1"/>
        <v/>
      </c>
      <c r="I21" s="369" t="str">
        <f t="shared" si="2"/>
        <v/>
      </c>
      <c r="J21" s="371" t="str">
        <f>IF($C21="","",ROUND(VLOOKUP($C21,'[1]8-Ball'!$A:$M,J$2,0),0))</f>
        <v/>
      </c>
      <c r="K21" s="372" t="str">
        <f>IF($C21="","",IF(ISERROR(VLOOKUP($C21,'Player Stats'!$A:$D,K$2,0)),0,VLOOKUP($C21,'Player Stats'!$A:$D,K$2,0)))</f>
        <v/>
      </c>
      <c r="L21" s="373" t="str">
        <f t="shared" si="3"/>
        <v/>
      </c>
      <c r="M21" s="373" t="str">
        <f>IF($C21="","",IF(ISERROR(VLOOKUP($C21,'Player Stats'!$A:$D,M$2,0)),0,VLOOKUP($C21,'Player Stats'!$A:$D,M$2,0)))</f>
        <v/>
      </c>
      <c r="N21" s="373" t="str">
        <f>IF($C21="","",IF(ISERROR(VLOOKUP($C21,'Player Stats'!$A:$G,N$2,FALSE)),0,VLOOKUP($C21,'Player Stats'!$A:$G,N$2,FALSE)))</f>
        <v/>
      </c>
      <c r="O21" s="373" t="str">
        <f>IF($C21="","",IF(ISERROR(VLOOKUP($C21,'Player Stats'!$H:$J,O$2,FALSE)),0,VLOOKUP($C21,'Player Stats'!$H:$J,O$2,FALSE))+IF(ISERROR(VLOOKUP($C21,'Player Stats'!$L:$N,O$2,FALSE)),0,VLOOKUP($C21,'Player Stats'!$L:$N,O$2,FALSE)))</f>
        <v/>
      </c>
      <c r="P21" s="373" t="str">
        <f t="shared" si="4"/>
        <v/>
      </c>
      <c r="Q21" s="373" t="str">
        <f>IF($C21="","",IF(ISERROR(VLOOKUP($C21,'Player Stats'!$H:$J,Q$2,FALSE)),0,VLOOKUP($C21,'Player Stats'!$H:$J,Q$2,FALSE))+IF(ISERROR(VLOOKUP($C21,'Player Stats'!$L:$N,Q$2,FALSE)),0,VLOOKUP($C21,'Player Stats'!$L:$N,Q$2,FALSE)))</f>
        <v/>
      </c>
      <c r="R21" s="374" t="str">
        <f>IF($C21="","",IF(ISERROR(VLOOKUP($C21,'Player Stats'!$H:$J,R$2,FALSE)),0,VLOOKUP($C21,'Player Stats'!$H:$J,R$2,FALSE))+IF(ISERROR(VLOOKUP($C21,'Player Stats'!$L:$N,R$2,FALSE)),0,VLOOKUP($C21,'Player Stats'!$L:$N,R$2,FALSE)))</f>
        <v/>
      </c>
    </row>
    <row r="22" spans="1:18" ht="16" customHeight="1" thickBot="1">
      <c r="A22" s="377">
        <f t="shared" si="6"/>
        <v>5</v>
      </c>
      <c r="B22" s="378"/>
      <c r="C22" s="52"/>
      <c r="D22" s="53"/>
      <c r="E22" s="379">
        <v>10</v>
      </c>
      <c r="F22" s="380" t="str">
        <f t="shared" si="7"/>
        <v>The Littles</v>
      </c>
      <c r="G22" s="380" t="str">
        <f t="shared" si="0"/>
        <v>The Littles10</v>
      </c>
      <c r="H22" s="380" t="str">
        <f t="shared" si="1"/>
        <v/>
      </c>
      <c r="I22" s="381" t="str">
        <f t="shared" si="2"/>
        <v/>
      </c>
      <c r="J22" s="382" t="str">
        <f>IF($C22="","",ROUND(VLOOKUP($C22,'[1]8-Ball'!$A:$M,J$2,0),0))</f>
        <v/>
      </c>
      <c r="K22" s="383" t="str">
        <f>IF($C22="","",IF(ISERROR(VLOOKUP($C22,'Player Stats'!$A:$D,K$2,0)),0,VLOOKUP($C22,'Player Stats'!$A:$D,K$2,0)))</f>
        <v/>
      </c>
      <c r="L22" s="384" t="str">
        <f t="shared" si="3"/>
        <v/>
      </c>
      <c r="M22" s="384" t="str">
        <f>IF($C22="","",IF(ISERROR(VLOOKUP($C22,'Player Stats'!$A:$D,M$2,0)),0,VLOOKUP($C22,'Player Stats'!$A:$D,M$2,0)))</f>
        <v/>
      </c>
      <c r="N22" s="384" t="str">
        <f>IF($C22="","",IF(ISERROR(VLOOKUP($C22,'Player Stats'!$A:$G,N$2,FALSE)),0,VLOOKUP($C22,'Player Stats'!$A:$G,N$2,FALSE)))</f>
        <v/>
      </c>
      <c r="O22" s="384" t="str">
        <f>IF($C22="","",IF(ISERROR(VLOOKUP($C22,'Player Stats'!$H:$J,O$2,FALSE)),0,VLOOKUP($C22,'Player Stats'!$H:$J,O$2,FALSE))+IF(ISERROR(VLOOKUP($C22,'Player Stats'!$L:$N,O$2,FALSE)),0,VLOOKUP($C22,'Player Stats'!$L:$N,O$2,FALSE)))</f>
        <v/>
      </c>
      <c r="P22" s="384" t="str">
        <f t="shared" si="4"/>
        <v/>
      </c>
      <c r="Q22" s="384" t="str">
        <f>IF($C22="","",IF(ISERROR(VLOOKUP($C22,'Player Stats'!$H:$J,Q$2,FALSE)),0,VLOOKUP($C22,'Player Stats'!$H:$J,Q$2,FALSE))+IF(ISERROR(VLOOKUP($C22,'Player Stats'!$L:$N,Q$2,FALSE)),0,VLOOKUP($C22,'Player Stats'!$L:$N,Q$2,FALSE)))</f>
        <v/>
      </c>
      <c r="R22" s="385" t="str">
        <f>IF($C22="","",IF(ISERROR(VLOOKUP($C22,'Player Stats'!$H:$J,R$2,FALSE)),0,VLOOKUP($C22,'Player Stats'!$H:$J,R$2,FALSE))+IF(ISERROR(VLOOKUP($C22,'Player Stats'!$L:$N,R$2,FALSE)),0,VLOOKUP($C22,'Player Stats'!$L:$N,R$2,FALSE)))</f>
        <v/>
      </c>
    </row>
    <row r="23" spans="1:18" ht="16" customHeight="1">
      <c r="A23" s="360">
        <f t="shared" si="6"/>
        <v>6</v>
      </c>
      <c r="B23" s="76" t="s">
        <v>31</v>
      </c>
      <c r="C23" s="158" t="s">
        <v>178</v>
      </c>
      <c r="D23" s="48"/>
      <c r="E23" s="361">
        <v>1</v>
      </c>
      <c r="F23" s="362" t="str">
        <f>B24</f>
        <v>PHOQUEURTEEM</v>
      </c>
      <c r="G23" s="362" t="str">
        <f t="shared" si="0"/>
        <v>PHOQUEURTEEM1</v>
      </c>
      <c r="H23" s="362" t="str">
        <f t="shared" si="1"/>
        <v>Andrews, Brian</v>
      </c>
      <c r="I23" s="363" t="str">
        <f t="shared" si="2"/>
        <v>8</v>
      </c>
      <c r="J23" s="364">
        <f>IF($C23="","",ROUND(VLOOKUP($C23,'[1]8-Ball'!$A:$M,J$2,0),0))</f>
        <v>8</v>
      </c>
      <c r="K23" s="365">
        <f>IF($C23="","",IF(ISERROR(VLOOKUP($C23,'Player Stats'!$A:$D,K$2,0)),0,VLOOKUP($C23,'Player Stats'!$A:$D,K$2,0)))</f>
        <v>2</v>
      </c>
      <c r="L23" s="366">
        <f t="shared" si="3"/>
        <v>8</v>
      </c>
      <c r="M23" s="366">
        <f>IF($C23="","",IF(ISERROR(VLOOKUP($C23,'Player Stats'!$A:$D,M$2,0)),0,VLOOKUP($C23,'Player Stats'!$A:$D,M$2,0)))</f>
        <v>10</v>
      </c>
      <c r="N23" s="366">
        <f>IF($C23="","",IF(ISERROR(VLOOKUP($C23,'Player Stats'!$A:$G,N$2,FALSE)),0,VLOOKUP($C23,'Player Stats'!$A:$G,N$2,FALSE)))</f>
        <v>70</v>
      </c>
      <c r="O23" s="366">
        <f>IF($C23="","",IF(ISERROR(VLOOKUP($C23,'Player Stats'!$H:$J,O$2,FALSE)),0,VLOOKUP($C23,'Player Stats'!$H:$J,O$2,FALSE))+IF(ISERROR(VLOOKUP($C23,'Player Stats'!$L:$N,O$2,FALSE)),0,VLOOKUP($C23,'Player Stats'!$L:$N,O$2,FALSE)))</f>
        <v>17</v>
      </c>
      <c r="P23" s="366">
        <f t="shared" si="4"/>
        <v>8</v>
      </c>
      <c r="Q23" s="366">
        <f>IF($C23="","",IF(ISERROR(VLOOKUP($C23,'Player Stats'!$H:$J,Q$2,FALSE)),0,VLOOKUP($C23,'Player Stats'!$H:$J,Q$2,FALSE))+IF(ISERROR(VLOOKUP($C23,'Player Stats'!$L:$N,Q$2,FALSE)),0,VLOOKUP($C23,'Player Stats'!$L:$N,Q$2,FALSE)))</f>
        <v>25</v>
      </c>
      <c r="R23" s="367">
        <f>IF($C23="","",IF(ISERROR(VLOOKUP($C23,'Player Stats'!$H:$J,R$2,FALSE)),0,VLOOKUP($C23,'Player Stats'!$H:$J,R$2,FALSE))+IF(ISERROR(VLOOKUP($C23,'Player Stats'!$L:$N,R$2,FALSE)),0,VLOOKUP($C23,'Player Stats'!$L:$N,R$2,FALSE)))</f>
        <v>0</v>
      </c>
    </row>
    <row r="24" spans="1:18" ht="16" customHeight="1">
      <c r="A24" s="368">
        <f t="shared" si="6"/>
        <v>7</v>
      </c>
      <c r="B24" s="78" t="s">
        <v>286</v>
      </c>
      <c r="C24" s="159" t="s">
        <v>179</v>
      </c>
      <c r="D24" s="50"/>
      <c r="E24" s="369">
        <v>2</v>
      </c>
      <c r="F24" s="370" t="str">
        <f>F23</f>
        <v>PHOQUEURTEEM</v>
      </c>
      <c r="G24" s="370" t="str">
        <f t="shared" si="0"/>
        <v>PHOQUEURTEEM2</v>
      </c>
      <c r="H24" s="370" t="str">
        <f t="shared" si="1"/>
        <v>Revell, Justin</v>
      </c>
      <c r="I24" s="369" t="str">
        <f t="shared" si="2"/>
        <v>7</v>
      </c>
      <c r="J24" s="371">
        <f>IF($C24="","",ROUND(VLOOKUP($C24,'[1]8-Ball'!$A:$M,J$2,0),0))</f>
        <v>7</v>
      </c>
      <c r="K24" s="372">
        <f>IF($C24="","",IF(ISERROR(VLOOKUP($C24,'Player Stats'!$A:$D,K$2,0)),0,VLOOKUP($C24,'Player Stats'!$A:$D,K$2,0)))</f>
        <v>5</v>
      </c>
      <c r="L24" s="373">
        <f t="shared" si="3"/>
        <v>5</v>
      </c>
      <c r="M24" s="373">
        <f>IF($C24="","",IF(ISERROR(VLOOKUP($C24,'Player Stats'!$A:$D,M$2,0)),0,VLOOKUP($C24,'Player Stats'!$A:$D,M$2,0)))</f>
        <v>10</v>
      </c>
      <c r="N24" s="373">
        <f>IF($C24="","",IF(ISERROR(VLOOKUP($C24,'Player Stats'!$A:$G,N$2,FALSE)),0,VLOOKUP($C24,'Player Stats'!$A:$G,N$2,FALSE)))</f>
        <v>76</v>
      </c>
      <c r="O24" s="373">
        <f>IF($C24="","",IF(ISERROR(VLOOKUP($C24,'Player Stats'!$H:$J,O$2,FALSE)),0,VLOOKUP($C24,'Player Stats'!$H:$J,O$2,FALSE))+IF(ISERROR(VLOOKUP($C24,'Player Stats'!$L:$N,O$2,FALSE)),0,VLOOKUP($C24,'Player Stats'!$L:$N,O$2,FALSE)))</f>
        <v>18</v>
      </c>
      <c r="P24" s="373">
        <f t="shared" si="4"/>
        <v>7</v>
      </c>
      <c r="Q24" s="373">
        <f>IF($C24="","",IF(ISERROR(VLOOKUP($C24,'Player Stats'!$H:$J,Q$2,FALSE)),0,VLOOKUP($C24,'Player Stats'!$H:$J,Q$2,FALSE))+IF(ISERROR(VLOOKUP($C24,'Player Stats'!$L:$N,Q$2,FALSE)),0,VLOOKUP($C24,'Player Stats'!$L:$N,Q$2,FALSE)))</f>
        <v>25</v>
      </c>
      <c r="R24" s="374">
        <f>IF($C24="","",IF(ISERROR(VLOOKUP($C24,'Player Stats'!$H:$J,R$2,FALSE)),0,VLOOKUP($C24,'Player Stats'!$H:$J,R$2,FALSE))+IF(ISERROR(VLOOKUP($C24,'Player Stats'!$L:$N,R$2,FALSE)),0,VLOOKUP($C24,'Player Stats'!$L:$N,R$2,FALSE)))</f>
        <v>0</v>
      </c>
    </row>
    <row r="25" spans="1:18" ht="16" customHeight="1">
      <c r="A25" s="368">
        <f t="shared" si="6"/>
        <v>8</v>
      </c>
      <c r="B25" s="77" t="s">
        <v>110</v>
      </c>
      <c r="C25" s="49" t="s">
        <v>476</v>
      </c>
      <c r="D25" s="50"/>
      <c r="E25" s="369">
        <v>3</v>
      </c>
      <c r="F25" s="370" t="str">
        <f t="shared" ref="F25:F32" si="8">F24</f>
        <v>PHOQUEURTEEM</v>
      </c>
      <c r="G25" s="370" t="str">
        <f t="shared" si="0"/>
        <v>PHOQUEURTEEM3</v>
      </c>
      <c r="H25" s="370" t="str">
        <f t="shared" si="1"/>
        <v>nichols, steven</v>
      </c>
      <c r="I25" s="369" t="str">
        <f t="shared" si="2"/>
        <v>7</v>
      </c>
      <c r="J25" s="371">
        <f>IF($C25="","",ROUND(VLOOKUP($C25,'[1]8-Ball'!$A:$M,J$2,0),0))</f>
        <v>7</v>
      </c>
      <c r="K25" s="372">
        <f>IF($C25="","",IF(ISERROR(VLOOKUP($C25,'Player Stats'!$A:$D,K$2,0)),0,VLOOKUP($C25,'Player Stats'!$A:$D,K$2,0)))</f>
        <v>0</v>
      </c>
      <c r="L25" s="373">
        <f t="shared" si="3"/>
        <v>4</v>
      </c>
      <c r="M25" s="373">
        <f>IF($C25="","",IF(ISERROR(VLOOKUP($C25,'Player Stats'!$A:$D,M$2,0)),0,VLOOKUP($C25,'Player Stats'!$A:$D,M$2,0)))</f>
        <v>4</v>
      </c>
      <c r="N25" s="373">
        <f>IF($C25="","",IF(ISERROR(VLOOKUP($C25,'Player Stats'!$A:$G,N$2,FALSE)),0,VLOOKUP($C25,'Player Stats'!$A:$G,N$2,FALSE)))</f>
        <v>26</v>
      </c>
      <c r="O25" s="373">
        <f>IF($C25="","",IF(ISERROR(VLOOKUP($C25,'Player Stats'!$H:$J,O$2,FALSE)),0,VLOOKUP($C25,'Player Stats'!$H:$J,O$2,FALSE))+IF(ISERROR(VLOOKUP($C25,'Player Stats'!$L:$N,O$2,FALSE)),0,VLOOKUP($C25,'Player Stats'!$L:$N,O$2,FALSE)))</f>
        <v>3</v>
      </c>
      <c r="P25" s="373">
        <f t="shared" si="4"/>
        <v>7</v>
      </c>
      <c r="Q25" s="373">
        <f>IF($C25="","",IF(ISERROR(VLOOKUP($C25,'Player Stats'!$H:$J,Q$2,FALSE)),0,VLOOKUP($C25,'Player Stats'!$H:$J,Q$2,FALSE))+IF(ISERROR(VLOOKUP($C25,'Player Stats'!$L:$N,Q$2,FALSE)),0,VLOOKUP($C25,'Player Stats'!$L:$N,Q$2,FALSE)))</f>
        <v>10</v>
      </c>
      <c r="R25" s="374">
        <f>IF($C25="","",IF(ISERROR(VLOOKUP($C25,'Player Stats'!$H:$J,R$2,FALSE)),0,VLOOKUP($C25,'Player Stats'!$H:$J,R$2,FALSE))+IF(ISERROR(VLOOKUP($C25,'Player Stats'!$L:$N,R$2,FALSE)),0,VLOOKUP($C25,'Player Stats'!$L:$N,R$2,FALSE)))</f>
        <v>0</v>
      </c>
    </row>
    <row r="26" spans="1:18" ht="16" customHeight="1">
      <c r="A26" s="368">
        <f t="shared" si="6"/>
        <v>8</v>
      </c>
      <c r="B26" s="79">
        <v>2</v>
      </c>
      <c r="C26" s="49"/>
      <c r="D26" s="50"/>
      <c r="E26" s="369">
        <v>4</v>
      </c>
      <c r="F26" s="370" t="str">
        <f t="shared" si="8"/>
        <v>PHOQUEURTEEM</v>
      </c>
      <c r="G26" s="370" t="str">
        <f t="shared" si="0"/>
        <v>PHOQUEURTEEM4</v>
      </c>
      <c r="H26" s="370" t="str">
        <f t="shared" si="1"/>
        <v/>
      </c>
      <c r="I26" s="369" t="str">
        <f t="shared" si="2"/>
        <v/>
      </c>
      <c r="J26" s="371" t="str">
        <f>IF($C26="","",ROUND(VLOOKUP($C26,'[1]8-Ball'!$A:$M,J$2,0),0))</f>
        <v/>
      </c>
      <c r="K26" s="372" t="str">
        <f>IF($C26="","",IF(ISERROR(VLOOKUP($C26,'Player Stats'!$A:$D,K$2,0)),0,VLOOKUP($C26,'Player Stats'!$A:$D,K$2,0)))</f>
        <v/>
      </c>
      <c r="L26" s="373" t="str">
        <f t="shared" si="3"/>
        <v/>
      </c>
      <c r="M26" s="373" t="str">
        <f>IF($C26="","",IF(ISERROR(VLOOKUP($C26,'Player Stats'!$A:$D,M$2,0)),0,VLOOKUP($C26,'Player Stats'!$A:$D,M$2,0)))</f>
        <v/>
      </c>
      <c r="N26" s="373" t="str">
        <f>IF($C26="","",IF(ISERROR(VLOOKUP($C26,'Player Stats'!$A:$G,N$2,FALSE)),0,VLOOKUP($C26,'Player Stats'!$A:$G,N$2,FALSE)))</f>
        <v/>
      </c>
      <c r="O26" s="373" t="str">
        <f>IF($C26="","",IF(ISERROR(VLOOKUP($C26,'Player Stats'!$H:$J,O$2,FALSE)),0,VLOOKUP($C26,'Player Stats'!$H:$J,O$2,FALSE))+IF(ISERROR(VLOOKUP($C26,'Player Stats'!$L:$N,O$2,FALSE)),0,VLOOKUP($C26,'Player Stats'!$L:$N,O$2,FALSE)))</f>
        <v/>
      </c>
      <c r="P26" s="373" t="str">
        <f t="shared" si="4"/>
        <v/>
      </c>
      <c r="Q26" s="373" t="str">
        <f>IF($C26="","",IF(ISERROR(VLOOKUP($C26,'Player Stats'!$H:$J,Q$2,FALSE)),0,VLOOKUP($C26,'Player Stats'!$H:$J,Q$2,FALSE))+IF(ISERROR(VLOOKUP($C26,'Player Stats'!$L:$N,Q$2,FALSE)),0,VLOOKUP($C26,'Player Stats'!$L:$N,Q$2,FALSE)))</f>
        <v/>
      </c>
      <c r="R26" s="374" t="str">
        <f>IF($C26="","",IF(ISERROR(VLOOKUP($C26,'Player Stats'!$H:$J,R$2,FALSE)),0,VLOOKUP($C26,'Player Stats'!$H:$J,R$2,FALSE))+IF(ISERROR(VLOOKUP($C26,'Player Stats'!$L:$N,R$2,FALSE)),0,VLOOKUP($C26,'Player Stats'!$L:$N,R$2,FALSE)))</f>
        <v/>
      </c>
    </row>
    <row r="27" spans="1:18" ht="16" customHeight="1">
      <c r="A27" s="368">
        <f t="shared" si="6"/>
        <v>8</v>
      </c>
      <c r="B27" s="77" t="s">
        <v>37</v>
      </c>
      <c r="C27" s="49"/>
      <c r="D27" s="50"/>
      <c r="E27" s="369">
        <v>5</v>
      </c>
      <c r="F27" s="370" t="str">
        <f t="shared" si="8"/>
        <v>PHOQUEURTEEM</v>
      </c>
      <c r="G27" s="370" t="str">
        <f t="shared" si="0"/>
        <v>PHOQUEURTEEM5</v>
      </c>
      <c r="H27" s="370" t="str">
        <f t="shared" si="1"/>
        <v/>
      </c>
      <c r="I27" s="369" t="str">
        <f t="shared" si="2"/>
        <v/>
      </c>
      <c r="J27" s="371" t="str">
        <f>IF($C27="","",ROUND(VLOOKUP($C27,'[1]8-Ball'!$A:$M,J$2,0),0))</f>
        <v/>
      </c>
      <c r="K27" s="372" t="str">
        <f>IF($C27="","",IF(ISERROR(VLOOKUP($C27,'Player Stats'!$A:$D,K$2,0)),0,VLOOKUP($C27,'Player Stats'!$A:$D,K$2,0)))</f>
        <v/>
      </c>
      <c r="L27" s="373" t="str">
        <f t="shared" si="3"/>
        <v/>
      </c>
      <c r="M27" s="373" t="str">
        <f>IF($C27="","",IF(ISERROR(VLOOKUP($C27,'Player Stats'!$A:$D,M$2,0)),0,VLOOKUP($C27,'Player Stats'!$A:$D,M$2,0)))</f>
        <v/>
      </c>
      <c r="N27" s="373" t="str">
        <f>IF($C27="","",IF(ISERROR(VLOOKUP($C27,'Player Stats'!$A:$G,N$2,FALSE)),0,VLOOKUP($C27,'Player Stats'!$A:$G,N$2,FALSE)))</f>
        <v/>
      </c>
      <c r="O27" s="373" t="str">
        <f>IF($C27="","",IF(ISERROR(VLOOKUP($C27,'Player Stats'!$H:$J,O$2,FALSE)),0,VLOOKUP($C27,'Player Stats'!$H:$J,O$2,FALSE))+IF(ISERROR(VLOOKUP($C27,'Player Stats'!$L:$N,O$2,FALSE)),0,VLOOKUP($C27,'Player Stats'!$L:$N,O$2,FALSE)))</f>
        <v/>
      </c>
      <c r="P27" s="373" t="str">
        <f t="shared" si="4"/>
        <v/>
      </c>
      <c r="Q27" s="373" t="str">
        <f>IF($C27="","",IF(ISERROR(VLOOKUP($C27,'Player Stats'!$H:$J,Q$2,FALSE)),0,VLOOKUP($C27,'Player Stats'!$H:$J,Q$2,FALSE))+IF(ISERROR(VLOOKUP($C27,'Player Stats'!$L:$N,Q$2,FALSE)),0,VLOOKUP($C27,'Player Stats'!$L:$N,Q$2,FALSE)))</f>
        <v/>
      </c>
      <c r="R27" s="374" t="str">
        <f>IF($C27="","",IF(ISERROR(VLOOKUP($C27,'Player Stats'!$H:$J,R$2,FALSE)),0,VLOOKUP($C27,'Player Stats'!$H:$J,R$2,FALSE))+IF(ISERROR(VLOOKUP($C27,'Player Stats'!$L:$N,R$2,FALSE)),0,VLOOKUP($C27,'Player Stats'!$L:$N,R$2,FALSE)))</f>
        <v/>
      </c>
    </row>
    <row r="28" spans="1:18" ht="16" customHeight="1">
      <c r="A28" s="368">
        <f t="shared" si="6"/>
        <v>8</v>
      </c>
      <c r="B28" s="78" t="s">
        <v>287</v>
      </c>
      <c r="C28" s="49"/>
      <c r="D28" s="51"/>
      <c r="E28" s="375">
        <v>6</v>
      </c>
      <c r="F28" s="370" t="str">
        <f t="shared" si="8"/>
        <v>PHOQUEURTEEM</v>
      </c>
      <c r="G28" s="370" t="str">
        <f t="shared" si="0"/>
        <v>PHOQUEURTEEM6</v>
      </c>
      <c r="H28" s="370" t="str">
        <f t="shared" si="1"/>
        <v/>
      </c>
      <c r="I28" s="369" t="str">
        <f t="shared" si="2"/>
        <v/>
      </c>
      <c r="J28" s="371" t="str">
        <f>IF($C28="","",ROUND(VLOOKUP($C28,'[1]8-Ball'!$A:$M,J$2,0),0))</f>
        <v/>
      </c>
      <c r="K28" s="372" t="str">
        <f>IF($C28="","",IF(ISERROR(VLOOKUP($C28,'Player Stats'!$A:$D,K$2,0)),0,VLOOKUP($C28,'Player Stats'!$A:$D,K$2,0)))</f>
        <v/>
      </c>
      <c r="L28" s="373" t="str">
        <f t="shared" si="3"/>
        <v/>
      </c>
      <c r="M28" s="373" t="str">
        <f>IF($C28="","",IF(ISERROR(VLOOKUP($C28,'Player Stats'!$A:$D,M$2,0)),0,VLOOKUP($C28,'Player Stats'!$A:$D,M$2,0)))</f>
        <v/>
      </c>
      <c r="N28" s="373" t="str">
        <f>IF($C28="","",IF(ISERROR(VLOOKUP($C28,'Player Stats'!$A:$G,N$2,FALSE)),0,VLOOKUP($C28,'Player Stats'!$A:$G,N$2,FALSE)))</f>
        <v/>
      </c>
      <c r="O28" s="373" t="str">
        <f>IF($C28="","",IF(ISERROR(VLOOKUP($C28,'Player Stats'!$H:$J,O$2,FALSE)),0,VLOOKUP($C28,'Player Stats'!$H:$J,O$2,FALSE))+IF(ISERROR(VLOOKUP($C28,'Player Stats'!$L:$N,O$2,FALSE)),0,VLOOKUP($C28,'Player Stats'!$L:$N,O$2,FALSE)))</f>
        <v/>
      </c>
      <c r="P28" s="373" t="str">
        <f t="shared" si="4"/>
        <v/>
      </c>
      <c r="Q28" s="373" t="str">
        <f>IF($C28="","",IF(ISERROR(VLOOKUP($C28,'Player Stats'!$H:$J,Q$2,FALSE)),0,VLOOKUP($C28,'Player Stats'!$H:$J,Q$2,FALSE))+IF(ISERROR(VLOOKUP($C28,'Player Stats'!$L:$N,Q$2,FALSE)),0,VLOOKUP($C28,'Player Stats'!$L:$N,Q$2,FALSE)))</f>
        <v/>
      </c>
      <c r="R28" s="374" t="str">
        <f>IF($C28="","",IF(ISERROR(VLOOKUP($C28,'Player Stats'!$H:$J,R$2,FALSE)),0,VLOOKUP($C28,'Player Stats'!$H:$J,R$2,FALSE))+IF(ISERROR(VLOOKUP($C28,'Player Stats'!$L:$N,R$2,FALSE)),0,VLOOKUP($C28,'Player Stats'!$L:$N,R$2,FALSE)))</f>
        <v/>
      </c>
    </row>
    <row r="29" spans="1:18" ht="16" customHeight="1">
      <c r="A29" s="368">
        <f t="shared" si="6"/>
        <v>8</v>
      </c>
      <c r="B29" s="77" t="s">
        <v>262</v>
      </c>
      <c r="C29" s="49"/>
      <c r="D29" s="51"/>
      <c r="E29" s="375">
        <v>7</v>
      </c>
      <c r="F29" s="370" t="str">
        <f t="shared" si="8"/>
        <v>PHOQUEURTEEM</v>
      </c>
      <c r="G29" s="370" t="str">
        <f t="shared" si="0"/>
        <v>PHOQUEURTEEM7</v>
      </c>
      <c r="H29" s="370" t="str">
        <f t="shared" si="1"/>
        <v/>
      </c>
      <c r="I29" s="369" t="str">
        <f t="shared" si="2"/>
        <v/>
      </c>
      <c r="J29" s="371" t="str">
        <f>IF($C29="","",ROUND(VLOOKUP($C29,'[1]8-Ball'!$A:$M,J$2,0),0))</f>
        <v/>
      </c>
      <c r="K29" s="372" t="str">
        <f>IF($C29="","",IF(ISERROR(VLOOKUP($C29,'Player Stats'!$A:$D,K$2,0)),0,VLOOKUP($C29,'Player Stats'!$A:$D,K$2,0)))</f>
        <v/>
      </c>
      <c r="L29" s="373" t="str">
        <f t="shared" si="3"/>
        <v/>
      </c>
      <c r="M29" s="373" t="str">
        <f>IF($C29="","",IF(ISERROR(VLOOKUP($C29,'Player Stats'!$A:$D,M$2,0)),0,VLOOKUP($C29,'Player Stats'!$A:$D,M$2,0)))</f>
        <v/>
      </c>
      <c r="N29" s="373" t="str">
        <f>IF($C29="","",IF(ISERROR(VLOOKUP($C29,'Player Stats'!$A:$G,N$2,FALSE)),0,VLOOKUP($C29,'Player Stats'!$A:$G,N$2,FALSE)))</f>
        <v/>
      </c>
      <c r="O29" s="373" t="str">
        <f>IF($C29="","",IF(ISERROR(VLOOKUP($C29,'Player Stats'!$H:$J,O$2,FALSE)),0,VLOOKUP($C29,'Player Stats'!$H:$J,O$2,FALSE))+IF(ISERROR(VLOOKUP($C29,'Player Stats'!$L:$N,O$2,FALSE)),0,VLOOKUP($C29,'Player Stats'!$L:$N,O$2,FALSE)))</f>
        <v/>
      </c>
      <c r="P29" s="373" t="str">
        <f t="shared" si="4"/>
        <v/>
      </c>
      <c r="Q29" s="373" t="str">
        <f>IF($C29="","",IF(ISERROR(VLOOKUP($C29,'Player Stats'!$H:$J,Q$2,FALSE)),0,VLOOKUP($C29,'Player Stats'!$H:$J,Q$2,FALSE))+IF(ISERROR(VLOOKUP($C29,'Player Stats'!$L:$N,Q$2,FALSE)),0,VLOOKUP($C29,'Player Stats'!$L:$N,Q$2,FALSE)))</f>
        <v/>
      </c>
      <c r="R29" s="374" t="str">
        <f>IF($C29="","",IF(ISERROR(VLOOKUP($C29,'Player Stats'!$H:$J,R$2,FALSE)),0,VLOOKUP($C29,'Player Stats'!$H:$J,R$2,FALSE))+IF(ISERROR(VLOOKUP($C29,'Player Stats'!$L:$N,R$2,FALSE)),0,VLOOKUP($C29,'Player Stats'!$L:$N,R$2,FALSE)))</f>
        <v/>
      </c>
    </row>
    <row r="30" spans="1:18" ht="16" customHeight="1">
      <c r="A30" s="368">
        <f t="shared" si="6"/>
        <v>8</v>
      </c>
      <c r="B30" s="78"/>
      <c r="C30" s="49"/>
      <c r="D30" s="51"/>
      <c r="E30" s="375">
        <v>8</v>
      </c>
      <c r="F30" s="370" t="str">
        <f t="shared" si="8"/>
        <v>PHOQUEURTEEM</v>
      </c>
      <c r="G30" s="370" t="str">
        <f t="shared" si="0"/>
        <v>PHOQUEURTEEM8</v>
      </c>
      <c r="H30" s="370" t="str">
        <f t="shared" si="1"/>
        <v/>
      </c>
      <c r="I30" s="369" t="str">
        <f t="shared" si="2"/>
        <v/>
      </c>
      <c r="J30" s="371" t="str">
        <f>IF($C30="","",ROUND(VLOOKUP($C30,'[1]8-Ball'!$A:$M,J$2,0),0))</f>
        <v/>
      </c>
      <c r="K30" s="372" t="str">
        <f>IF($C30="","",IF(ISERROR(VLOOKUP($C30,'Player Stats'!$A:$D,K$2,0)),0,VLOOKUP($C30,'Player Stats'!$A:$D,K$2,0)))</f>
        <v/>
      </c>
      <c r="L30" s="373" t="str">
        <f t="shared" si="3"/>
        <v/>
      </c>
      <c r="M30" s="373" t="str">
        <f>IF($C30="","",IF(ISERROR(VLOOKUP($C30,'Player Stats'!$A:$D,M$2,0)),0,VLOOKUP($C30,'Player Stats'!$A:$D,M$2,0)))</f>
        <v/>
      </c>
      <c r="N30" s="373" t="str">
        <f>IF($C30="","",IF(ISERROR(VLOOKUP($C30,'Player Stats'!$A:$G,N$2,FALSE)),0,VLOOKUP($C30,'Player Stats'!$A:$G,N$2,FALSE)))</f>
        <v/>
      </c>
      <c r="O30" s="373" t="str">
        <f>IF($C30="","",IF(ISERROR(VLOOKUP($C30,'Player Stats'!$H:$J,O$2,FALSE)),0,VLOOKUP($C30,'Player Stats'!$H:$J,O$2,FALSE))+IF(ISERROR(VLOOKUP($C30,'Player Stats'!$L:$N,O$2,FALSE)),0,VLOOKUP($C30,'Player Stats'!$L:$N,O$2,FALSE)))</f>
        <v/>
      </c>
      <c r="P30" s="373" t="str">
        <f t="shared" si="4"/>
        <v/>
      </c>
      <c r="Q30" s="373" t="str">
        <f>IF($C30="","",IF(ISERROR(VLOOKUP($C30,'Player Stats'!$H:$J,Q$2,FALSE)),0,VLOOKUP($C30,'Player Stats'!$H:$J,Q$2,FALSE))+IF(ISERROR(VLOOKUP($C30,'Player Stats'!$L:$N,Q$2,FALSE)),0,VLOOKUP($C30,'Player Stats'!$L:$N,Q$2,FALSE)))</f>
        <v/>
      </c>
      <c r="R30" s="374" t="str">
        <f>IF($C30="","",IF(ISERROR(VLOOKUP($C30,'Player Stats'!$H:$J,R$2,FALSE)),0,VLOOKUP($C30,'Player Stats'!$H:$J,R$2,FALSE))+IF(ISERROR(VLOOKUP($C30,'Player Stats'!$L:$N,R$2,FALSE)),0,VLOOKUP($C30,'Player Stats'!$L:$N,R$2,FALSE)))</f>
        <v/>
      </c>
    </row>
    <row r="31" spans="1:18" ht="16" customHeight="1">
      <c r="A31" s="368">
        <f t="shared" si="6"/>
        <v>8</v>
      </c>
      <c r="B31" s="376"/>
      <c r="C31" s="49"/>
      <c r="D31" s="51"/>
      <c r="E31" s="375">
        <v>9</v>
      </c>
      <c r="F31" s="370" t="str">
        <f t="shared" si="8"/>
        <v>PHOQUEURTEEM</v>
      </c>
      <c r="G31" s="370" t="str">
        <f t="shared" si="0"/>
        <v>PHOQUEURTEEM9</v>
      </c>
      <c r="H31" s="370" t="str">
        <f t="shared" si="1"/>
        <v/>
      </c>
      <c r="I31" s="369" t="str">
        <f t="shared" si="2"/>
        <v/>
      </c>
      <c r="J31" s="371" t="str">
        <f>IF($C31="","",ROUND(VLOOKUP($C31,'[1]8-Ball'!$A:$M,J$2,0),0))</f>
        <v/>
      </c>
      <c r="K31" s="372" t="str">
        <f>IF($C31="","",IF(ISERROR(VLOOKUP($C31,'Player Stats'!$A:$D,K$2,0)),0,VLOOKUP($C31,'Player Stats'!$A:$D,K$2,0)))</f>
        <v/>
      </c>
      <c r="L31" s="373" t="str">
        <f t="shared" si="3"/>
        <v/>
      </c>
      <c r="M31" s="373" t="str">
        <f>IF($C31="","",IF(ISERROR(VLOOKUP($C31,'Player Stats'!$A:$D,M$2,0)),0,VLOOKUP($C31,'Player Stats'!$A:$D,M$2,0)))</f>
        <v/>
      </c>
      <c r="N31" s="373" t="str">
        <f>IF($C31="","",IF(ISERROR(VLOOKUP($C31,'Player Stats'!$A:$G,N$2,FALSE)),0,VLOOKUP($C31,'Player Stats'!$A:$G,N$2,FALSE)))</f>
        <v/>
      </c>
      <c r="O31" s="373" t="str">
        <f>IF($C31="","",IF(ISERROR(VLOOKUP($C31,'Player Stats'!$H:$J,O$2,FALSE)),0,VLOOKUP($C31,'Player Stats'!$H:$J,O$2,FALSE))+IF(ISERROR(VLOOKUP($C31,'Player Stats'!$L:$N,O$2,FALSE)),0,VLOOKUP($C31,'Player Stats'!$L:$N,O$2,FALSE)))</f>
        <v/>
      </c>
      <c r="P31" s="373" t="str">
        <f t="shared" si="4"/>
        <v/>
      </c>
      <c r="Q31" s="373" t="str">
        <f>IF($C31="","",IF(ISERROR(VLOOKUP($C31,'Player Stats'!$H:$J,Q$2,FALSE)),0,VLOOKUP($C31,'Player Stats'!$H:$J,Q$2,FALSE))+IF(ISERROR(VLOOKUP($C31,'Player Stats'!$L:$N,Q$2,FALSE)),0,VLOOKUP($C31,'Player Stats'!$L:$N,Q$2,FALSE)))</f>
        <v/>
      </c>
      <c r="R31" s="374" t="str">
        <f>IF($C31="","",IF(ISERROR(VLOOKUP($C31,'Player Stats'!$H:$J,R$2,FALSE)),0,VLOOKUP($C31,'Player Stats'!$H:$J,R$2,FALSE))+IF(ISERROR(VLOOKUP($C31,'Player Stats'!$L:$N,R$2,FALSE)),0,VLOOKUP($C31,'Player Stats'!$L:$N,R$2,FALSE)))</f>
        <v/>
      </c>
    </row>
    <row r="32" spans="1:18" ht="16" customHeight="1" thickBot="1">
      <c r="A32" s="377">
        <f t="shared" si="6"/>
        <v>8</v>
      </c>
      <c r="B32" s="378"/>
      <c r="C32" s="52"/>
      <c r="D32" s="53"/>
      <c r="E32" s="379">
        <v>10</v>
      </c>
      <c r="F32" s="380" t="str">
        <f t="shared" si="8"/>
        <v>PHOQUEURTEEM</v>
      </c>
      <c r="G32" s="380" t="str">
        <f t="shared" si="0"/>
        <v>PHOQUEURTEEM10</v>
      </c>
      <c r="H32" s="380" t="str">
        <f t="shared" si="1"/>
        <v/>
      </c>
      <c r="I32" s="381" t="str">
        <f t="shared" si="2"/>
        <v/>
      </c>
      <c r="J32" s="382" t="str">
        <f>IF($C32="","",ROUND(VLOOKUP($C32,'[1]8-Ball'!$A:$M,J$2,0),0))</f>
        <v/>
      </c>
      <c r="K32" s="383" t="str">
        <f>IF($C32="","",IF(ISERROR(VLOOKUP($C32,'Player Stats'!$A:$D,K$2,0)),0,VLOOKUP($C32,'Player Stats'!$A:$D,K$2,0)))</f>
        <v/>
      </c>
      <c r="L32" s="384" t="str">
        <f t="shared" si="3"/>
        <v/>
      </c>
      <c r="M32" s="384" t="str">
        <f>IF($C32="","",IF(ISERROR(VLOOKUP($C32,'Player Stats'!$A:$D,M$2,0)),0,VLOOKUP($C32,'Player Stats'!$A:$D,M$2,0)))</f>
        <v/>
      </c>
      <c r="N32" s="384" t="str">
        <f>IF($C32="","",IF(ISERROR(VLOOKUP($C32,'Player Stats'!$A:$G,N$2,FALSE)),0,VLOOKUP($C32,'Player Stats'!$A:$G,N$2,FALSE)))</f>
        <v/>
      </c>
      <c r="O32" s="384" t="str">
        <f>IF($C32="","",IF(ISERROR(VLOOKUP($C32,'Player Stats'!$H:$J,O$2,FALSE)),0,VLOOKUP($C32,'Player Stats'!$H:$J,O$2,FALSE))+IF(ISERROR(VLOOKUP($C32,'Player Stats'!$L:$N,O$2,FALSE)),0,VLOOKUP($C32,'Player Stats'!$L:$N,O$2,FALSE)))</f>
        <v/>
      </c>
      <c r="P32" s="384" t="str">
        <f t="shared" si="4"/>
        <v/>
      </c>
      <c r="Q32" s="384" t="str">
        <f>IF($C32="","",IF(ISERROR(VLOOKUP($C32,'Player Stats'!$H:$J,Q$2,FALSE)),0,VLOOKUP($C32,'Player Stats'!$H:$J,Q$2,FALSE))+IF(ISERROR(VLOOKUP($C32,'Player Stats'!$L:$N,Q$2,FALSE)),0,VLOOKUP($C32,'Player Stats'!$L:$N,Q$2,FALSE)))</f>
        <v/>
      </c>
      <c r="R32" s="385" t="str">
        <f>IF($C32="","",IF(ISERROR(VLOOKUP($C32,'Player Stats'!$H:$J,R$2,FALSE)),0,VLOOKUP($C32,'Player Stats'!$H:$J,R$2,FALSE))+IF(ISERROR(VLOOKUP($C32,'Player Stats'!$L:$N,R$2,FALSE)),0,VLOOKUP($C32,'Player Stats'!$L:$N,R$2,FALSE)))</f>
        <v/>
      </c>
    </row>
    <row r="33" spans="1:18" ht="16" customHeight="1">
      <c r="A33" s="360">
        <f t="shared" si="6"/>
        <v>9</v>
      </c>
      <c r="B33" s="76" t="s">
        <v>31</v>
      </c>
      <c r="C33" s="47" t="s">
        <v>196</v>
      </c>
      <c r="D33" s="48"/>
      <c r="E33" s="361">
        <v>1</v>
      </c>
      <c r="F33" s="362" t="str">
        <f>B34</f>
        <v>Ancheta/Tiwari</v>
      </c>
      <c r="G33" s="362" t="str">
        <f t="shared" si="0"/>
        <v>Ancheta/Tiwari1</v>
      </c>
      <c r="H33" s="362" t="str">
        <f t="shared" si="1"/>
        <v>Ancheta, Nate</v>
      </c>
      <c r="I33" s="363" t="str">
        <f t="shared" si="2"/>
        <v>7</v>
      </c>
      <c r="J33" s="364">
        <f>IF($C33="","",ROUND(VLOOKUP($C33,'[1]8-Ball'!$A:$M,J$2,0),0))</f>
        <v>7</v>
      </c>
      <c r="K33" s="365">
        <f>IF($C33="","",IF(ISERROR(VLOOKUP($C33,'Player Stats'!$A:$D,K$2,0)),0,VLOOKUP($C33,'Player Stats'!$A:$D,K$2,0)))</f>
        <v>3</v>
      </c>
      <c r="L33" s="366">
        <f t="shared" si="3"/>
        <v>5</v>
      </c>
      <c r="M33" s="366">
        <f>IF($C33="","",IF(ISERROR(VLOOKUP($C33,'Player Stats'!$A:$D,M$2,0)),0,VLOOKUP($C33,'Player Stats'!$A:$D,M$2,0)))</f>
        <v>8</v>
      </c>
      <c r="N33" s="366">
        <f>IF($C33="","",IF(ISERROR(VLOOKUP($C33,'Player Stats'!$A:$G,N$2,FALSE)),0,VLOOKUP($C33,'Player Stats'!$A:$G,N$2,FALSE)))</f>
        <v>51</v>
      </c>
      <c r="O33" s="366">
        <f>IF($C33="","",IF(ISERROR(VLOOKUP($C33,'Player Stats'!$H:$J,O$2,FALSE)),0,VLOOKUP($C33,'Player Stats'!$H:$J,O$2,FALSE))+IF(ISERROR(VLOOKUP($C33,'Player Stats'!$L:$N,O$2,FALSE)),0,VLOOKUP($C33,'Player Stats'!$L:$N,O$2,FALSE)))</f>
        <v>10</v>
      </c>
      <c r="P33" s="366">
        <f t="shared" si="4"/>
        <v>10</v>
      </c>
      <c r="Q33" s="366">
        <f>IF($C33="","",IF(ISERROR(VLOOKUP($C33,'Player Stats'!$H:$J,Q$2,FALSE)),0,VLOOKUP($C33,'Player Stats'!$H:$J,Q$2,FALSE))+IF(ISERROR(VLOOKUP($C33,'Player Stats'!$L:$N,Q$2,FALSE)),0,VLOOKUP($C33,'Player Stats'!$L:$N,Q$2,FALSE)))</f>
        <v>20</v>
      </c>
      <c r="R33" s="367">
        <f>IF($C33="","",IF(ISERROR(VLOOKUP($C33,'Player Stats'!$H:$J,R$2,FALSE)),0,VLOOKUP($C33,'Player Stats'!$H:$J,R$2,FALSE))+IF(ISERROR(VLOOKUP($C33,'Player Stats'!$L:$N,R$2,FALSE)),0,VLOOKUP($C33,'Player Stats'!$L:$N,R$2,FALSE)))</f>
        <v>0</v>
      </c>
    </row>
    <row r="34" spans="1:18" ht="16" customHeight="1">
      <c r="A34" s="368">
        <f t="shared" si="6"/>
        <v>10</v>
      </c>
      <c r="B34" s="78" t="s">
        <v>283</v>
      </c>
      <c r="C34" s="49" t="s">
        <v>265</v>
      </c>
      <c r="D34" s="50"/>
      <c r="E34" s="369">
        <v>2</v>
      </c>
      <c r="F34" s="370" t="str">
        <f>F33</f>
        <v>Ancheta/Tiwari</v>
      </c>
      <c r="G34" s="370" t="str">
        <f t="shared" si="0"/>
        <v>Ancheta/Tiwari2</v>
      </c>
      <c r="H34" s="370" t="str">
        <f t="shared" si="1"/>
        <v>Tiwari, Nishant</v>
      </c>
      <c r="I34" s="369" t="str">
        <f t="shared" si="2"/>
        <v>6</v>
      </c>
      <c r="J34" s="371">
        <f>IF($C34="","",ROUND(VLOOKUP($C34,'[1]8-Ball'!$A:$M,J$2,0),0))</f>
        <v>6</v>
      </c>
      <c r="K34" s="372">
        <f>IF($C34="","",IF(ISERROR(VLOOKUP($C34,'Player Stats'!$A:$D,K$2,0)),0,VLOOKUP($C34,'Player Stats'!$A:$D,K$2,0)))</f>
        <v>3</v>
      </c>
      <c r="L34" s="373">
        <f t="shared" si="3"/>
        <v>5</v>
      </c>
      <c r="M34" s="373">
        <f>IF($C34="","",IF(ISERROR(VLOOKUP($C34,'Player Stats'!$A:$D,M$2,0)),0,VLOOKUP($C34,'Player Stats'!$A:$D,M$2,0)))</f>
        <v>8</v>
      </c>
      <c r="N34" s="373">
        <f>IF($C34="","",IF(ISERROR(VLOOKUP($C34,'Player Stats'!$A:$G,N$2,FALSE)),0,VLOOKUP($C34,'Player Stats'!$A:$G,N$2,FALSE)))</f>
        <v>46</v>
      </c>
      <c r="O34" s="373">
        <f>IF($C34="","",IF(ISERROR(VLOOKUP($C34,'Player Stats'!$H:$J,O$2,FALSE)),0,VLOOKUP($C34,'Player Stats'!$H:$J,O$2,FALSE))+IF(ISERROR(VLOOKUP($C34,'Player Stats'!$L:$N,O$2,FALSE)),0,VLOOKUP($C34,'Player Stats'!$L:$N,O$2,FALSE)))</f>
        <v>10</v>
      </c>
      <c r="P34" s="373">
        <f t="shared" si="4"/>
        <v>10</v>
      </c>
      <c r="Q34" s="373">
        <f>IF($C34="","",IF(ISERROR(VLOOKUP($C34,'Player Stats'!$H:$J,Q$2,FALSE)),0,VLOOKUP($C34,'Player Stats'!$H:$J,Q$2,FALSE))+IF(ISERROR(VLOOKUP($C34,'Player Stats'!$L:$N,Q$2,FALSE)),0,VLOOKUP($C34,'Player Stats'!$L:$N,Q$2,FALSE)))</f>
        <v>20</v>
      </c>
      <c r="R34" s="374">
        <f>IF($C34="","",IF(ISERROR(VLOOKUP($C34,'Player Stats'!$H:$J,R$2,FALSE)),0,VLOOKUP($C34,'Player Stats'!$H:$J,R$2,FALSE))+IF(ISERROR(VLOOKUP($C34,'Player Stats'!$L:$N,R$2,FALSE)),0,VLOOKUP($C34,'Player Stats'!$L:$N,R$2,FALSE)))</f>
        <v>0</v>
      </c>
    </row>
    <row r="35" spans="1:18" ht="16" customHeight="1">
      <c r="A35" s="368">
        <f t="shared" si="6"/>
        <v>10</v>
      </c>
      <c r="B35" s="77" t="s">
        <v>110</v>
      </c>
      <c r="C35" s="49"/>
      <c r="D35" s="50"/>
      <c r="E35" s="369">
        <v>3</v>
      </c>
      <c r="F35" s="370" t="str">
        <f t="shared" ref="F35:F42" si="9">F34</f>
        <v>Ancheta/Tiwari</v>
      </c>
      <c r="G35" s="370" t="str">
        <f t="shared" ref="G35:G66" si="10">F35&amp;E35</f>
        <v>Ancheta/Tiwari3</v>
      </c>
      <c r="H35" s="370" t="str">
        <f t="shared" si="1"/>
        <v/>
      </c>
      <c r="I35" s="369" t="str">
        <f t="shared" si="2"/>
        <v/>
      </c>
      <c r="J35" s="371" t="str">
        <f>IF($C35="","",ROUND(VLOOKUP($C35,'[1]8-Ball'!$A:$M,J$2,0),0))</f>
        <v/>
      </c>
      <c r="K35" s="372" t="str">
        <f>IF($C35="","",IF(ISERROR(VLOOKUP($C35,'Player Stats'!$A:$D,K$2,0)),0,VLOOKUP($C35,'Player Stats'!$A:$D,K$2,0)))</f>
        <v/>
      </c>
      <c r="L35" s="373" t="str">
        <f t="shared" si="3"/>
        <v/>
      </c>
      <c r="M35" s="373" t="str">
        <f>IF($C35="","",IF(ISERROR(VLOOKUP($C35,'Player Stats'!$A:$D,M$2,0)),0,VLOOKUP($C35,'Player Stats'!$A:$D,M$2,0)))</f>
        <v/>
      </c>
      <c r="N35" s="373" t="str">
        <f>IF($C35="","",IF(ISERROR(VLOOKUP($C35,'Player Stats'!$A:$G,N$2,FALSE)),0,VLOOKUP($C35,'Player Stats'!$A:$G,N$2,FALSE)))</f>
        <v/>
      </c>
      <c r="O35" s="373" t="str">
        <f>IF($C35="","",IF(ISERROR(VLOOKUP($C35,'Player Stats'!$H:$J,O$2,FALSE)),0,VLOOKUP($C35,'Player Stats'!$H:$J,O$2,FALSE))+IF(ISERROR(VLOOKUP($C35,'Player Stats'!$L:$N,O$2,FALSE)),0,VLOOKUP($C35,'Player Stats'!$L:$N,O$2,FALSE)))</f>
        <v/>
      </c>
      <c r="P35" s="373" t="str">
        <f t="shared" si="4"/>
        <v/>
      </c>
      <c r="Q35" s="373" t="str">
        <f>IF($C35="","",IF(ISERROR(VLOOKUP($C35,'Player Stats'!$H:$J,Q$2,FALSE)),0,VLOOKUP($C35,'Player Stats'!$H:$J,Q$2,FALSE))+IF(ISERROR(VLOOKUP($C35,'Player Stats'!$L:$N,Q$2,FALSE)),0,VLOOKUP($C35,'Player Stats'!$L:$N,Q$2,FALSE)))</f>
        <v/>
      </c>
      <c r="R35" s="374" t="str">
        <f>IF($C35="","",IF(ISERROR(VLOOKUP($C35,'Player Stats'!$H:$J,R$2,FALSE)),0,VLOOKUP($C35,'Player Stats'!$H:$J,R$2,FALSE))+IF(ISERROR(VLOOKUP($C35,'Player Stats'!$L:$N,R$2,FALSE)),0,VLOOKUP($C35,'Player Stats'!$L:$N,R$2,FALSE)))</f>
        <v/>
      </c>
    </row>
    <row r="36" spans="1:18" ht="16" customHeight="1">
      <c r="A36" s="368">
        <f t="shared" si="6"/>
        <v>10</v>
      </c>
      <c r="B36" s="79">
        <v>5</v>
      </c>
      <c r="C36" s="49"/>
      <c r="D36" s="50"/>
      <c r="E36" s="369">
        <v>4</v>
      </c>
      <c r="F36" s="370" t="str">
        <f t="shared" si="9"/>
        <v>Ancheta/Tiwari</v>
      </c>
      <c r="G36" s="370" t="str">
        <f t="shared" si="10"/>
        <v>Ancheta/Tiwari4</v>
      </c>
      <c r="H36" s="370" t="str">
        <f t="shared" si="1"/>
        <v/>
      </c>
      <c r="I36" s="369" t="str">
        <f t="shared" si="2"/>
        <v/>
      </c>
      <c r="J36" s="371" t="str">
        <f>IF($C36="","",ROUND(VLOOKUP($C36,'[1]8-Ball'!$A:$M,J$2,0),0))</f>
        <v/>
      </c>
      <c r="K36" s="372" t="str">
        <f>IF($C36="","",IF(ISERROR(VLOOKUP($C36,'Player Stats'!$A:$D,K$2,0)),0,VLOOKUP($C36,'Player Stats'!$A:$D,K$2,0)))</f>
        <v/>
      </c>
      <c r="L36" s="373" t="str">
        <f t="shared" si="3"/>
        <v/>
      </c>
      <c r="M36" s="373" t="str">
        <f>IF($C36="","",IF(ISERROR(VLOOKUP($C36,'Player Stats'!$A:$D,M$2,0)),0,VLOOKUP($C36,'Player Stats'!$A:$D,M$2,0)))</f>
        <v/>
      </c>
      <c r="N36" s="373" t="str">
        <f>IF($C36="","",IF(ISERROR(VLOOKUP($C36,'Player Stats'!$A:$G,N$2,FALSE)),0,VLOOKUP($C36,'Player Stats'!$A:$G,N$2,FALSE)))</f>
        <v/>
      </c>
      <c r="O36" s="373" t="str">
        <f>IF($C36="","",IF(ISERROR(VLOOKUP($C36,'Player Stats'!$H:$J,O$2,FALSE)),0,VLOOKUP($C36,'Player Stats'!$H:$J,O$2,FALSE))+IF(ISERROR(VLOOKUP($C36,'Player Stats'!$L:$N,O$2,FALSE)),0,VLOOKUP($C36,'Player Stats'!$L:$N,O$2,FALSE)))</f>
        <v/>
      </c>
      <c r="P36" s="373" t="str">
        <f t="shared" si="4"/>
        <v/>
      </c>
      <c r="Q36" s="373" t="str">
        <f>IF($C36="","",IF(ISERROR(VLOOKUP($C36,'Player Stats'!$H:$J,Q$2,FALSE)),0,VLOOKUP($C36,'Player Stats'!$H:$J,Q$2,FALSE))+IF(ISERROR(VLOOKUP($C36,'Player Stats'!$L:$N,Q$2,FALSE)),0,VLOOKUP($C36,'Player Stats'!$L:$N,Q$2,FALSE)))</f>
        <v/>
      </c>
      <c r="R36" s="374" t="str">
        <f>IF($C36="","",IF(ISERROR(VLOOKUP($C36,'Player Stats'!$H:$J,R$2,FALSE)),0,VLOOKUP($C36,'Player Stats'!$H:$J,R$2,FALSE))+IF(ISERROR(VLOOKUP($C36,'Player Stats'!$L:$N,R$2,FALSE)),0,VLOOKUP($C36,'Player Stats'!$L:$N,R$2,FALSE)))</f>
        <v/>
      </c>
    </row>
    <row r="37" spans="1:18" ht="16" customHeight="1">
      <c r="A37" s="368">
        <f t="shared" si="6"/>
        <v>10</v>
      </c>
      <c r="B37" s="77" t="s">
        <v>37</v>
      </c>
      <c r="C37" s="49"/>
      <c r="D37" s="50"/>
      <c r="E37" s="369">
        <v>5</v>
      </c>
      <c r="F37" s="370" t="str">
        <f t="shared" si="9"/>
        <v>Ancheta/Tiwari</v>
      </c>
      <c r="G37" s="370" t="str">
        <f t="shared" si="10"/>
        <v>Ancheta/Tiwari5</v>
      </c>
      <c r="H37" s="370" t="str">
        <f t="shared" si="1"/>
        <v/>
      </c>
      <c r="I37" s="369" t="str">
        <f t="shared" si="2"/>
        <v/>
      </c>
      <c r="J37" s="371" t="str">
        <f>IF($C37="","",ROUND(VLOOKUP($C37,'[1]8-Ball'!$A:$M,J$2,0),0))</f>
        <v/>
      </c>
      <c r="K37" s="372" t="str">
        <f>IF($C37="","",IF(ISERROR(VLOOKUP($C37,'Player Stats'!$A:$D,K$2,0)),0,VLOOKUP($C37,'Player Stats'!$A:$D,K$2,0)))</f>
        <v/>
      </c>
      <c r="L37" s="373" t="str">
        <f t="shared" si="3"/>
        <v/>
      </c>
      <c r="M37" s="373" t="str">
        <f>IF($C37="","",IF(ISERROR(VLOOKUP($C37,'Player Stats'!$A:$D,M$2,0)),0,VLOOKUP($C37,'Player Stats'!$A:$D,M$2,0)))</f>
        <v/>
      </c>
      <c r="N37" s="373" t="str">
        <f>IF($C37="","",IF(ISERROR(VLOOKUP($C37,'Player Stats'!$A:$G,N$2,FALSE)),0,VLOOKUP($C37,'Player Stats'!$A:$G,N$2,FALSE)))</f>
        <v/>
      </c>
      <c r="O37" s="373" t="str">
        <f>IF($C37="","",IF(ISERROR(VLOOKUP($C37,'Player Stats'!$H:$J,O$2,FALSE)),0,VLOOKUP($C37,'Player Stats'!$H:$J,O$2,FALSE))+IF(ISERROR(VLOOKUP($C37,'Player Stats'!$L:$N,O$2,FALSE)),0,VLOOKUP($C37,'Player Stats'!$L:$N,O$2,FALSE)))</f>
        <v/>
      </c>
      <c r="P37" s="373" t="str">
        <f t="shared" si="4"/>
        <v/>
      </c>
      <c r="Q37" s="373" t="str">
        <f>IF($C37="","",IF(ISERROR(VLOOKUP($C37,'Player Stats'!$H:$J,Q$2,FALSE)),0,VLOOKUP($C37,'Player Stats'!$H:$J,Q$2,FALSE))+IF(ISERROR(VLOOKUP($C37,'Player Stats'!$L:$N,Q$2,FALSE)),0,VLOOKUP($C37,'Player Stats'!$L:$N,Q$2,FALSE)))</f>
        <v/>
      </c>
      <c r="R37" s="374" t="str">
        <f>IF($C37="","",IF(ISERROR(VLOOKUP($C37,'Player Stats'!$H:$J,R$2,FALSE)),0,VLOOKUP($C37,'Player Stats'!$H:$J,R$2,FALSE))+IF(ISERROR(VLOOKUP($C37,'Player Stats'!$L:$N,R$2,FALSE)),0,VLOOKUP($C37,'Player Stats'!$L:$N,R$2,FALSE)))</f>
        <v/>
      </c>
    </row>
    <row r="38" spans="1:18" ht="16" customHeight="1">
      <c r="A38" s="368">
        <f t="shared" si="6"/>
        <v>10</v>
      </c>
      <c r="B38" s="78" t="s">
        <v>316</v>
      </c>
      <c r="C38" s="49"/>
      <c r="D38" s="51"/>
      <c r="E38" s="375">
        <v>6</v>
      </c>
      <c r="F38" s="370" t="str">
        <f t="shared" si="9"/>
        <v>Ancheta/Tiwari</v>
      </c>
      <c r="G38" s="370" t="str">
        <f t="shared" si="10"/>
        <v>Ancheta/Tiwari6</v>
      </c>
      <c r="H38" s="370" t="str">
        <f t="shared" si="1"/>
        <v/>
      </c>
      <c r="I38" s="369" t="str">
        <f t="shared" si="2"/>
        <v/>
      </c>
      <c r="J38" s="371" t="str">
        <f>IF($C38="","",ROUND(VLOOKUP($C38,'[1]8-Ball'!$A:$M,J$2,0),0))</f>
        <v/>
      </c>
      <c r="K38" s="372" t="str">
        <f>IF($C38="","",IF(ISERROR(VLOOKUP($C38,'Player Stats'!$A:$D,K$2,0)),0,VLOOKUP($C38,'Player Stats'!$A:$D,K$2,0)))</f>
        <v/>
      </c>
      <c r="L38" s="373" t="str">
        <f t="shared" si="3"/>
        <v/>
      </c>
      <c r="M38" s="373" t="str">
        <f>IF($C38="","",IF(ISERROR(VLOOKUP($C38,'Player Stats'!$A:$D,M$2,0)),0,VLOOKUP($C38,'Player Stats'!$A:$D,M$2,0)))</f>
        <v/>
      </c>
      <c r="N38" s="373" t="str">
        <f>IF($C38="","",IF(ISERROR(VLOOKUP($C38,'Player Stats'!$A:$G,N$2,FALSE)),0,VLOOKUP($C38,'Player Stats'!$A:$G,N$2,FALSE)))</f>
        <v/>
      </c>
      <c r="O38" s="373" t="str">
        <f>IF($C38="","",IF(ISERROR(VLOOKUP($C38,'Player Stats'!$H:$J,O$2,FALSE)),0,VLOOKUP($C38,'Player Stats'!$H:$J,O$2,FALSE))+IF(ISERROR(VLOOKUP($C38,'Player Stats'!$L:$N,O$2,FALSE)),0,VLOOKUP($C38,'Player Stats'!$L:$N,O$2,FALSE)))</f>
        <v/>
      </c>
      <c r="P38" s="373" t="str">
        <f t="shared" si="4"/>
        <v/>
      </c>
      <c r="Q38" s="373" t="str">
        <f>IF($C38="","",IF(ISERROR(VLOOKUP($C38,'Player Stats'!$H:$J,Q$2,FALSE)),0,VLOOKUP($C38,'Player Stats'!$H:$J,Q$2,FALSE))+IF(ISERROR(VLOOKUP($C38,'Player Stats'!$L:$N,Q$2,FALSE)),0,VLOOKUP($C38,'Player Stats'!$L:$N,Q$2,FALSE)))</f>
        <v/>
      </c>
      <c r="R38" s="374" t="str">
        <f>IF($C38="","",IF(ISERROR(VLOOKUP($C38,'Player Stats'!$H:$J,R$2,FALSE)),0,VLOOKUP($C38,'Player Stats'!$H:$J,R$2,FALSE))+IF(ISERROR(VLOOKUP($C38,'Player Stats'!$L:$N,R$2,FALSE)),0,VLOOKUP($C38,'Player Stats'!$L:$N,R$2,FALSE)))</f>
        <v/>
      </c>
    </row>
    <row r="39" spans="1:18" ht="16" customHeight="1">
      <c r="A39" s="368">
        <f t="shared" si="6"/>
        <v>10</v>
      </c>
      <c r="B39" s="386" t="s">
        <v>262</v>
      </c>
      <c r="C39" s="49"/>
      <c r="D39" s="51"/>
      <c r="E39" s="375">
        <v>7</v>
      </c>
      <c r="F39" s="370" t="str">
        <f t="shared" si="9"/>
        <v>Ancheta/Tiwari</v>
      </c>
      <c r="G39" s="370" t="str">
        <f t="shared" si="10"/>
        <v>Ancheta/Tiwari7</v>
      </c>
      <c r="H39" s="370" t="str">
        <f t="shared" si="1"/>
        <v/>
      </c>
      <c r="I39" s="369" t="str">
        <f t="shared" si="2"/>
        <v/>
      </c>
      <c r="J39" s="371" t="str">
        <f>IF($C39="","",ROUND(VLOOKUP($C39,'[1]8-Ball'!$A:$M,J$2,0),0))</f>
        <v/>
      </c>
      <c r="K39" s="372" t="str">
        <f>IF($C39="","",IF(ISERROR(VLOOKUP($C39,'Player Stats'!$A:$D,K$2,0)),0,VLOOKUP($C39,'Player Stats'!$A:$D,K$2,0)))</f>
        <v/>
      </c>
      <c r="L39" s="373" t="str">
        <f t="shared" si="3"/>
        <v/>
      </c>
      <c r="M39" s="373" t="str">
        <f>IF($C39="","",IF(ISERROR(VLOOKUP($C39,'Player Stats'!$A:$D,M$2,0)),0,VLOOKUP($C39,'Player Stats'!$A:$D,M$2,0)))</f>
        <v/>
      </c>
      <c r="N39" s="373" t="str">
        <f>IF($C39="","",IF(ISERROR(VLOOKUP($C39,'Player Stats'!$A:$G,N$2,FALSE)),0,VLOOKUP($C39,'Player Stats'!$A:$G,N$2,FALSE)))</f>
        <v/>
      </c>
      <c r="O39" s="373" t="str">
        <f>IF($C39="","",IF(ISERROR(VLOOKUP($C39,'Player Stats'!$H:$J,O$2,FALSE)),0,VLOOKUP($C39,'Player Stats'!$H:$J,O$2,FALSE))+IF(ISERROR(VLOOKUP($C39,'Player Stats'!$L:$N,O$2,FALSE)),0,VLOOKUP($C39,'Player Stats'!$L:$N,O$2,FALSE)))</f>
        <v/>
      </c>
      <c r="P39" s="373" t="str">
        <f t="shared" si="4"/>
        <v/>
      </c>
      <c r="Q39" s="373" t="str">
        <f>IF($C39="","",IF(ISERROR(VLOOKUP($C39,'Player Stats'!$H:$J,Q$2,FALSE)),0,VLOOKUP($C39,'Player Stats'!$H:$J,Q$2,FALSE))+IF(ISERROR(VLOOKUP($C39,'Player Stats'!$L:$N,Q$2,FALSE)),0,VLOOKUP($C39,'Player Stats'!$L:$N,Q$2,FALSE)))</f>
        <v/>
      </c>
      <c r="R39" s="374" t="str">
        <f>IF($C39="","",IF(ISERROR(VLOOKUP($C39,'Player Stats'!$H:$J,R$2,FALSE)),0,VLOOKUP($C39,'Player Stats'!$H:$J,R$2,FALSE))+IF(ISERROR(VLOOKUP($C39,'Player Stats'!$L:$N,R$2,FALSE)),0,VLOOKUP($C39,'Player Stats'!$L:$N,R$2,FALSE)))</f>
        <v/>
      </c>
    </row>
    <row r="40" spans="1:18" ht="16" customHeight="1">
      <c r="A40" s="368">
        <f t="shared" si="6"/>
        <v>10</v>
      </c>
      <c r="B40" s="211"/>
      <c r="C40" s="49"/>
      <c r="D40" s="51"/>
      <c r="E40" s="375">
        <v>8</v>
      </c>
      <c r="F40" s="370" t="str">
        <f t="shared" si="9"/>
        <v>Ancheta/Tiwari</v>
      </c>
      <c r="G40" s="370" t="str">
        <f t="shared" si="10"/>
        <v>Ancheta/Tiwari8</v>
      </c>
      <c r="H40" s="370" t="str">
        <f t="shared" si="1"/>
        <v/>
      </c>
      <c r="I40" s="369" t="str">
        <f t="shared" si="2"/>
        <v/>
      </c>
      <c r="J40" s="371" t="str">
        <f>IF($C40="","",ROUND(VLOOKUP($C40,'[1]8-Ball'!$A:$M,J$2,0),0))</f>
        <v/>
      </c>
      <c r="K40" s="372" t="str">
        <f>IF($C40="","",IF(ISERROR(VLOOKUP($C40,'Player Stats'!$A:$D,K$2,0)),0,VLOOKUP($C40,'Player Stats'!$A:$D,K$2,0)))</f>
        <v/>
      </c>
      <c r="L40" s="373" t="str">
        <f t="shared" si="3"/>
        <v/>
      </c>
      <c r="M40" s="373" t="str">
        <f>IF($C40="","",IF(ISERROR(VLOOKUP($C40,'Player Stats'!$A:$D,M$2,0)),0,VLOOKUP($C40,'Player Stats'!$A:$D,M$2,0)))</f>
        <v/>
      </c>
      <c r="N40" s="373" t="str">
        <f>IF($C40="","",IF(ISERROR(VLOOKUP($C40,'Player Stats'!$A:$G,N$2,FALSE)),0,VLOOKUP($C40,'Player Stats'!$A:$G,N$2,FALSE)))</f>
        <v/>
      </c>
      <c r="O40" s="373" t="str">
        <f>IF($C40="","",IF(ISERROR(VLOOKUP($C40,'Player Stats'!$H:$J,O$2,FALSE)),0,VLOOKUP($C40,'Player Stats'!$H:$J,O$2,FALSE))+IF(ISERROR(VLOOKUP($C40,'Player Stats'!$L:$N,O$2,FALSE)),0,VLOOKUP($C40,'Player Stats'!$L:$N,O$2,FALSE)))</f>
        <v/>
      </c>
      <c r="P40" s="373" t="str">
        <f t="shared" si="4"/>
        <v/>
      </c>
      <c r="Q40" s="373" t="str">
        <f>IF($C40="","",IF(ISERROR(VLOOKUP($C40,'Player Stats'!$H:$J,Q$2,FALSE)),0,VLOOKUP($C40,'Player Stats'!$H:$J,Q$2,FALSE))+IF(ISERROR(VLOOKUP($C40,'Player Stats'!$L:$N,Q$2,FALSE)),0,VLOOKUP($C40,'Player Stats'!$L:$N,Q$2,FALSE)))</f>
        <v/>
      </c>
      <c r="R40" s="374" t="str">
        <f>IF($C40="","",IF(ISERROR(VLOOKUP($C40,'Player Stats'!$H:$J,R$2,FALSE)),0,VLOOKUP($C40,'Player Stats'!$H:$J,R$2,FALSE))+IF(ISERROR(VLOOKUP($C40,'Player Stats'!$L:$N,R$2,FALSE)),0,VLOOKUP($C40,'Player Stats'!$L:$N,R$2,FALSE)))</f>
        <v/>
      </c>
    </row>
    <row r="41" spans="1:18" ht="16" customHeight="1">
      <c r="A41" s="368">
        <f t="shared" si="6"/>
        <v>10</v>
      </c>
      <c r="B41" s="376"/>
      <c r="C41" s="49"/>
      <c r="D41" s="51"/>
      <c r="E41" s="375">
        <v>9</v>
      </c>
      <c r="F41" s="370" t="str">
        <f t="shared" si="9"/>
        <v>Ancheta/Tiwari</v>
      </c>
      <c r="G41" s="370" t="str">
        <f t="shared" si="10"/>
        <v>Ancheta/Tiwari9</v>
      </c>
      <c r="H41" s="370" t="str">
        <f t="shared" si="1"/>
        <v/>
      </c>
      <c r="I41" s="369" t="str">
        <f t="shared" si="2"/>
        <v/>
      </c>
      <c r="J41" s="371" t="str">
        <f>IF($C41="","",ROUND(VLOOKUP($C41,'[1]8-Ball'!$A:$M,J$2,0),0))</f>
        <v/>
      </c>
      <c r="K41" s="372" t="str">
        <f>IF($C41="","",IF(ISERROR(VLOOKUP($C41,'Player Stats'!$A:$D,K$2,0)),0,VLOOKUP($C41,'Player Stats'!$A:$D,K$2,0)))</f>
        <v/>
      </c>
      <c r="L41" s="373" t="str">
        <f t="shared" si="3"/>
        <v/>
      </c>
      <c r="M41" s="373" t="str">
        <f>IF($C41="","",IF(ISERROR(VLOOKUP($C41,'Player Stats'!$A:$D,M$2,0)),0,VLOOKUP($C41,'Player Stats'!$A:$D,M$2,0)))</f>
        <v/>
      </c>
      <c r="N41" s="373" t="str">
        <f>IF($C41="","",IF(ISERROR(VLOOKUP($C41,'Player Stats'!$A:$G,N$2,FALSE)),0,VLOOKUP($C41,'Player Stats'!$A:$G,N$2,FALSE)))</f>
        <v/>
      </c>
      <c r="O41" s="373" t="str">
        <f>IF($C41="","",IF(ISERROR(VLOOKUP($C41,'Player Stats'!$H:$J,O$2,FALSE)),0,VLOOKUP($C41,'Player Stats'!$H:$J,O$2,FALSE))+IF(ISERROR(VLOOKUP($C41,'Player Stats'!$L:$N,O$2,FALSE)),0,VLOOKUP($C41,'Player Stats'!$L:$N,O$2,FALSE)))</f>
        <v/>
      </c>
      <c r="P41" s="373" t="str">
        <f t="shared" si="4"/>
        <v/>
      </c>
      <c r="Q41" s="373" t="str">
        <f>IF($C41="","",IF(ISERROR(VLOOKUP($C41,'Player Stats'!$H:$J,Q$2,FALSE)),0,VLOOKUP($C41,'Player Stats'!$H:$J,Q$2,FALSE))+IF(ISERROR(VLOOKUP($C41,'Player Stats'!$L:$N,Q$2,FALSE)),0,VLOOKUP($C41,'Player Stats'!$L:$N,Q$2,FALSE)))</f>
        <v/>
      </c>
      <c r="R41" s="374" t="str">
        <f>IF($C41="","",IF(ISERROR(VLOOKUP($C41,'Player Stats'!$H:$J,R$2,FALSE)),0,VLOOKUP($C41,'Player Stats'!$H:$J,R$2,FALSE))+IF(ISERROR(VLOOKUP($C41,'Player Stats'!$L:$N,R$2,FALSE)),0,VLOOKUP($C41,'Player Stats'!$L:$N,R$2,FALSE)))</f>
        <v/>
      </c>
    </row>
    <row r="42" spans="1:18" ht="16" customHeight="1" thickBot="1">
      <c r="A42" s="377">
        <f t="shared" si="6"/>
        <v>10</v>
      </c>
      <c r="B42" s="378"/>
      <c r="C42" s="52"/>
      <c r="D42" s="53"/>
      <c r="E42" s="379">
        <v>10</v>
      </c>
      <c r="F42" s="380" t="str">
        <f t="shared" si="9"/>
        <v>Ancheta/Tiwari</v>
      </c>
      <c r="G42" s="380" t="str">
        <f t="shared" si="10"/>
        <v>Ancheta/Tiwari10</v>
      </c>
      <c r="H42" s="380" t="str">
        <f t="shared" si="1"/>
        <v/>
      </c>
      <c r="I42" s="381" t="str">
        <f t="shared" si="2"/>
        <v/>
      </c>
      <c r="J42" s="382" t="str">
        <f>IF($C42="","",ROUND(VLOOKUP($C42,'[1]8-Ball'!$A:$M,J$2,0),0))</f>
        <v/>
      </c>
      <c r="K42" s="383" t="str">
        <f>IF($C42="","",IF(ISERROR(VLOOKUP($C42,'Player Stats'!$A:$D,K$2,0)),0,VLOOKUP($C42,'Player Stats'!$A:$D,K$2,0)))</f>
        <v/>
      </c>
      <c r="L42" s="384" t="str">
        <f t="shared" si="3"/>
        <v/>
      </c>
      <c r="M42" s="384" t="str">
        <f>IF($C42="","",IF(ISERROR(VLOOKUP($C42,'Player Stats'!$A:$D,M$2,0)),0,VLOOKUP($C42,'Player Stats'!$A:$D,M$2,0)))</f>
        <v/>
      </c>
      <c r="N42" s="384" t="str">
        <f>IF($C42="","",IF(ISERROR(VLOOKUP($C42,'Player Stats'!$A:$G,N$2,FALSE)),0,VLOOKUP($C42,'Player Stats'!$A:$G,N$2,FALSE)))</f>
        <v/>
      </c>
      <c r="O42" s="384" t="str">
        <f>IF($C42="","",IF(ISERROR(VLOOKUP($C42,'Player Stats'!$H:$J,O$2,FALSE)),0,VLOOKUP($C42,'Player Stats'!$H:$J,O$2,FALSE))+IF(ISERROR(VLOOKUP($C42,'Player Stats'!$L:$N,O$2,FALSE)),0,VLOOKUP($C42,'Player Stats'!$L:$N,O$2,FALSE)))</f>
        <v/>
      </c>
      <c r="P42" s="384" t="str">
        <f t="shared" si="4"/>
        <v/>
      </c>
      <c r="Q42" s="384" t="str">
        <f>IF($C42="","",IF(ISERROR(VLOOKUP($C42,'Player Stats'!$H:$J,Q$2,FALSE)),0,VLOOKUP($C42,'Player Stats'!$H:$J,Q$2,FALSE))+IF(ISERROR(VLOOKUP($C42,'Player Stats'!$L:$N,Q$2,FALSE)),0,VLOOKUP($C42,'Player Stats'!$L:$N,Q$2,FALSE)))</f>
        <v/>
      </c>
      <c r="R42" s="385" t="str">
        <f>IF($C42="","",IF(ISERROR(VLOOKUP($C42,'Player Stats'!$H:$J,R$2,FALSE)),0,VLOOKUP($C42,'Player Stats'!$H:$J,R$2,FALSE))+IF(ISERROR(VLOOKUP($C42,'Player Stats'!$L:$N,R$2,FALSE)),0,VLOOKUP($C42,'Player Stats'!$L:$N,R$2,FALSE)))</f>
        <v/>
      </c>
    </row>
    <row r="43" spans="1:18" ht="16" customHeight="1">
      <c r="A43" s="360">
        <f t="shared" si="6"/>
        <v>11</v>
      </c>
      <c r="B43" s="76" t="s">
        <v>31</v>
      </c>
      <c r="C43" s="47" t="s">
        <v>260</v>
      </c>
      <c r="D43" s="48"/>
      <c r="E43" s="361">
        <v>1</v>
      </c>
      <c r="F43" s="362" t="str">
        <f>B44</f>
        <v>Crumbliss</v>
      </c>
      <c r="G43" s="362" t="str">
        <f t="shared" si="10"/>
        <v>Crumbliss1</v>
      </c>
      <c r="H43" s="362" t="str">
        <f t="shared" si="1"/>
        <v>Crumbliss, Marvin</v>
      </c>
      <c r="I43" s="363" t="str">
        <f t="shared" si="2"/>
        <v>9</v>
      </c>
      <c r="J43" s="364">
        <f>IF($C43="","",ROUND(VLOOKUP($C43,'[1]8-Ball'!$A:$M,J$2,0),0))</f>
        <v>9</v>
      </c>
      <c r="K43" s="365">
        <f>IF($C43="","",IF(ISERROR(VLOOKUP($C43,'Player Stats'!$A:$D,K$2,0)),0,VLOOKUP($C43,'Player Stats'!$A:$D,K$2,0)))</f>
        <v>9</v>
      </c>
      <c r="L43" s="366">
        <f t="shared" si="3"/>
        <v>3</v>
      </c>
      <c r="M43" s="366">
        <f>IF($C43="","",IF(ISERROR(VLOOKUP($C43,'Player Stats'!$A:$D,M$2,0)),0,VLOOKUP($C43,'Player Stats'!$A:$D,M$2,0)))</f>
        <v>12</v>
      </c>
      <c r="N43" s="366">
        <f>IF($C43="","",IF(ISERROR(VLOOKUP($C43,'Player Stats'!$A:$G,N$2,FALSE)),0,VLOOKUP($C43,'Player Stats'!$A:$G,N$2,FALSE)))</f>
        <v>111</v>
      </c>
      <c r="O43" s="366">
        <f>IF($C43="","",IF(ISERROR(VLOOKUP($C43,'Player Stats'!$H:$J,O$2,FALSE)),0,VLOOKUP($C43,'Player Stats'!$H:$J,O$2,FALSE))+IF(ISERROR(VLOOKUP($C43,'Player Stats'!$L:$N,O$2,FALSE)),0,VLOOKUP($C43,'Player Stats'!$L:$N,O$2,FALSE)))</f>
        <v>15</v>
      </c>
      <c r="P43" s="366">
        <f t="shared" si="4"/>
        <v>15</v>
      </c>
      <c r="Q43" s="366">
        <f>IF($C43="","",IF(ISERROR(VLOOKUP($C43,'Player Stats'!$H:$J,Q$2,FALSE)),0,VLOOKUP($C43,'Player Stats'!$H:$J,Q$2,FALSE))+IF(ISERROR(VLOOKUP($C43,'Player Stats'!$L:$N,Q$2,FALSE)),0,VLOOKUP($C43,'Player Stats'!$L:$N,Q$2,FALSE)))</f>
        <v>30</v>
      </c>
      <c r="R43" s="367">
        <f>IF($C43="","",IF(ISERROR(VLOOKUP($C43,'Player Stats'!$H:$J,R$2,FALSE)),0,VLOOKUP($C43,'Player Stats'!$H:$J,R$2,FALSE))+IF(ISERROR(VLOOKUP($C43,'Player Stats'!$L:$N,R$2,FALSE)),0,VLOOKUP($C43,'Player Stats'!$L:$N,R$2,FALSE)))</f>
        <v>0</v>
      </c>
    </row>
    <row r="44" spans="1:18" ht="16" customHeight="1">
      <c r="A44" s="368">
        <f t="shared" si="6"/>
        <v>12</v>
      </c>
      <c r="B44" s="78" t="s">
        <v>285</v>
      </c>
      <c r="C44" s="49" t="s">
        <v>263</v>
      </c>
      <c r="D44" s="50"/>
      <c r="E44" s="369">
        <v>2</v>
      </c>
      <c r="F44" s="370" t="str">
        <f>F43</f>
        <v>Crumbliss</v>
      </c>
      <c r="G44" s="370" t="str">
        <f t="shared" si="10"/>
        <v>Crumbliss2</v>
      </c>
      <c r="H44" s="370" t="str">
        <f t="shared" si="1"/>
        <v>Crumbliss, John</v>
      </c>
      <c r="I44" s="369" t="str">
        <f t="shared" si="2"/>
        <v>8</v>
      </c>
      <c r="J44" s="371">
        <f>IF($C44="","",ROUND(VLOOKUP($C44,'[1]8-Ball'!$A:$M,J$2,0),0))</f>
        <v>8</v>
      </c>
      <c r="K44" s="372">
        <f>IF($C44="","",IF(ISERROR(VLOOKUP($C44,'Player Stats'!$A:$D,K$2,0)),0,VLOOKUP($C44,'Player Stats'!$A:$D,K$2,0)))</f>
        <v>7</v>
      </c>
      <c r="L44" s="373">
        <f t="shared" si="3"/>
        <v>5</v>
      </c>
      <c r="M44" s="373">
        <f>IF($C44="","",IF(ISERROR(VLOOKUP($C44,'Player Stats'!$A:$D,M$2,0)),0,VLOOKUP($C44,'Player Stats'!$A:$D,M$2,0)))</f>
        <v>12</v>
      </c>
      <c r="N44" s="373">
        <f>IF($C44="","",IF(ISERROR(VLOOKUP($C44,'Player Stats'!$A:$G,N$2,FALSE)),0,VLOOKUP($C44,'Player Stats'!$A:$G,N$2,FALSE)))</f>
        <v>106</v>
      </c>
      <c r="O44" s="373">
        <f>IF($C44="","",IF(ISERROR(VLOOKUP($C44,'Player Stats'!$H:$J,O$2,FALSE)),0,VLOOKUP($C44,'Player Stats'!$H:$J,O$2,FALSE))+IF(ISERROR(VLOOKUP($C44,'Player Stats'!$L:$N,O$2,FALSE)),0,VLOOKUP($C44,'Player Stats'!$L:$N,O$2,FALSE)))</f>
        <v>15</v>
      </c>
      <c r="P44" s="373">
        <f t="shared" si="4"/>
        <v>15</v>
      </c>
      <c r="Q44" s="373">
        <f>IF($C44="","",IF(ISERROR(VLOOKUP($C44,'Player Stats'!$H:$J,Q$2,FALSE)),0,VLOOKUP($C44,'Player Stats'!$H:$J,Q$2,FALSE))+IF(ISERROR(VLOOKUP($C44,'Player Stats'!$L:$N,Q$2,FALSE)),0,VLOOKUP($C44,'Player Stats'!$L:$N,Q$2,FALSE)))</f>
        <v>30</v>
      </c>
      <c r="R44" s="374">
        <f>IF($C44="","",IF(ISERROR(VLOOKUP($C44,'Player Stats'!$H:$J,R$2,FALSE)),0,VLOOKUP($C44,'Player Stats'!$H:$J,R$2,FALSE))+IF(ISERROR(VLOOKUP($C44,'Player Stats'!$L:$N,R$2,FALSE)),0,VLOOKUP($C44,'Player Stats'!$L:$N,R$2,FALSE)))</f>
        <v>0</v>
      </c>
    </row>
    <row r="45" spans="1:18" ht="16" customHeight="1">
      <c r="A45" s="368">
        <f t="shared" si="6"/>
        <v>13</v>
      </c>
      <c r="B45" s="77" t="s">
        <v>110</v>
      </c>
      <c r="C45" s="49" t="s">
        <v>274</v>
      </c>
      <c r="D45" s="50"/>
      <c r="E45" s="369">
        <v>3</v>
      </c>
      <c r="F45" s="370" t="str">
        <f t="shared" ref="F45:F52" si="11">F44</f>
        <v>Crumbliss</v>
      </c>
      <c r="G45" s="370" t="str">
        <f t="shared" si="10"/>
        <v>Crumbliss3</v>
      </c>
      <c r="H45" s="370" t="str">
        <f t="shared" si="1"/>
        <v>Bailey, Kent</v>
      </c>
      <c r="I45" s="369" t="str">
        <f t="shared" si="2"/>
        <v>6</v>
      </c>
      <c r="J45" s="371">
        <f>IF($C45="","",ROUND(VLOOKUP($C45,'[1]8-Ball'!$A:$M,J$2,0),0))</f>
        <v>6</v>
      </c>
      <c r="K45" s="372">
        <f>IF($C45="","",IF(ISERROR(VLOOKUP($C45,'Player Stats'!$A:$D,K$2,0)),0,VLOOKUP($C45,'Player Stats'!$A:$D,K$2,0)))</f>
        <v>0</v>
      </c>
      <c r="L45" s="373">
        <f t="shared" si="3"/>
        <v>0</v>
      </c>
      <c r="M45" s="373">
        <f>IF($C45="","",IF(ISERROR(VLOOKUP($C45,'Player Stats'!$A:$D,M$2,0)),0,VLOOKUP($C45,'Player Stats'!$A:$D,M$2,0)))</f>
        <v>0</v>
      </c>
      <c r="N45" s="373">
        <f>IF($C45="","",IF(ISERROR(VLOOKUP($C45,'Player Stats'!$A:$G,N$2,FALSE)),0,VLOOKUP($C45,'Player Stats'!$A:$G,N$2,FALSE)))</f>
        <v>0</v>
      </c>
      <c r="O45" s="373">
        <f>IF($C45="","",IF(ISERROR(VLOOKUP($C45,'Player Stats'!$H:$J,O$2,FALSE)),0,VLOOKUP($C45,'Player Stats'!$H:$J,O$2,FALSE))+IF(ISERROR(VLOOKUP($C45,'Player Stats'!$L:$N,O$2,FALSE)),0,VLOOKUP($C45,'Player Stats'!$L:$N,O$2,FALSE)))</f>
        <v>0</v>
      </c>
      <c r="P45" s="373">
        <f t="shared" si="4"/>
        <v>0</v>
      </c>
      <c r="Q45" s="373">
        <f>IF($C45="","",IF(ISERROR(VLOOKUP($C45,'Player Stats'!$H:$J,Q$2,FALSE)),0,VLOOKUP($C45,'Player Stats'!$H:$J,Q$2,FALSE))+IF(ISERROR(VLOOKUP($C45,'Player Stats'!$L:$N,Q$2,FALSE)),0,VLOOKUP($C45,'Player Stats'!$L:$N,Q$2,FALSE)))</f>
        <v>0</v>
      </c>
      <c r="R45" s="374">
        <f>IF($C45="","",IF(ISERROR(VLOOKUP($C45,'Player Stats'!$H:$J,R$2,FALSE)),0,VLOOKUP($C45,'Player Stats'!$H:$J,R$2,FALSE))+IF(ISERROR(VLOOKUP($C45,'Player Stats'!$L:$N,R$2,FALSE)),0,VLOOKUP($C45,'Player Stats'!$L:$N,R$2,FALSE)))</f>
        <v>0</v>
      </c>
    </row>
    <row r="46" spans="1:18" ht="16" customHeight="1">
      <c r="A46" s="368">
        <f t="shared" si="6"/>
        <v>13</v>
      </c>
      <c r="B46" s="79">
        <v>8</v>
      </c>
      <c r="C46" s="49"/>
      <c r="D46" s="50"/>
      <c r="E46" s="369">
        <v>4</v>
      </c>
      <c r="F46" s="370" t="str">
        <f t="shared" si="11"/>
        <v>Crumbliss</v>
      </c>
      <c r="G46" s="370" t="str">
        <f t="shared" si="10"/>
        <v>Crumbliss4</v>
      </c>
      <c r="H46" s="370" t="str">
        <f t="shared" si="1"/>
        <v/>
      </c>
      <c r="I46" s="369" t="str">
        <f t="shared" si="2"/>
        <v/>
      </c>
      <c r="J46" s="371" t="str">
        <f>IF($C46="","",ROUND(VLOOKUP($C46,'[1]8-Ball'!$A:$M,J$2,0),0))</f>
        <v/>
      </c>
      <c r="K46" s="372" t="str">
        <f>IF($C46="","",IF(ISERROR(VLOOKUP($C46,'Player Stats'!$A:$D,K$2,0)),0,VLOOKUP($C46,'Player Stats'!$A:$D,K$2,0)))</f>
        <v/>
      </c>
      <c r="L46" s="373" t="str">
        <f t="shared" si="3"/>
        <v/>
      </c>
      <c r="M46" s="373" t="str">
        <f>IF($C46="","",IF(ISERROR(VLOOKUP($C46,'Player Stats'!$A:$D,M$2,0)),0,VLOOKUP($C46,'Player Stats'!$A:$D,M$2,0)))</f>
        <v/>
      </c>
      <c r="N46" s="373" t="str">
        <f>IF($C46="","",IF(ISERROR(VLOOKUP($C46,'Player Stats'!$A:$G,N$2,FALSE)),0,VLOOKUP($C46,'Player Stats'!$A:$G,N$2,FALSE)))</f>
        <v/>
      </c>
      <c r="O46" s="373" t="str">
        <f>IF($C46="","",IF(ISERROR(VLOOKUP($C46,'Player Stats'!$H:$J,O$2,FALSE)),0,VLOOKUP($C46,'Player Stats'!$H:$J,O$2,FALSE))+IF(ISERROR(VLOOKUP($C46,'Player Stats'!$L:$N,O$2,FALSE)),0,VLOOKUP($C46,'Player Stats'!$L:$N,O$2,FALSE)))</f>
        <v/>
      </c>
      <c r="P46" s="373" t="str">
        <f t="shared" si="4"/>
        <v/>
      </c>
      <c r="Q46" s="373" t="str">
        <f>IF($C46="","",IF(ISERROR(VLOOKUP($C46,'Player Stats'!$H:$J,Q$2,FALSE)),0,VLOOKUP($C46,'Player Stats'!$H:$J,Q$2,FALSE))+IF(ISERROR(VLOOKUP($C46,'Player Stats'!$L:$N,Q$2,FALSE)),0,VLOOKUP($C46,'Player Stats'!$L:$N,Q$2,FALSE)))</f>
        <v/>
      </c>
      <c r="R46" s="374" t="str">
        <f>IF($C46="","",IF(ISERROR(VLOOKUP($C46,'Player Stats'!$H:$J,R$2,FALSE)),0,VLOOKUP($C46,'Player Stats'!$H:$J,R$2,FALSE))+IF(ISERROR(VLOOKUP($C46,'Player Stats'!$L:$N,R$2,FALSE)),0,VLOOKUP($C46,'Player Stats'!$L:$N,R$2,FALSE)))</f>
        <v/>
      </c>
    </row>
    <row r="47" spans="1:18" ht="16" customHeight="1">
      <c r="A47" s="368">
        <f t="shared" si="6"/>
        <v>13</v>
      </c>
      <c r="B47" s="77" t="s">
        <v>37</v>
      </c>
      <c r="C47" s="49"/>
      <c r="D47" s="50"/>
      <c r="E47" s="369">
        <v>5</v>
      </c>
      <c r="F47" s="370" t="str">
        <f t="shared" si="11"/>
        <v>Crumbliss</v>
      </c>
      <c r="G47" s="370" t="str">
        <f t="shared" si="10"/>
        <v>Crumbliss5</v>
      </c>
      <c r="H47" s="370" t="str">
        <f t="shared" si="1"/>
        <v/>
      </c>
      <c r="I47" s="369" t="str">
        <f t="shared" si="2"/>
        <v/>
      </c>
      <c r="J47" s="371" t="str">
        <f>IF($C47="","",ROUND(VLOOKUP($C47,'[1]8-Ball'!$A:$M,J$2,0),0))</f>
        <v/>
      </c>
      <c r="K47" s="372" t="str">
        <f>IF($C47="","",IF(ISERROR(VLOOKUP($C47,'Player Stats'!$A:$D,K$2,0)),0,VLOOKUP($C47,'Player Stats'!$A:$D,K$2,0)))</f>
        <v/>
      </c>
      <c r="L47" s="373" t="str">
        <f t="shared" si="3"/>
        <v/>
      </c>
      <c r="M47" s="373" t="str">
        <f>IF($C47="","",IF(ISERROR(VLOOKUP($C47,'Player Stats'!$A:$D,M$2,0)),0,VLOOKUP($C47,'Player Stats'!$A:$D,M$2,0)))</f>
        <v/>
      </c>
      <c r="N47" s="373" t="str">
        <f>IF($C47="","",IF(ISERROR(VLOOKUP($C47,'Player Stats'!$A:$G,N$2,FALSE)),0,VLOOKUP($C47,'Player Stats'!$A:$G,N$2,FALSE)))</f>
        <v/>
      </c>
      <c r="O47" s="373" t="str">
        <f>IF($C47="","",IF(ISERROR(VLOOKUP($C47,'Player Stats'!$H:$J,O$2,FALSE)),0,VLOOKUP($C47,'Player Stats'!$H:$J,O$2,FALSE))+IF(ISERROR(VLOOKUP($C47,'Player Stats'!$L:$N,O$2,FALSE)),0,VLOOKUP($C47,'Player Stats'!$L:$N,O$2,FALSE)))</f>
        <v/>
      </c>
      <c r="P47" s="373" t="str">
        <f t="shared" si="4"/>
        <v/>
      </c>
      <c r="Q47" s="373" t="str">
        <f>IF($C47="","",IF(ISERROR(VLOOKUP($C47,'Player Stats'!$H:$J,Q$2,FALSE)),0,VLOOKUP($C47,'Player Stats'!$H:$J,Q$2,FALSE))+IF(ISERROR(VLOOKUP($C47,'Player Stats'!$L:$N,Q$2,FALSE)),0,VLOOKUP($C47,'Player Stats'!$L:$N,Q$2,FALSE)))</f>
        <v/>
      </c>
      <c r="R47" s="374" t="str">
        <f>IF($C47="","",IF(ISERROR(VLOOKUP($C47,'Player Stats'!$H:$J,R$2,FALSE)),0,VLOOKUP($C47,'Player Stats'!$H:$J,R$2,FALSE))+IF(ISERROR(VLOOKUP($C47,'Player Stats'!$L:$N,R$2,FALSE)),0,VLOOKUP($C47,'Player Stats'!$L:$N,R$2,FALSE)))</f>
        <v/>
      </c>
    </row>
    <row r="48" spans="1:18" ht="16" customHeight="1">
      <c r="A48" s="368">
        <f t="shared" si="6"/>
        <v>13</v>
      </c>
      <c r="B48" s="78" t="s">
        <v>272</v>
      </c>
      <c r="C48" s="49"/>
      <c r="D48" s="51"/>
      <c r="E48" s="375">
        <v>6</v>
      </c>
      <c r="F48" s="370" t="str">
        <f t="shared" si="11"/>
        <v>Crumbliss</v>
      </c>
      <c r="G48" s="370" t="str">
        <f t="shared" si="10"/>
        <v>Crumbliss6</v>
      </c>
      <c r="H48" s="370" t="str">
        <f t="shared" si="1"/>
        <v/>
      </c>
      <c r="I48" s="369" t="str">
        <f t="shared" si="2"/>
        <v/>
      </c>
      <c r="J48" s="371" t="str">
        <f>IF($C48="","",ROUND(VLOOKUP($C48,'[1]8-Ball'!$A:$M,J$2,0),0))</f>
        <v/>
      </c>
      <c r="K48" s="372" t="str">
        <f>IF($C48="","",IF(ISERROR(VLOOKUP($C48,'Player Stats'!$A:$D,K$2,0)),0,VLOOKUP($C48,'Player Stats'!$A:$D,K$2,0)))</f>
        <v/>
      </c>
      <c r="L48" s="373" t="str">
        <f t="shared" si="3"/>
        <v/>
      </c>
      <c r="M48" s="373" t="str">
        <f>IF($C48="","",IF(ISERROR(VLOOKUP($C48,'Player Stats'!$A:$D,M$2,0)),0,VLOOKUP($C48,'Player Stats'!$A:$D,M$2,0)))</f>
        <v/>
      </c>
      <c r="N48" s="373" t="str">
        <f>IF($C48="","",IF(ISERROR(VLOOKUP($C48,'Player Stats'!$A:$G,N$2,FALSE)),0,VLOOKUP($C48,'Player Stats'!$A:$G,N$2,FALSE)))</f>
        <v/>
      </c>
      <c r="O48" s="373" t="str">
        <f>IF($C48="","",IF(ISERROR(VLOOKUP($C48,'Player Stats'!$H:$J,O$2,FALSE)),0,VLOOKUP($C48,'Player Stats'!$H:$J,O$2,FALSE))+IF(ISERROR(VLOOKUP($C48,'Player Stats'!$L:$N,O$2,FALSE)),0,VLOOKUP($C48,'Player Stats'!$L:$N,O$2,FALSE)))</f>
        <v/>
      </c>
      <c r="P48" s="373" t="str">
        <f t="shared" si="4"/>
        <v/>
      </c>
      <c r="Q48" s="373" t="str">
        <f>IF($C48="","",IF(ISERROR(VLOOKUP($C48,'Player Stats'!$H:$J,Q$2,FALSE)),0,VLOOKUP($C48,'Player Stats'!$H:$J,Q$2,FALSE))+IF(ISERROR(VLOOKUP($C48,'Player Stats'!$L:$N,Q$2,FALSE)),0,VLOOKUP($C48,'Player Stats'!$L:$N,Q$2,FALSE)))</f>
        <v/>
      </c>
      <c r="R48" s="374" t="str">
        <f>IF($C48="","",IF(ISERROR(VLOOKUP($C48,'Player Stats'!$H:$J,R$2,FALSE)),0,VLOOKUP($C48,'Player Stats'!$H:$J,R$2,FALSE))+IF(ISERROR(VLOOKUP($C48,'Player Stats'!$L:$N,R$2,FALSE)),0,VLOOKUP($C48,'Player Stats'!$L:$N,R$2,FALSE)))</f>
        <v/>
      </c>
    </row>
    <row r="49" spans="1:18" ht="16" customHeight="1">
      <c r="A49" s="368">
        <f t="shared" si="6"/>
        <v>13</v>
      </c>
      <c r="B49" s="386" t="s">
        <v>262</v>
      </c>
      <c r="C49" s="49"/>
      <c r="D49" s="51"/>
      <c r="E49" s="375">
        <v>7</v>
      </c>
      <c r="F49" s="370" t="str">
        <f t="shared" si="11"/>
        <v>Crumbliss</v>
      </c>
      <c r="G49" s="370" t="str">
        <f t="shared" si="10"/>
        <v>Crumbliss7</v>
      </c>
      <c r="H49" s="370" t="str">
        <f t="shared" si="1"/>
        <v/>
      </c>
      <c r="I49" s="369" t="str">
        <f t="shared" si="2"/>
        <v/>
      </c>
      <c r="J49" s="371" t="str">
        <f>IF($C49="","",ROUND(VLOOKUP($C49,'[1]8-Ball'!$A:$M,J$2,0),0))</f>
        <v/>
      </c>
      <c r="K49" s="372" t="str">
        <f>IF($C49="","",IF(ISERROR(VLOOKUP($C49,'Player Stats'!$A:$D,K$2,0)),0,VLOOKUP($C49,'Player Stats'!$A:$D,K$2,0)))</f>
        <v/>
      </c>
      <c r="L49" s="373" t="str">
        <f t="shared" si="3"/>
        <v/>
      </c>
      <c r="M49" s="373" t="str">
        <f>IF($C49="","",IF(ISERROR(VLOOKUP($C49,'Player Stats'!$A:$D,M$2,0)),0,VLOOKUP($C49,'Player Stats'!$A:$D,M$2,0)))</f>
        <v/>
      </c>
      <c r="N49" s="373" t="str">
        <f>IF($C49="","",IF(ISERROR(VLOOKUP($C49,'Player Stats'!$A:$G,N$2,FALSE)),0,VLOOKUP($C49,'Player Stats'!$A:$G,N$2,FALSE)))</f>
        <v/>
      </c>
      <c r="O49" s="373" t="str">
        <f>IF($C49="","",IF(ISERROR(VLOOKUP($C49,'Player Stats'!$H:$J,O$2,FALSE)),0,VLOOKUP($C49,'Player Stats'!$H:$J,O$2,FALSE))+IF(ISERROR(VLOOKUP($C49,'Player Stats'!$L:$N,O$2,FALSE)),0,VLOOKUP($C49,'Player Stats'!$L:$N,O$2,FALSE)))</f>
        <v/>
      </c>
      <c r="P49" s="373" t="str">
        <f t="shared" si="4"/>
        <v/>
      </c>
      <c r="Q49" s="373" t="str">
        <f>IF($C49="","",IF(ISERROR(VLOOKUP($C49,'Player Stats'!$H:$J,Q$2,FALSE)),0,VLOOKUP($C49,'Player Stats'!$H:$J,Q$2,FALSE))+IF(ISERROR(VLOOKUP($C49,'Player Stats'!$L:$N,Q$2,FALSE)),0,VLOOKUP($C49,'Player Stats'!$L:$N,Q$2,FALSE)))</f>
        <v/>
      </c>
      <c r="R49" s="374" t="str">
        <f>IF($C49="","",IF(ISERROR(VLOOKUP($C49,'Player Stats'!$H:$J,R$2,FALSE)),0,VLOOKUP($C49,'Player Stats'!$H:$J,R$2,FALSE))+IF(ISERROR(VLOOKUP($C49,'Player Stats'!$L:$N,R$2,FALSE)),0,VLOOKUP($C49,'Player Stats'!$L:$N,R$2,FALSE)))</f>
        <v/>
      </c>
    </row>
    <row r="50" spans="1:18" ht="16" customHeight="1">
      <c r="A50" s="368">
        <f t="shared" si="6"/>
        <v>13</v>
      </c>
      <c r="B50" s="211"/>
      <c r="C50" s="49"/>
      <c r="D50" s="51"/>
      <c r="E50" s="375">
        <v>8</v>
      </c>
      <c r="F50" s="370" t="str">
        <f t="shared" si="11"/>
        <v>Crumbliss</v>
      </c>
      <c r="G50" s="370" t="str">
        <f t="shared" si="10"/>
        <v>Crumbliss8</v>
      </c>
      <c r="H50" s="370" t="str">
        <f t="shared" si="1"/>
        <v/>
      </c>
      <c r="I50" s="369" t="str">
        <f t="shared" si="2"/>
        <v/>
      </c>
      <c r="J50" s="371" t="str">
        <f>IF($C50="","",ROUND(VLOOKUP($C50,'[1]8-Ball'!$A:$M,J$2,0),0))</f>
        <v/>
      </c>
      <c r="K50" s="372" t="str">
        <f>IF($C50="","",IF(ISERROR(VLOOKUP($C50,'Player Stats'!$A:$D,K$2,0)),0,VLOOKUP($C50,'Player Stats'!$A:$D,K$2,0)))</f>
        <v/>
      </c>
      <c r="L50" s="373" t="str">
        <f t="shared" si="3"/>
        <v/>
      </c>
      <c r="M50" s="373" t="str">
        <f>IF($C50="","",IF(ISERROR(VLOOKUP($C50,'Player Stats'!$A:$D,M$2,0)),0,VLOOKUP($C50,'Player Stats'!$A:$D,M$2,0)))</f>
        <v/>
      </c>
      <c r="N50" s="373" t="str">
        <f>IF($C50="","",IF(ISERROR(VLOOKUP($C50,'Player Stats'!$A:$G,N$2,FALSE)),0,VLOOKUP($C50,'Player Stats'!$A:$G,N$2,FALSE)))</f>
        <v/>
      </c>
      <c r="O50" s="373" t="str">
        <f>IF($C50="","",IF(ISERROR(VLOOKUP($C50,'Player Stats'!$H:$J,O$2,FALSE)),0,VLOOKUP($C50,'Player Stats'!$H:$J,O$2,FALSE))+IF(ISERROR(VLOOKUP($C50,'Player Stats'!$L:$N,O$2,FALSE)),0,VLOOKUP($C50,'Player Stats'!$L:$N,O$2,FALSE)))</f>
        <v/>
      </c>
      <c r="P50" s="373" t="str">
        <f t="shared" si="4"/>
        <v/>
      </c>
      <c r="Q50" s="373" t="str">
        <f>IF($C50="","",IF(ISERROR(VLOOKUP($C50,'Player Stats'!$H:$J,Q$2,FALSE)),0,VLOOKUP($C50,'Player Stats'!$H:$J,Q$2,FALSE))+IF(ISERROR(VLOOKUP($C50,'Player Stats'!$L:$N,Q$2,FALSE)),0,VLOOKUP($C50,'Player Stats'!$L:$N,Q$2,FALSE)))</f>
        <v/>
      </c>
      <c r="R50" s="374" t="str">
        <f>IF($C50="","",IF(ISERROR(VLOOKUP($C50,'Player Stats'!$H:$J,R$2,FALSE)),0,VLOOKUP($C50,'Player Stats'!$H:$J,R$2,FALSE))+IF(ISERROR(VLOOKUP($C50,'Player Stats'!$L:$N,R$2,FALSE)),0,VLOOKUP($C50,'Player Stats'!$L:$N,R$2,FALSE)))</f>
        <v/>
      </c>
    </row>
    <row r="51" spans="1:18" ht="16" customHeight="1">
      <c r="A51" s="368">
        <f t="shared" si="6"/>
        <v>13</v>
      </c>
      <c r="B51" s="376"/>
      <c r="C51" s="49"/>
      <c r="D51" s="51"/>
      <c r="E51" s="375">
        <v>9</v>
      </c>
      <c r="F51" s="370" t="str">
        <f t="shared" si="11"/>
        <v>Crumbliss</v>
      </c>
      <c r="G51" s="370" t="str">
        <f t="shared" si="10"/>
        <v>Crumbliss9</v>
      </c>
      <c r="H51" s="370" t="str">
        <f t="shared" si="1"/>
        <v/>
      </c>
      <c r="I51" s="369" t="str">
        <f t="shared" si="2"/>
        <v/>
      </c>
      <c r="J51" s="371" t="str">
        <f>IF($C51="","",ROUND(VLOOKUP($C51,'[1]8-Ball'!$A:$M,J$2,0),0))</f>
        <v/>
      </c>
      <c r="K51" s="372" t="str">
        <f>IF($C51="","",IF(ISERROR(VLOOKUP($C51,'Player Stats'!$A:$D,K$2,0)),0,VLOOKUP($C51,'Player Stats'!$A:$D,K$2,0)))</f>
        <v/>
      </c>
      <c r="L51" s="373" t="str">
        <f t="shared" si="3"/>
        <v/>
      </c>
      <c r="M51" s="373" t="str">
        <f>IF($C51="","",IF(ISERROR(VLOOKUP($C51,'Player Stats'!$A:$D,M$2,0)),0,VLOOKUP($C51,'Player Stats'!$A:$D,M$2,0)))</f>
        <v/>
      </c>
      <c r="N51" s="373" t="str">
        <f>IF($C51="","",IF(ISERROR(VLOOKUP($C51,'Player Stats'!$A:$G,N$2,FALSE)),0,VLOOKUP($C51,'Player Stats'!$A:$G,N$2,FALSE)))</f>
        <v/>
      </c>
      <c r="O51" s="373" t="str">
        <f>IF($C51="","",IF(ISERROR(VLOOKUP($C51,'Player Stats'!$H:$J,O$2,FALSE)),0,VLOOKUP($C51,'Player Stats'!$H:$J,O$2,FALSE))+IF(ISERROR(VLOOKUP($C51,'Player Stats'!$L:$N,O$2,FALSE)),0,VLOOKUP($C51,'Player Stats'!$L:$N,O$2,FALSE)))</f>
        <v/>
      </c>
      <c r="P51" s="373" t="str">
        <f t="shared" si="4"/>
        <v/>
      </c>
      <c r="Q51" s="373" t="str">
        <f>IF($C51="","",IF(ISERROR(VLOOKUP($C51,'Player Stats'!$H:$J,Q$2,FALSE)),0,VLOOKUP($C51,'Player Stats'!$H:$J,Q$2,FALSE))+IF(ISERROR(VLOOKUP($C51,'Player Stats'!$L:$N,Q$2,FALSE)),0,VLOOKUP($C51,'Player Stats'!$L:$N,Q$2,FALSE)))</f>
        <v/>
      </c>
      <c r="R51" s="374" t="str">
        <f>IF($C51="","",IF(ISERROR(VLOOKUP($C51,'Player Stats'!$H:$J,R$2,FALSE)),0,VLOOKUP($C51,'Player Stats'!$H:$J,R$2,FALSE))+IF(ISERROR(VLOOKUP($C51,'Player Stats'!$L:$N,R$2,FALSE)),0,VLOOKUP($C51,'Player Stats'!$L:$N,R$2,FALSE)))</f>
        <v/>
      </c>
    </row>
    <row r="52" spans="1:18" ht="16" customHeight="1" thickBot="1">
      <c r="A52" s="377">
        <f t="shared" si="6"/>
        <v>13</v>
      </c>
      <c r="B52" s="378"/>
      <c r="C52" s="52"/>
      <c r="D52" s="53"/>
      <c r="E52" s="379">
        <v>10</v>
      </c>
      <c r="F52" s="380" t="str">
        <f t="shared" si="11"/>
        <v>Crumbliss</v>
      </c>
      <c r="G52" s="380" t="str">
        <f t="shared" si="10"/>
        <v>Crumbliss10</v>
      </c>
      <c r="H52" s="380" t="str">
        <f t="shared" si="1"/>
        <v/>
      </c>
      <c r="I52" s="381" t="str">
        <f t="shared" si="2"/>
        <v/>
      </c>
      <c r="J52" s="382" t="str">
        <f>IF($C52="","",ROUND(VLOOKUP($C52,'[1]8-Ball'!$A:$M,J$2,0),0))</f>
        <v/>
      </c>
      <c r="K52" s="383" t="str">
        <f>IF($C52="","",IF(ISERROR(VLOOKUP($C52,'Player Stats'!$A:$D,K$2,0)),0,VLOOKUP($C52,'Player Stats'!$A:$D,K$2,0)))</f>
        <v/>
      </c>
      <c r="L52" s="384" t="str">
        <f t="shared" si="3"/>
        <v/>
      </c>
      <c r="M52" s="384" t="str">
        <f>IF($C52="","",IF(ISERROR(VLOOKUP($C52,'Player Stats'!$A:$D,M$2,0)),0,VLOOKUP($C52,'Player Stats'!$A:$D,M$2,0)))</f>
        <v/>
      </c>
      <c r="N52" s="384" t="str">
        <f>IF($C52="","",IF(ISERROR(VLOOKUP($C52,'Player Stats'!$A:$G,N$2,FALSE)),0,VLOOKUP($C52,'Player Stats'!$A:$G,N$2,FALSE)))</f>
        <v/>
      </c>
      <c r="O52" s="384" t="str">
        <f>IF($C52="","",IF(ISERROR(VLOOKUP($C52,'Player Stats'!$H:$J,O$2,FALSE)),0,VLOOKUP($C52,'Player Stats'!$H:$J,O$2,FALSE))+IF(ISERROR(VLOOKUP($C52,'Player Stats'!$L:$N,O$2,FALSE)),0,VLOOKUP($C52,'Player Stats'!$L:$N,O$2,FALSE)))</f>
        <v/>
      </c>
      <c r="P52" s="384" t="str">
        <f t="shared" si="4"/>
        <v/>
      </c>
      <c r="Q52" s="384" t="str">
        <f>IF($C52="","",IF(ISERROR(VLOOKUP($C52,'Player Stats'!$H:$J,Q$2,FALSE)),0,VLOOKUP($C52,'Player Stats'!$H:$J,Q$2,FALSE))+IF(ISERROR(VLOOKUP($C52,'Player Stats'!$L:$N,Q$2,FALSE)),0,VLOOKUP($C52,'Player Stats'!$L:$N,Q$2,FALSE)))</f>
        <v/>
      </c>
      <c r="R52" s="385" t="str">
        <f>IF($C52="","",IF(ISERROR(VLOOKUP($C52,'Player Stats'!$H:$J,R$2,FALSE)),0,VLOOKUP($C52,'Player Stats'!$H:$J,R$2,FALSE))+IF(ISERROR(VLOOKUP($C52,'Player Stats'!$L:$N,R$2,FALSE)),0,VLOOKUP($C52,'Player Stats'!$L:$N,R$2,FALSE)))</f>
        <v/>
      </c>
    </row>
    <row r="53" spans="1:18" ht="16" customHeight="1">
      <c r="A53" s="360">
        <f t="shared" si="6"/>
        <v>13</v>
      </c>
      <c r="B53" s="76" t="s">
        <v>31</v>
      </c>
      <c r="C53" s="47"/>
      <c r="D53" s="48"/>
      <c r="E53" s="361">
        <v>1</v>
      </c>
      <c r="F53" s="362">
        <f>B54</f>
        <v>0</v>
      </c>
      <c r="G53" s="362" t="str">
        <f t="shared" si="10"/>
        <v>01</v>
      </c>
      <c r="H53" s="362" t="str">
        <f t="shared" si="1"/>
        <v/>
      </c>
      <c r="I53" s="363" t="str">
        <f t="shared" si="2"/>
        <v/>
      </c>
      <c r="J53" s="364" t="str">
        <f>IF($C53="","",ROUND(VLOOKUP($C53,'[1]8-Ball'!$A:$M,J$2,0),0))</f>
        <v/>
      </c>
      <c r="K53" s="365" t="str">
        <f>IF($C53="","",IF(ISERROR(VLOOKUP($C53,'Player Stats'!$A:$D,K$2,0)),0,VLOOKUP($C53,'Player Stats'!$A:$D,K$2,0)))</f>
        <v/>
      </c>
      <c r="L53" s="366" t="str">
        <f t="shared" si="3"/>
        <v/>
      </c>
      <c r="M53" s="366" t="str">
        <f>IF($C53="","",IF(ISERROR(VLOOKUP($C53,'Player Stats'!$A:$D,M$2,0)),0,VLOOKUP($C53,'Player Stats'!$A:$D,M$2,0)))</f>
        <v/>
      </c>
      <c r="N53" s="366" t="str">
        <f>IF($C53="","",IF(ISERROR(VLOOKUP($C53,'Player Stats'!$A:$G,N$2,FALSE)),0,VLOOKUP($C53,'Player Stats'!$A:$G,N$2,FALSE)))</f>
        <v/>
      </c>
      <c r="O53" s="366" t="str">
        <f>IF($C53="","",IF(ISERROR(VLOOKUP($C53,'Player Stats'!$H:$J,O$2,FALSE)),0,VLOOKUP($C53,'Player Stats'!$H:$J,O$2,FALSE))+IF(ISERROR(VLOOKUP($C53,'Player Stats'!$L:$N,O$2,FALSE)),0,VLOOKUP($C53,'Player Stats'!$L:$N,O$2,FALSE)))</f>
        <v/>
      </c>
      <c r="P53" s="366" t="str">
        <f t="shared" si="4"/>
        <v/>
      </c>
      <c r="Q53" s="366" t="str">
        <f>IF($C53="","",IF(ISERROR(VLOOKUP($C53,'Player Stats'!$H:$J,Q$2,FALSE)),0,VLOOKUP($C53,'Player Stats'!$H:$J,Q$2,FALSE))+IF(ISERROR(VLOOKUP($C53,'Player Stats'!$L:$N,Q$2,FALSE)),0,VLOOKUP($C53,'Player Stats'!$L:$N,Q$2,FALSE)))</f>
        <v/>
      </c>
      <c r="R53" s="367" t="str">
        <f>IF($C53="","",IF(ISERROR(VLOOKUP($C53,'Player Stats'!$H:$J,R$2,FALSE)),0,VLOOKUP($C53,'Player Stats'!$H:$J,R$2,FALSE))+IF(ISERROR(VLOOKUP($C53,'Player Stats'!$L:$N,R$2,FALSE)),0,VLOOKUP($C53,'Player Stats'!$L:$N,R$2,FALSE)))</f>
        <v/>
      </c>
    </row>
    <row r="54" spans="1:18" ht="16" customHeight="1">
      <c r="A54" s="368">
        <f t="shared" si="6"/>
        <v>13</v>
      </c>
      <c r="B54" s="78"/>
      <c r="C54" s="49"/>
      <c r="D54" s="50"/>
      <c r="E54" s="369">
        <v>2</v>
      </c>
      <c r="F54" s="370">
        <f>F53</f>
        <v>0</v>
      </c>
      <c r="G54" s="370" t="str">
        <f t="shared" si="10"/>
        <v>02</v>
      </c>
      <c r="H54" s="370" t="str">
        <f t="shared" si="1"/>
        <v/>
      </c>
      <c r="I54" s="369" t="str">
        <f t="shared" si="2"/>
        <v/>
      </c>
      <c r="J54" s="371" t="str">
        <f>IF($C54="","",ROUND(VLOOKUP($C54,'[1]8-Ball'!$A:$M,J$2,0),0))</f>
        <v/>
      </c>
      <c r="K54" s="372" t="str">
        <f>IF($C54="","",IF(ISERROR(VLOOKUP($C54,'Player Stats'!$A:$D,K$2,0)),0,VLOOKUP($C54,'Player Stats'!$A:$D,K$2,0)))</f>
        <v/>
      </c>
      <c r="L54" s="373" t="str">
        <f t="shared" si="3"/>
        <v/>
      </c>
      <c r="M54" s="373" t="str">
        <f>IF($C54="","",IF(ISERROR(VLOOKUP($C54,'Player Stats'!$A:$D,M$2,0)),0,VLOOKUP($C54,'Player Stats'!$A:$D,M$2,0)))</f>
        <v/>
      </c>
      <c r="N54" s="373" t="str">
        <f>IF($C54="","",IF(ISERROR(VLOOKUP($C54,'Player Stats'!$A:$G,N$2,FALSE)),0,VLOOKUP($C54,'Player Stats'!$A:$G,N$2,FALSE)))</f>
        <v/>
      </c>
      <c r="O54" s="373" t="str">
        <f>IF($C54="","",IF(ISERROR(VLOOKUP($C54,'Player Stats'!$H:$J,O$2,FALSE)),0,VLOOKUP($C54,'Player Stats'!$H:$J,O$2,FALSE))+IF(ISERROR(VLOOKUP($C54,'Player Stats'!$L:$N,O$2,FALSE)),0,VLOOKUP($C54,'Player Stats'!$L:$N,O$2,FALSE)))</f>
        <v/>
      </c>
      <c r="P54" s="373" t="str">
        <f t="shared" si="4"/>
        <v/>
      </c>
      <c r="Q54" s="373" t="str">
        <f>IF($C54="","",IF(ISERROR(VLOOKUP($C54,'Player Stats'!$H:$J,Q$2,FALSE)),0,VLOOKUP($C54,'Player Stats'!$H:$J,Q$2,FALSE))+IF(ISERROR(VLOOKUP($C54,'Player Stats'!$L:$N,Q$2,FALSE)),0,VLOOKUP($C54,'Player Stats'!$L:$N,Q$2,FALSE)))</f>
        <v/>
      </c>
      <c r="R54" s="374" t="str">
        <f>IF($C54="","",IF(ISERROR(VLOOKUP($C54,'Player Stats'!$H:$J,R$2,FALSE)),0,VLOOKUP($C54,'Player Stats'!$H:$J,R$2,FALSE))+IF(ISERROR(VLOOKUP($C54,'Player Stats'!$L:$N,R$2,FALSE)),0,VLOOKUP($C54,'Player Stats'!$L:$N,R$2,FALSE)))</f>
        <v/>
      </c>
    </row>
    <row r="55" spans="1:18" ht="16" customHeight="1">
      <c r="A55" s="368">
        <f t="shared" si="6"/>
        <v>13</v>
      </c>
      <c r="B55" s="77" t="s">
        <v>110</v>
      </c>
      <c r="C55" s="49"/>
      <c r="D55" s="50"/>
      <c r="E55" s="369">
        <v>3</v>
      </c>
      <c r="F55" s="370">
        <f t="shared" ref="F55:F62" si="12">F54</f>
        <v>0</v>
      </c>
      <c r="G55" s="370" t="str">
        <f t="shared" si="10"/>
        <v>03</v>
      </c>
      <c r="H55" s="370" t="str">
        <f t="shared" si="1"/>
        <v/>
      </c>
      <c r="I55" s="369" t="str">
        <f t="shared" si="2"/>
        <v/>
      </c>
      <c r="J55" s="371" t="str">
        <f>IF($C55="","",ROUND(VLOOKUP($C55,'[1]8-Ball'!$A:$M,J$2,0),0))</f>
        <v/>
      </c>
      <c r="K55" s="372" t="str">
        <f>IF($C55="","",IF(ISERROR(VLOOKUP($C55,'Player Stats'!$A:$D,K$2,0)),0,VLOOKUP($C55,'Player Stats'!$A:$D,K$2,0)))</f>
        <v/>
      </c>
      <c r="L55" s="373" t="str">
        <f t="shared" si="3"/>
        <v/>
      </c>
      <c r="M55" s="373" t="str">
        <f>IF($C55="","",IF(ISERROR(VLOOKUP($C55,'Player Stats'!$A:$D,M$2,0)),0,VLOOKUP($C55,'Player Stats'!$A:$D,M$2,0)))</f>
        <v/>
      </c>
      <c r="N55" s="373" t="str">
        <f>IF($C55="","",IF(ISERROR(VLOOKUP($C55,'Player Stats'!$A:$G,N$2,FALSE)),0,VLOOKUP($C55,'Player Stats'!$A:$G,N$2,FALSE)))</f>
        <v/>
      </c>
      <c r="O55" s="373" t="str">
        <f>IF($C55="","",IF(ISERROR(VLOOKUP($C55,'Player Stats'!$H:$J,O$2,FALSE)),0,VLOOKUP($C55,'Player Stats'!$H:$J,O$2,FALSE))+IF(ISERROR(VLOOKUP($C55,'Player Stats'!$L:$N,O$2,FALSE)),0,VLOOKUP($C55,'Player Stats'!$L:$N,O$2,FALSE)))</f>
        <v/>
      </c>
      <c r="P55" s="373" t="str">
        <f t="shared" si="4"/>
        <v/>
      </c>
      <c r="Q55" s="373" t="str">
        <f>IF($C55="","",IF(ISERROR(VLOOKUP($C55,'Player Stats'!$H:$J,Q$2,FALSE)),0,VLOOKUP($C55,'Player Stats'!$H:$J,Q$2,FALSE))+IF(ISERROR(VLOOKUP($C55,'Player Stats'!$L:$N,Q$2,FALSE)),0,VLOOKUP($C55,'Player Stats'!$L:$N,Q$2,FALSE)))</f>
        <v/>
      </c>
      <c r="R55" s="374" t="str">
        <f>IF($C55="","",IF(ISERROR(VLOOKUP($C55,'Player Stats'!$H:$J,R$2,FALSE)),0,VLOOKUP($C55,'Player Stats'!$H:$J,R$2,FALSE))+IF(ISERROR(VLOOKUP($C55,'Player Stats'!$L:$N,R$2,FALSE)),0,VLOOKUP($C55,'Player Stats'!$L:$N,R$2,FALSE)))</f>
        <v/>
      </c>
    </row>
    <row r="56" spans="1:18" ht="16" customHeight="1">
      <c r="A56" s="368">
        <f t="shared" si="6"/>
        <v>13</v>
      </c>
      <c r="B56" s="79"/>
      <c r="C56" s="49"/>
      <c r="D56" s="50"/>
      <c r="E56" s="369">
        <v>4</v>
      </c>
      <c r="F56" s="370">
        <f t="shared" si="12"/>
        <v>0</v>
      </c>
      <c r="G56" s="370" t="str">
        <f t="shared" si="10"/>
        <v>04</v>
      </c>
      <c r="H56" s="370" t="str">
        <f t="shared" si="1"/>
        <v/>
      </c>
      <c r="I56" s="369" t="str">
        <f t="shared" si="2"/>
        <v/>
      </c>
      <c r="J56" s="371" t="str">
        <f>IF($C56="","",ROUND(VLOOKUP($C56,'[1]8-Ball'!$A:$M,J$2,0),0))</f>
        <v/>
      </c>
      <c r="K56" s="372" t="str">
        <f>IF($C56="","",IF(ISERROR(VLOOKUP($C56,'Player Stats'!$A:$D,K$2,0)),0,VLOOKUP($C56,'Player Stats'!$A:$D,K$2,0)))</f>
        <v/>
      </c>
      <c r="L56" s="373" t="str">
        <f t="shared" si="3"/>
        <v/>
      </c>
      <c r="M56" s="373" t="str">
        <f>IF($C56="","",IF(ISERROR(VLOOKUP($C56,'Player Stats'!$A:$D,M$2,0)),0,VLOOKUP($C56,'Player Stats'!$A:$D,M$2,0)))</f>
        <v/>
      </c>
      <c r="N56" s="373" t="str">
        <f>IF($C56="","",IF(ISERROR(VLOOKUP($C56,'Player Stats'!$A:$G,N$2,FALSE)),0,VLOOKUP($C56,'Player Stats'!$A:$G,N$2,FALSE)))</f>
        <v/>
      </c>
      <c r="O56" s="373" t="str">
        <f>IF($C56="","",IF(ISERROR(VLOOKUP($C56,'Player Stats'!$H:$J,O$2,FALSE)),0,VLOOKUP($C56,'Player Stats'!$H:$J,O$2,FALSE))+IF(ISERROR(VLOOKUP($C56,'Player Stats'!$L:$N,O$2,FALSE)),0,VLOOKUP($C56,'Player Stats'!$L:$N,O$2,FALSE)))</f>
        <v/>
      </c>
      <c r="P56" s="373" t="str">
        <f t="shared" si="4"/>
        <v/>
      </c>
      <c r="Q56" s="373" t="str">
        <f>IF($C56="","",IF(ISERROR(VLOOKUP($C56,'Player Stats'!$H:$J,Q$2,FALSE)),0,VLOOKUP($C56,'Player Stats'!$H:$J,Q$2,FALSE))+IF(ISERROR(VLOOKUP($C56,'Player Stats'!$L:$N,Q$2,FALSE)),0,VLOOKUP($C56,'Player Stats'!$L:$N,Q$2,FALSE)))</f>
        <v/>
      </c>
      <c r="R56" s="374" t="str">
        <f>IF($C56="","",IF(ISERROR(VLOOKUP($C56,'Player Stats'!$H:$J,R$2,FALSE)),0,VLOOKUP($C56,'Player Stats'!$H:$J,R$2,FALSE))+IF(ISERROR(VLOOKUP($C56,'Player Stats'!$L:$N,R$2,FALSE)),0,VLOOKUP($C56,'Player Stats'!$L:$N,R$2,FALSE)))</f>
        <v/>
      </c>
    </row>
    <row r="57" spans="1:18" ht="16" customHeight="1">
      <c r="A57" s="368">
        <f t="shared" si="6"/>
        <v>13</v>
      </c>
      <c r="B57" s="77" t="s">
        <v>37</v>
      </c>
      <c r="C57" s="49"/>
      <c r="D57" s="50"/>
      <c r="E57" s="369">
        <v>5</v>
      </c>
      <c r="F57" s="370">
        <f t="shared" si="12"/>
        <v>0</v>
      </c>
      <c r="G57" s="370" t="str">
        <f t="shared" si="10"/>
        <v>05</v>
      </c>
      <c r="H57" s="370" t="str">
        <f t="shared" si="1"/>
        <v/>
      </c>
      <c r="I57" s="369" t="str">
        <f t="shared" si="2"/>
        <v/>
      </c>
      <c r="J57" s="371" t="str">
        <f>IF($C57="","",ROUND(VLOOKUP($C57,'[1]8-Ball'!$A:$M,J$2,0),0))</f>
        <v/>
      </c>
      <c r="K57" s="372" t="str">
        <f>IF($C57="","",IF(ISERROR(VLOOKUP($C57,'Player Stats'!$A:$D,K$2,0)),0,VLOOKUP($C57,'Player Stats'!$A:$D,K$2,0)))</f>
        <v/>
      </c>
      <c r="L57" s="373" t="str">
        <f t="shared" si="3"/>
        <v/>
      </c>
      <c r="M57" s="373" t="str">
        <f>IF($C57="","",IF(ISERROR(VLOOKUP($C57,'Player Stats'!$A:$D,M$2,0)),0,VLOOKUP($C57,'Player Stats'!$A:$D,M$2,0)))</f>
        <v/>
      </c>
      <c r="N57" s="373" t="str">
        <f>IF($C57="","",IF(ISERROR(VLOOKUP($C57,'Player Stats'!$A:$G,N$2,FALSE)),0,VLOOKUP($C57,'Player Stats'!$A:$G,N$2,FALSE)))</f>
        <v/>
      </c>
      <c r="O57" s="373" t="str">
        <f>IF($C57="","",IF(ISERROR(VLOOKUP($C57,'Player Stats'!$H:$J,O$2,FALSE)),0,VLOOKUP($C57,'Player Stats'!$H:$J,O$2,FALSE))+IF(ISERROR(VLOOKUP($C57,'Player Stats'!$L:$N,O$2,FALSE)),0,VLOOKUP($C57,'Player Stats'!$L:$N,O$2,FALSE)))</f>
        <v/>
      </c>
      <c r="P57" s="373" t="str">
        <f t="shared" si="4"/>
        <v/>
      </c>
      <c r="Q57" s="373" t="str">
        <f>IF($C57="","",IF(ISERROR(VLOOKUP($C57,'Player Stats'!$H:$J,Q$2,FALSE)),0,VLOOKUP($C57,'Player Stats'!$H:$J,Q$2,FALSE))+IF(ISERROR(VLOOKUP($C57,'Player Stats'!$L:$N,Q$2,FALSE)),0,VLOOKUP($C57,'Player Stats'!$L:$N,Q$2,FALSE)))</f>
        <v/>
      </c>
      <c r="R57" s="374" t="str">
        <f>IF($C57="","",IF(ISERROR(VLOOKUP($C57,'Player Stats'!$H:$J,R$2,FALSE)),0,VLOOKUP($C57,'Player Stats'!$H:$J,R$2,FALSE))+IF(ISERROR(VLOOKUP($C57,'Player Stats'!$L:$N,R$2,FALSE)),0,VLOOKUP($C57,'Player Stats'!$L:$N,R$2,FALSE)))</f>
        <v/>
      </c>
    </row>
    <row r="58" spans="1:18" ht="16" customHeight="1">
      <c r="A58" s="368">
        <f t="shared" si="6"/>
        <v>13</v>
      </c>
      <c r="B58" s="78"/>
      <c r="C58" s="49"/>
      <c r="D58" s="51"/>
      <c r="E58" s="375">
        <v>6</v>
      </c>
      <c r="F58" s="370">
        <f t="shared" si="12"/>
        <v>0</v>
      </c>
      <c r="G58" s="370" t="str">
        <f t="shared" si="10"/>
        <v>06</v>
      </c>
      <c r="H58" s="370" t="str">
        <f t="shared" si="1"/>
        <v/>
      </c>
      <c r="I58" s="369" t="str">
        <f t="shared" si="2"/>
        <v/>
      </c>
      <c r="J58" s="371" t="str">
        <f>IF($C58="","",ROUND(VLOOKUP($C58,'[1]8-Ball'!$A:$M,J$2,0),0))</f>
        <v/>
      </c>
      <c r="K58" s="372" t="str">
        <f>IF($C58="","",IF(ISERROR(VLOOKUP($C58,'Player Stats'!$A:$D,K$2,0)),0,VLOOKUP($C58,'Player Stats'!$A:$D,K$2,0)))</f>
        <v/>
      </c>
      <c r="L58" s="373" t="str">
        <f t="shared" si="3"/>
        <v/>
      </c>
      <c r="M58" s="373" t="str">
        <f>IF($C58="","",IF(ISERROR(VLOOKUP($C58,'Player Stats'!$A:$D,M$2,0)),0,VLOOKUP($C58,'Player Stats'!$A:$D,M$2,0)))</f>
        <v/>
      </c>
      <c r="N58" s="373" t="str">
        <f>IF($C58="","",IF(ISERROR(VLOOKUP($C58,'Player Stats'!$A:$G,N$2,FALSE)),0,VLOOKUP($C58,'Player Stats'!$A:$G,N$2,FALSE)))</f>
        <v/>
      </c>
      <c r="O58" s="373" t="str">
        <f>IF($C58="","",IF(ISERROR(VLOOKUP($C58,'Player Stats'!$H:$J,O$2,FALSE)),0,VLOOKUP($C58,'Player Stats'!$H:$J,O$2,FALSE))+IF(ISERROR(VLOOKUP($C58,'Player Stats'!$L:$N,O$2,FALSE)),0,VLOOKUP($C58,'Player Stats'!$L:$N,O$2,FALSE)))</f>
        <v/>
      </c>
      <c r="P58" s="373" t="str">
        <f t="shared" si="4"/>
        <v/>
      </c>
      <c r="Q58" s="373" t="str">
        <f>IF($C58="","",IF(ISERROR(VLOOKUP($C58,'Player Stats'!$H:$J,Q$2,FALSE)),0,VLOOKUP($C58,'Player Stats'!$H:$J,Q$2,FALSE))+IF(ISERROR(VLOOKUP($C58,'Player Stats'!$L:$N,Q$2,FALSE)),0,VLOOKUP($C58,'Player Stats'!$L:$N,Q$2,FALSE)))</f>
        <v/>
      </c>
      <c r="R58" s="374" t="str">
        <f>IF($C58="","",IF(ISERROR(VLOOKUP($C58,'Player Stats'!$H:$J,R$2,FALSE)),0,VLOOKUP($C58,'Player Stats'!$H:$J,R$2,FALSE))+IF(ISERROR(VLOOKUP($C58,'Player Stats'!$L:$N,R$2,FALSE)),0,VLOOKUP($C58,'Player Stats'!$L:$N,R$2,FALSE)))</f>
        <v/>
      </c>
    </row>
    <row r="59" spans="1:18" ht="16" customHeight="1">
      <c r="A59" s="368">
        <f t="shared" si="6"/>
        <v>13</v>
      </c>
      <c r="B59" s="386" t="s">
        <v>262</v>
      </c>
      <c r="C59" s="49"/>
      <c r="D59" s="51"/>
      <c r="E59" s="375">
        <v>7</v>
      </c>
      <c r="F59" s="370">
        <f t="shared" si="12"/>
        <v>0</v>
      </c>
      <c r="G59" s="370" t="str">
        <f t="shared" si="10"/>
        <v>07</v>
      </c>
      <c r="H59" s="370" t="str">
        <f t="shared" si="1"/>
        <v/>
      </c>
      <c r="I59" s="369" t="str">
        <f t="shared" si="2"/>
        <v/>
      </c>
      <c r="J59" s="371" t="str">
        <f>IF($C59="","",ROUND(VLOOKUP($C59,'[1]8-Ball'!$A:$M,J$2,0),0))</f>
        <v/>
      </c>
      <c r="K59" s="372" t="str">
        <f>IF($C59="","",IF(ISERROR(VLOOKUP($C59,'Player Stats'!$A:$D,K$2,0)),0,VLOOKUP($C59,'Player Stats'!$A:$D,K$2,0)))</f>
        <v/>
      </c>
      <c r="L59" s="373" t="str">
        <f t="shared" si="3"/>
        <v/>
      </c>
      <c r="M59" s="373" t="str">
        <f>IF($C59="","",IF(ISERROR(VLOOKUP($C59,'Player Stats'!$A:$D,M$2,0)),0,VLOOKUP($C59,'Player Stats'!$A:$D,M$2,0)))</f>
        <v/>
      </c>
      <c r="N59" s="373" t="str">
        <f>IF($C59="","",IF(ISERROR(VLOOKUP($C59,'Player Stats'!$A:$G,N$2,FALSE)),0,VLOOKUP($C59,'Player Stats'!$A:$G,N$2,FALSE)))</f>
        <v/>
      </c>
      <c r="O59" s="373" t="str">
        <f>IF($C59="","",IF(ISERROR(VLOOKUP($C59,'Player Stats'!$H:$J,O$2,FALSE)),0,VLOOKUP($C59,'Player Stats'!$H:$J,O$2,FALSE))+IF(ISERROR(VLOOKUP($C59,'Player Stats'!$L:$N,O$2,FALSE)),0,VLOOKUP($C59,'Player Stats'!$L:$N,O$2,FALSE)))</f>
        <v/>
      </c>
      <c r="P59" s="373" t="str">
        <f t="shared" si="4"/>
        <v/>
      </c>
      <c r="Q59" s="373" t="str">
        <f>IF($C59="","",IF(ISERROR(VLOOKUP($C59,'Player Stats'!$H:$J,Q$2,FALSE)),0,VLOOKUP($C59,'Player Stats'!$H:$J,Q$2,FALSE))+IF(ISERROR(VLOOKUP($C59,'Player Stats'!$L:$N,Q$2,FALSE)),0,VLOOKUP($C59,'Player Stats'!$L:$N,Q$2,FALSE)))</f>
        <v/>
      </c>
      <c r="R59" s="374" t="str">
        <f>IF($C59="","",IF(ISERROR(VLOOKUP($C59,'Player Stats'!$H:$J,R$2,FALSE)),0,VLOOKUP($C59,'Player Stats'!$H:$J,R$2,FALSE))+IF(ISERROR(VLOOKUP($C59,'Player Stats'!$L:$N,R$2,FALSE)),0,VLOOKUP($C59,'Player Stats'!$L:$N,R$2,FALSE)))</f>
        <v/>
      </c>
    </row>
    <row r="60" spans="1:18" ht="16" customHeight="1">
      <c r="A60" s="368">
        <f t="shared" si="6"/>
        <v>13</v>
      </c>
      <c r="B60" s="211"/>
      <c r="C60" s="49"/>
      <c r="D60" s="51"/>
      <c r="E60" s="375">
        <v>8</v>
      </c>
      <c r="F60" s="370">
        <f t="shared" si="12"/>
        <v>0</v>
      </c>
      <c r="G60" s="370" t="str">
        <f t="shared" si="10"/>
        <v>08</v>
      </c>
      <c r="H60" s="370" t="str">
        <f t="shared" si="1"/>
        <v/>
      </c>
      <c r="I60" s="369" t="str">
        <f t="shared" si="2"/>
        <v/>
      </c>
      <c r="J60" s="371" t="str">
        <f>IF($C60="","",ROUND(VLOOKUP($C60,'[1]8-Ball'!$A:$M,J$2,0),0))</f>
        <v/>
      </c>
      <c r="K60" s="372" t="str">
        <f>IF($C60="","",IF(ISERROR(VLOOKUP($C60,'Player Stats'!$A:$D,K$2,0)),0,VLOOKUP($C60,'Player Stats'!$A:$D,K$2,0)))</f>
        <v/>
      </c>
      <c r="L60" s="373" t="str">
        <f t="shared" si="3"/>
        <v/>
      </c>
      <c r="M60" s="373" t="str">
        <f>IF($C60="","",IF(ISERROR(VLOOKUP($C60,'Player Stats'!$A:$D,M$2,0)),0,VLOOKUP($C60,'Player Stats'!$A:$D,M$2,0)))</f>
        <v/>
      </c>
      <c r="N60" s="373" t="str">
        <f>IF($C60="","",IF(ISERROR(VLOOKUP($C60,'Player Stats'!$A:$G,N$2,FALSE)),0,VLOOKUP($C60,'Player Stats'!$A:$G,N$2,FALSE)))</f>
        <v/>
      </c>
      <c r="O60" s="373" t="str">
        <f>IF($C60="","",IF(ISERROR(VLOOKUP($C60,'Player Stats'!$H:$J,O$2,FALSE)),0,VLOOKUP($C60,'Player Stats'!$H:$J,O$2,FALSE))+IF(ISERROR(VLOOKUP($C60,'Player Stats'!$L:$N,O$2,FALSE)),0,VLOOKUP($C60,'Player Stats'!$L:$N,O$2,FALSE)))</f>
        <v/>
      </c>
      <c r="P60" s="373" t="str">
        <f t="shared" si="4"/>
        <v/>
      </c>
      <c r="Q60" s="373" t="str">
        <f>IF($C60="","",IF(ISERROR(VLOOKUP($C60,'Player Stats'!$H:$J,Q$2,FALSE)),0,VLOOKUP($C60,'Player Stats'!$H:$J,Q$2,FALSE))+IF(ISERROR(VLOOKUP($C60,'Player Stats'!$L:$N,Q$2,FALSE)),0,VLOOKUP($C60,'Player Stats'!$L:$N,Q$2,FALSE)))</f>
        <v/>
      </c>
      <c r="R60" s="374" t="str">
        <f>IF($C60="","",IF(ISERROR(VLOOKUP($C60,'Player Stats'!$H:$J,R$2,FALSE)),0,VLOOKUP($C60,'Player Stats'!$H:$J,R$2,FALSE))+IF(ISERROR(VLOOKUP($C60,'Player Stats'!$L:$N,R$2,FALSE)),0,VLOOKUP($C60,'Player Stats'!$L:$N,R$2,FALSE)))</f>
        <v/>
      </c>
    </row>
    <row r="61" spans="1:18" ht="16" customHeight="1">
      <c r="A61" s="368">
        <f t="shared" si="6"/>
        <v>13</v>
      </c>
      <c r="B61" s="376"/>
      <c r="C61" s="49"/>
      <c r="D61" s="51"/>
      <c r="E61" s="375">
        <v>9</v>
      </c>
      <c r="F61" s="370">
        <f t="shared" si="12"/>
        <v>0</v>
      </c>
      <c r="G61" s="370" t="str">
        <f t="shared" si="10"/>
        <v>09</v>
      </c>
      <c r="H61" s="370" t="str">
        <f t="shared" si="1"/>
        <v/>
      </c>
      <c r="I61" s="369" t="str">
        <f t="shared" si="2"/>
        <v/>
      </c>
      <c r="J61" s="371" t="str">
        <f>IF($C61="","",ROUND(VLOOKUP($C61,'[1]8-Ball'!$A:$M,J$2,0),0))</f>
        <v/>
      </c>
      <c r="K61" s="372" t="str">
        <f>IF($C61="","",IF(ISERROR(VLOOKUP($C61,'Player Stats'!$A:$D,K$2,0)),0,VLOOKUP($C61,'Player Stats'!$A:$D,K$2,0)))</f>
        <v/>
      </c>
      <c r="L61" s="373" t="str">
        <f t="shared" si="3"/>
        <v/>
      </c>
      <c r="M61" s="373" t="str">
        <f>IF($C61="","",IF(ISERROR(VLOOKUP($C61,'Player Stats'!$A:$D,M$2,0)),0,VLOOKUP($C61,'Player Stats'!$A:$D,M$2,0)))</f>
        <v/>
      </c>
      <c r="N61" s="373" t="str">
        <f>IF($C61="","",IF(ISERROR(VLOOKUP($C61,'Player Stats'!$A:$G,N$2,FALSE)),0,VLOOKUP($C61,'Player Stats'!$A:$G,N$2,FALSE)))</f>
        <v/>
      </c>
      <c r="O61" s="373" t="str">
        <f>IF($C61="","",IF(ISERROR(VLOOKUP($C61,'Player Stats'!$H:$J,O$2,FALSE)),0,VLOOKUP($C61,'Player Stats'!$H:$J,O$2,FALSE))+IF(ISERROR(VLOOKUP($C61,'Player Stats'!$L:$N,O$2,FALSE)),0,VLOOKUP($C61,'Player Stats'!$L:$N,O$2,FALSE)))</f>
        <v/>
      </c>
      <c r="P61" s="373" t="str">
        <f t="shared" si="4"/>
        <v/>
      </c>
      <c r="Q61" s="373" t="str">
        <f>IF($C61="","",IF(ISERROR(VLOOKUP($C61,'Player Stats'!$H:$J,Q$2,FALSE)),0,VLOOKUP($C61,'Player Stats'!$H:$J,Q$2,FALSE))+IF(ISERROR(VLOOKUP($C61,'Player Stats'!$L:$N,Q$2,FALSE)),0,VLOOKUP($C61,'Player Stats'!$L:$N,Q$2,FALSE)))</f>
        <v/>
      </c>
      <c r="R61" s="374" t="str">
        <f>IF($C61="","",IF(ISERROR(VLOOKUP($C61,'Player Stats'!$H:$J,R$2,FALSE)),0,VLOOKUP($C61,'Player Stats'!$H:$J,R$2,FALSE))+IF(ISERROR(VLOOKUP($C61,'Player Stats'!$L:$N,R$2,FALSE)),0,VLOOKUP($C61,'Player Stats'!$L:$N,R$2,FALSE)))</f>
        <v/>
      </c>
    </row>
    <row r="62" spans="1:18" ht="16" customHeight="1" thickBot="1">
      <c r="A62" s="377">
        <f t="shared" si="6"/>
        <v>13</v>
      </c>
      <c r="B62" s="378"/>
      <c r="C62" s="52"/>
      <c r="D62" s="53"/>
      <c r="E62" s="379">
        <v>10</v>
      </c>
      <c r="F62" s="380">
        <f t="shared" si="12"/>
        <v>0</v>
      </c>
      <c r="G62" s="380" t="str">
        <f t="shared" si="10"/>
        <v>010</v>
      </c>
      <c r="H62" s="380" t="str">
        <f t="shared" si="1"/>
        <v/>
      </c>
      <c r="I62" s="381" t="str">
        <f t="shared" si="2"/>
        <v/>
      </c>
      <c r="J62" s="382" t="str">
        <f>IF($C62="","",ROUND(VLOOKUP($C62,'[1]8-Ball'!$A:$M,J$2,0),0))</f>
        <v/>
      </c>
      <c r="K62" s="383" t="str">
        <f>IF($C62="","",IF(ISERROR(VLOOKUP($C62,'Player Stats'!$A:$D,K$2,0)),0,VLOOKUP($C62,'Player Stats'!$A:$D,K$2,0)))</f>
        <v/>
      </c>
      <c r="L62" s="384" t="str">
        <f t="shared" si="3"/>
        <v/>
      </c>
      <c r="M62" s="384" t="str">
        <f>IF($C62="","",IF(ISERROR(VLOOKUP($C62,'Player Stats'!$A:$D,M$2,0)),0,VLOOKUP($C62,'Player Stats'!$A:$D,M$2,0)))</f>
        <v/>
      </c>
      <c r="N62" s="384" t="str">
        <f>IF($C62="","",IF(ISERROR(VLOOKUP($C62,'Player Stats'!$A:$G,N$2,FALSE)),0,VLOOKUP($C62,'Player Stats'!$A:$G,N$2,FALSE)))</f>
        <v/>
      </c>
      <c r="O62" s="384" t="str">
        <f>IF($C62="","",IF(ISERROR(VLOOKUP($C62,'Player Stats'!$H:$J,O$2,FALSE)),0,VLOOKUP($C62,'Player Stats'!$H:$J,O$2,FALSE))+IF(ISERROR(VLOOKUP($C62,'Player Stats'!$L:$N,O$2,FALSE)),0,VLOOKUP($C62,'Player Stats'!$L:$N,O$2,FALSE)))</f>
        <v/>
      </c>
      <c r="P62" s="384" t="str">
        <f t="shared" si="4"/>
        <v/>
      </c>
      <c r="Q62" s="384" t="str">
        <f>IF($C62="","",IF(ISERROR(VLOOKUP($C62,'Player Stats'!$H:$J,Q$2,FALSE)),0,VLOOKUP($C62,'Player Stats'!$H:$J,Q$2,FALSE))+IF(ISERROR(VLOOKUP($C62,'Player Stats'!$L:$N,Q$2,FALSE)),0,VLOOKUP($C62,'Player Stats'!$L:$N,Q$2,FALSE)))</f>
        <v/>
      </c>
      <c r="R62" s="385" t="str">
        <f>IF($C62="","",IF(ISERROR(VLOOKUP($C62,'Player Stats'!$H:$J,R$2,FALSE)),0,VLOOKUP($C62,'Player Stats'!$H:$J,R$2,FALSE))+IF(ISERROR(VLOOKUP($C62,'Player Stats'!$L:$N,R$2,FALSE)),0,VLOOKUP($C62,'Player Stats'!$L:$N,R$2,FALSE)))</f>
        <v/>
      </c>
    </row>
    <row r="63" spans="1:18" ht="16" customHeight="1">
      <c r="A63" s="360">
        <f t="shared" si="6"/>
        <v>14</v>
      </c>
      <c r="B63" s="76" t="s">
        <v>31</v>
      </c>
      <c r="C63" s="47" t="s">
        <v>312</v>
      </c>
      <c r="D63" s="48"/>
      <c r="E63" s="361">
        <v>1</v>
      </c>
      <c r="F63" s="362" t="str">
        <f>B64</f>
        <v>Reynolds/Wiley</v>
      </c>
      <c r="G63" s="362" t="str">
        <f t="shared" si="10"/>
        <v>Reynolds/Wiley1</v>
      </c>
      <c r="H63" s="362" t="str">
        <f t="shared" si="1"/>
        <v>Reynolds, Bob</v>
      </c>
      <c r="I63" s="363" t="str">
        <f t="shared" si="2"/>
        <v>8</v>
      </c>
      <c r="J63" s="364">
        <f>IF($C63="","",ROUND(VLOOKUP($C63,'[1]8-Ball'!$A:$M,J$2,0),0))</f>
        <v>8</v>
      </c>
      <c r="K63" s="365">
        <f>IF($C63="","",IF(ISERROR(VLOOKUP($C63,'Player Stats'!$A:$D,K$2,0)),0,VLOOKUP($C63,'Player Stats'!$A:$D,K$2,0)))</f>
        <v>7</v>
      </c>
      <c r="L63" s="366">
        <f t="shared" si="3"/>
        <v>5</v>
      </c>
      <c r="M63" s="366">
        <f>IF($C63="","",IF(ISERROR(VLOOKUP($C63,'Player Stats'!$A:$D,M$2,0)),0,VLOOKUP($C63,'Player Stats'!$A:$D,M$2,0)))</f>
        <v>12</v>
      </c>
      <c r="N63" s="366">
        <f>IF($C63="","",IF(ISERROR(VLOOKUP($C63,'Player Stats'!$A:$G,N$2,FALSE)),0,VLOOKUP($C63,'Player Stats'!$A:$G,N$2,FALSE)))</f>
        <v>86</v>
      </c>
      <c r="O63" s="366">
        <f>IF($C63="","",IF(ISERROR(VLOOKUP($C63,'Player Stats'!$H:$J,O$2,FALSE)),0,VLOOKUP($C63,'Player Stats'!$H:$J,O$2,FALSE))+IF(ISERROR(VLOOKUP($C63,'Player Stats'!$L:$N,O$2,FALSE)),0,VLOOKUP($C63,'Player Stats'!$L:$N,O$2,FALSE)))</f>
        <v>14</v>
      </c>
      <c r="P63" s="366">
        <f t="shared" si="4"/>
        <v>16</v>
      </c>
      <c r="Q63" s="366">
        <f>IF($C63="","",IF(ISERROR(VLOOKUP($C63,'Player Stats'!$H:$J,Q$2,FALSE)),0,VLOOKUP($C63,'Player Stats'!$H:$J,Q$2,FALSE))+IF(ISERROR(VLOOKUP($C63,'Player Stats'!$L:$N,Q$2,FALSE)),0,VLOOKUP($C63,'Player Stats'!$L:$N,Q$2,FALSE)))</f>
        <v>30</v>
      </c>
      <c r="R63" s="367">
        <f>IF($C63="","",IF(ISERROR(VLOOKUP($C63,'Player Stats'!$H:$J,R$2,FALSE)),0,VLOOKUP($C63,'Player Stats'!$H:$J,R$2,FALSE))+IF(ISERROR(VLOOKUP($C63,'Player Stats'!$L:$N,R$2,FALSE)),0,VLOOKUP($C63,'Player Stats'!$L:$N,R$2,FALSE)))</f>
        <v>0</v>
      </c>
    </row>
    <row r="64" spans="1:18" ht="16" customHeight="1">
      <c r="A64" s="368">
        <f t="shared" si="6"/>
        <v>15</v>
      </c>
      <c r="B64" s="78" t="s">
        <v>329</v>
      </c>
      <c r="C64" s="49" t="s">
        <v>328</v>
      </c>
      <c r="D64" s="50"/>
      <c r="E64" s="369">
        <v>2</v>
      </c>
      <c r="F64" s="370" t="str">
        <f>F63</f>
        <v>Reynolds/Wiley</v>
      </c>
      <c r="G64" s="370" t="str">
        <f t="shared" si="10"/>
        <v>Reynolds/Wiley2</v>
      </c>
      <c r="H64" s="370" t="str">
        <f t="shared" si="1"/>
        <v>Wiley, Chris</v>
      </c>
      <c r="I64" s="369" t="str">
        <f t="shared" si="2"/>
        <v>7</v>
      </c>
      <c r="J64" s="371">
        <f>IF($C64="","",ROUND(VLOOKUP($C64,'[1]8-Ball'!$A:$M,J$2,0),0))</f>
        <v>7</v>
      </c>
      <c r="K64" s="372">
        <f>IF($C64="","",IF(ISERROR(VLOOKUP($C64,'Player Stats'!$A:$D,K$2,0)),0,VLOOKUP($C64,'Player Stats'!$A:$D,K$2,0)))</f>
        <v>5</v>
      </c>
      <c r="L64" s="373">
        <f t="shared" si="3"/>
        <v>7</v>
      </c>
      <c r="M64" s="373">
        <f>IF($C64="","",IF(ISERROR(VLOOKUP($C64,'Player Stats'!$A:$D,M$2,0)),0,VLOOKUP($C64,'Player Stats'!$A:$D,M$2,0)))</f>
        <v>12</v>
      </c>
      <c r="N64" s="373">
        <f>IF($C64="","",IF(ISERROR(VLOOKUP($C64,'Player Stats'!$A:$G,N$2,FALSE)),0,VLOOKUP($C64,'Player Stats'!$A:$G,N$2,FALSE)))</f>
        <v>87</v>
      </c>
      <c r="O64" s="373">
        <f>IF($C64="","",IF(ISERROR(VLOOKUP($C64,'Player Stats'!$H:$J,O$2,FALSE)),0,VLOOKUP($C64,'Player Stats'!$H:$J,O$2,FALSE))+IF(ISERROR(VLOOKUP($C64,'Player Stats'!$L:$N,O$2,FALSE)),0,VLOOKUP($C64,'Player Stats'!$L:$N,O$2,FALSE)))</f>
        <v>14</v>
      </c>
      <c r="P64" s="373">
        <f t="shared" si="4"/>
        <v>16</v>
      </c>
      <c r="Q64" s="373">
        <f>IF($C64="","",IF(ISERROR(VLOOKUP($C64,'Player Stats'!$H:$J,Q$2,FALSE)),0,VLOOKUP($C64,'Player Stats'!$H:$J,Q$2,FALSE))+IF(ISERROR(VLOOKUP($C64,'Player Stats'!$L:$N,Q$2,FALSE)),0,VLOOKUP($C64,'Player Stats'!$L:$N,Q$2,FALSE)))</f>
        <v>30</v>
      </c>
      <c r="R64" s="374">
        <f>IF($C64="","",IF(ISERROR(VLOOKUP($C64,'Player Stats'!$H:$J,R$2,FALSE)),0,VLOOKUP($C64,'Player Stats'!$H:$J,R$2,FALSE))+IF(ISERROR(VLOOKUP($C64,'Player Stats'!$L:$N,R$2,FALSE)),0,VLOOKUP($C64,'Player Stats'!$L:$N,R$2,FALSE)))</f>
        <v>0</v>
      </c>
    </row>
    <row r="65" spans="1:18" ht="16" customHeight="1">
      <c r="A65" s="368">
        <f t="shared" si="6"/>
        <v>15</v>
      </c>
      <c r="B65" s="77" t="s">
        <v>110</v>
      </c>
      <c r="C65" s="49"/>
      <c r="D65" s="50"/>
      <c r="E65" s="369">
        <v>3</v>
      </c>
      <c r="F65" s="370" t="str">
        <f t="shared" ref="F65:F72" si="13">F64</f>
        <v>Reynolds/Wiley</v>
      </c>
      <c r="G65" s="370" t="str">
        <f t="shared" si="10"/>
        <v>Reynolds/Wiley3</v>
      </c>
      <c r="H65" s="370" t="str">
        <f t="shared" si="1"/>
        <v/>
      </c>
      <c r="I65" s="369" t="str">
        <f t="shared" si="2"/>
        <v/>
      </c>
      <c r="J65" s="371" t="str">
        <f>IF($C65="","",ROUND(VLOOKUP($C65,'[1]8-Ball'!$A:$M,J$2,0),0))</f>
        <v/>
      </c>
      <c r="K65" s="372" t="str">
        <f>IF($C65="","",IF(ISERROR(VLOOKUP($C65,'Player Stats'!$A:$D,K$2,0)),0,VLOOKUP($C65,'Player Stats'!$A:$D,K$2,0)))</f>
        <v/>
      </c>
      <c r="L65" s="373" t="str">
        <f t="shared" si="3"/>
        <v/>
      </c>
      <c r="M65" s="373" t="str">
        <f>IF($C65="","",IF(ISERROR(VLOOKUP($C65,'Player Stats'!$A:$D,M$2,0)),0,VLOOKUP($C65,'Player Stats'!$A:$D,M$2,0)))</f>
        <v/>
      </c>
      <c r="N65" s="373" t="str">
        <f>IF($C65="","",IF(ISERROR(VLOOKUP($C65,'Player Stats'!$A:$G,N$2,FALSE)),0,VLOOKUP($C65,'Player Stats'!$A:$G,N$2,FALSE)))</f>
        <v/>
      </c>
      <c r="O65" s="373" t="str">
        <f>IF($C65="","",IF(ISERROR(VLOOKUP($C65,'Player Stats'!$H:$J,O$2,FALSE)),0,VLOOKUP($C65,'Player Stats'!$H:$J,O$2,FALSE))+IF(ISERROR(VLOOKUP($C65,'Player Stats'!$L:$N,O$2,FALSE)),0,VLOOKUP($C65,'Player Stats'!$L:$N,O$2,FALSE)))</f>
        <v/>
      </c>
      <c r="P65" s="373" t="str">
        <f t="shared" si="4"/>
        <v/>
      </c>
      <c r="Q65" s="373" t="str">
        <f>IF($C65="","",IF(ISERROR(VLOOKUP($C65,'Player Stats'!$H:$J,Q$2,FALSE)),0,VLOOKUP($C65,'Player Stats'!$H:$J,Q$2,FALSE))+IF(ISERROR(VLOOKUP($C65,'Player Stats'!$L:$N,Q$2,FALSE)),0,VLOOKUP($C65,'Player Stats'!$L:$N,Q$2,FALSE)))</f>
        <v/>
      </c>
      <c r="R65" s="374" t="str">
        <f>IF($C65="","",IF(ISERROR(VLOOKUP($C65,'Player Stats'!$H:$J,R$2,FALSE)),0,VLOOKUP($C65,'Player Stats'!$H:$J,R$2,FALSE))+IF(ISERROR(VLOOKUP($C65,'Player Stats'!$L:$N,R$2,FALSE)),0,VLOOKUP($C65,'Player Stats'!$L:$N,R$2,FALSE)))</f>
        <v/>
      </c>
    </row>
    <row r="66" spans="1:18" ht="16" customHeight="1">
      <c r="A66" s="368">
        <f t="shared" si="6"/>
        <v>15</v>
      </c>
      <c r="B66" s="79">
        <v>6</v>
      </c>
      <c r="C66" s="49"/>
      <c r="D66" s="50"/>
      <c r="E66" s="369">
        <v>4</v>
      </c>
      <c r="F66" s="370" t="str">
        <f t="shared" si="13"/>
        <v>Reynolds/Wiley</v>
      </c>
      <c r="G66" s="370" t="str">
        <f t="shared" si="10"/>
        <v>Reynolds/Wiley4</v>
      </c>
      <c r="H66" s="370" t="str">
        <f t="shared" si="1"/>
        <v/>
      </c>
      <c r="I66" s="369" t="str">
        <f t="shared" si="2"/>
        <v/>
      </c>
      <c r="J66" s="371" t="str">
        <f>IF($C66="","",ROUND(VLOOKUP($C66,'[1]8-Ball'!$A:$M,J$2,0),0))</f>
        <v/>
      </c>
      <c r="K66" s="372" t="str">
        <f>IF($C66="","",IF(ISERROR(VLOOKUP($C66,'Player Stats'!$A:$D,K$2,0)),0,VLOOKUP($C66,'Player Stats'!$A:$D,K$2,0)))</f>
        <v/>
      </c>
      <c r="L66" s="373" t="str">
        <f t="shared" si="3"/>
        <v/>
      </c>
      <c r="M66" s="373" t="str">
        <f>IF($C66="","",IF(ISERROR(VLOOKUP($C66,'Player Stats'!$A:$D,M$2,0)),0,VLOOKUP($C66,'Player Stats'!$A:$D,M$2,0)))</f>
        <v/>
      </c>
      <c r="N66" s="373" t="str">
        <f>IF($C66="","",IF(ISERROR(VLOOKUP($C66,'Player Stats'!$A:$G,N$2,FALSE)),0,VLOOKUP($C66,'Player Stats'!$A:$G,N$2,FALSE)))</f>
        <v/>
      </c>
      <c r="O66" s="373" t="str">
        <f>IF($C66="","",IF(ISERROR(VLOOKUP($C66,'Player Stats'!$H:$J,O$2,FALSE)),0,VLOOKUP($C66,'Player Stats'!$H:$J,O$2,FALSE))+IF(ISERROR(VLOOKUP($C66,'Player Stats'!$L:$N,O$2,FALSE)),0,VLOOKUP($C66,'Player Stats'!$L:$N,O$2,FALSE)))</f>
        <v/>
      </c>
      <c r="P66" s="373" t="str">
        <f t="shared" si="4"/>
        <v/>
      </c>
      <c r="Q66" s="373" t="str">
        <f>IF($C66="","",IF(ISERROR(VLOOKUP($C66,'Player Stats'!$H:$J,Q$2,FALSE)),0,VLOOKUP($C66,'Player Stats'!$H:$J,Q$2,FALSE))+IF(ISERROR(VLOOKUP($C66,'Player Stats'!$L:$N,Q$2,FALSE)),0,VLOOKUP($C66,'Player Stats'!$L:$N,Q$2,FALSE)))</f>
        <v/>
      </c>
      <c r="R66" s="374" t="str">
        <f>IF($C66="","",IF(ISERROR(VLOOKUP($C66,'Player Stats'!$H:$J,R$2,FALSE)),0,VLOOKUP($C66,'Player Stats'!$H:$J,R$2,FALSE))+IF(ISERROR(VLOOKUP($C66,'Player Stats'!$L:$N,R$2,FALSE)),0,VLOOKUP($C66,'Player Stats'!$L:$N,R$2,FALSE)))</f>
        <v/>
      </c>
    </row>
    <row r="67" spans="1:18" ht="16" customHeight="1">
      <c r="A67" s="368">
        <f t="shared" si="6"/>
        <v>15</v>
      </c>
      <c r="B67" s="77" t="s">
        <v>37</v>
      </c>
      <c r="C67" s="49"/>
      <c r="D67" s="50"/>
      <c r="E67" s="369">
        <v>5</v>
      </c>
      <c r="F67" s="370" t="str">
        <f t="shared" si="13"/>
        <v>Reynolds/Wiley</v>
      </c>
      <c r="G67" s="370" t="str">
        <f t="shared" ref="G67:G98" si="14">F67&amp;E67</f>
        <v>Reynolds/Wiley5</v>
      </c>
      <c r="H67" s="370" t="str">
        <f t="shared" si="1"/>
        <v/>
      </c>
      <c r="I67" s="369" t="str">
        <f t="shared" si="2"/>
        <v/>
      </c>
      <c r="J67" s="371" t="str">
        <f>IF($C67="","",ROUND(VLOOKUP($C67,'[1]8-Ball'!$A:$M,J$2,0),0))</f>
        <v/>
      </c>
      <c r="K67" s="372" t="str">
        <f>IF($C67="","",IF(ISERROR(VLOOKUP($C67,'Player Stats'!$A:$D,K$2,0)),0,VLOOKUP($C67,'Player Stats'!$A:$D,K$2,0)))</f>
        <v/>
      </c>
      <c r="L67" s="373" t="str">
        <f t="shared" si="3"/>
        <v/>
      </c>
      <c r="M67" s="373" t="str">
        <f>IF($C67="","",IF(ISERROR(VLOOKUP($C67,'Player Stats'!$A:$D,M$2,0)),0,VLOOKUP($C67,'Player Stats'!$A:$D,M$2,0)))</f>
        <v/>
      </c>
      <c r="N67" s="373" t="str">
        <f>IF($C67="","",IF(ISERROR(VLOOKUP($C67,'Player Stats'!$A:$G,N$2,FALSE)),0,VLOOKUP($C67,'Player Stats'!$A:$G,N$2,FALSE)))</f>
        <v/>
      </c>
      <c r="O67" s="373" t="str">
        <f>IF($C67="","",IF(ISERROR(VLOOKUP($C67,'Player Stats'!$H:$J,O$2,FALSE)),0,VLOOKUP($C67,'Player Stats'!$H:$J,O$2,FALSE))+IF(ISERROR(VLOOKUP($C67,'Player Stats'!$L:$N,O$2,FALSE)),0,VLOOKUP($C67,'Player Stats'!$L:$N,O$2,FALSE)))</f>
        <v/>
      </c>
      <c r="P67" s="373" t="str">
        <f t="shared" si="4"/>
        <v/>
      </c>
      <c r="Q67" s="373" t="str">
        <f>IF($C67="","",IF(ISERROR(VLOOKUP($C67,'Player Stats'!$H:$J,Q$2,FALSE)),0,VLOOKUP($C67,'Player Stats'!$H:$J,Q$2,FALSE))+IF(ISERROR(VLOOKUP($C67,'Player Stats'!$L:$N,Q$2,FALSE)),0,VLOOKUP($C67,'Player Stats'!$L:$N,Q$2,FALSE)))</f>
        <v/>
      </c>
      <c r="R67" s="374" t="str">
        <f>IF($C67="","",IF(ISERROR(VLOOKUP($C67,'Player Stats'!$H:$J,R$2,FALSE)),0,VLOOKUP($C67,'Player Stats'!$H:$J,R$2,FALSE))+IF(ISERROR(VLOOKUP($C67,'Player Stats'!$L:$N,R$2,FALSE)),0,VLOOKUP($C67,'Player Stats'!$L:$N,R$2,FALSE)))</f>
        <v/>
      </c>
    </row>
    <row r="68" spans="1:18" ht="16" customHeight="1">
      <c r="A68" s="368">
        <f t="shared" si="6"/>
        <v>15</v>
      </c>
      <c r="B68" s="78" t="s">
        <v>288</v>
      </c>
      <c r="C68" s="49"/>
      <c r="D68" s="51"/>
      <c r="E68" s="375">
        <v>6</v>
      </c>
      <c r="F68" s="370" t="str">
        <f t="shared" si="13"/>
        <v>Reynolds/Wiley</v>
      </c>
      <c r="G68" s="370" t="str">
        <f t="shared" si="14"/>
        <v>Reynolds/Wiley6</v>
      </c>
      <c r="H68" s="370" t="str">
        <f t="shared" ref="H68:H102" si="15">IF(C68="","",C68)</f>
        <v/>
      </c>
      <c r="I68" s="369" t="str">
        <f t="shared" ref="I68:I102" si="16">IF(J68="","",J68&amp;IF(D68="","","("&amp;D68&amp;")"))</f>
        <v/>
      </c>
      <c r="J68" s="371" t="str">
        <f>IF($C68="","",ROUND(VLOOKUP($C68,'[1]8-Ball'!$A:$M,J$2,0),0))</f>
        <v/>
      </c>
      <c r="K68" s="372" t="str">
        <f>IF($C68="","",IF(ISERROR(VLOOKUP($C68,'Player Stats'!$A:$D,K$2,0)),0,VLOOKUP($C68,'Player Stats'!$A:$D,K$2,0)))</f>
        <v/>
      </c>
      <c r="L68" s="373" t="str">
        <f t="shared" ref="L68:L122" si="17">IF(M68="","",M68-K68)</f>
        <v/>
      </c>
      <c r="M68" s="373" t="str">
        <f>IF($C68="","",IF(ISERROR(VLOOKUP($C68,'Player Stats'!$A:$D,M$2,0)),0,VLOOKUP($C68,'Player Stats'!$A:$D,M$2,0)))</f>
        <v/>
      </c>
      <c r="N68" s="373" t="str">
        <f>IF($C68="","",IF(ISERROR(VLOOKUP($C68,'Player Stats'!$A:$G,N$2,FALSE)),0,VLOOKUP($C68,'Player Stats'!$A:$G,N$2,FALSE)))</f>
        <v/>
      </c>
      <c r="O68" s="373" t="str">
        <f>IF($C68="","",IF(ISERROR(VLOOKUP($C68,'Player Stats'!$H:$J,O$2,FALSE)),0,VLOOKUP($C68,'Player Stats'!$H:$J,O$2,FALSE))+IF(ISERROR(VLOOKUP($C68,'Player Stats'!$L:$N,O$2,FALSE)),0,VLOOKUP($C68,'Player Stats'!$L:$N,O$2,FALSE)))</f>
        <v/>
      </c>
      <c r="P68" s="373" t="str">
        <f t="shared" ref="P68:P122" si="18">IF(Q68="","",Q68-O68)</f>
        <v/>
      </c>
      <c r="Q68" s="373" t="str">
        <f>IF($C68="","",IF(ISERROR(VLOOKUP($C68,'Player Stats'!$H:$J,Q$2,FALSE)),0,VLOOKUP($C68,'Player Stats'!$H:$J,Q$2,FALSE))+IF(ISERROR(VLOOKUP($C68,'Player Stats'!$L:$N,Q$2,FALSE)),0,VLOOKUP($C68,'Player Stats'!$L:$N,Q$2,FALSE)))</f>
        <v/>
      </c>
      <c r="R68" s="374" t="str">
        <f>IF($C68="","",IF(ISERROR(VLOOKUP($C68,'Player Stats'!$H:$J,R$2,FALSE)),0,VLOOKUP($C68,'Player Stats'!$H:$J,R$2,FALSE))+IF(ISERROR(VLOOKUP($C68,'Player Stats'!$L:$N,R$2,FALSE)),0,VLOOKUP($C68,'Player Stats'!$L:$N,R$2,FALSE)))</f>
        <v/>
      </c>
    </row>
    <row r="69" spans="1:18" ht="16" customHeight="1">
      <c r="A69" s="368">
        <f t="shared" si="6"/>
        <v>15</v>
      </c>
      <c r="B69" s="386" t="s">
        <v>262</v>
      </c>
      <c r="C69" s="49"/>
      <c r="D69" s="51"/>
      <c r="E69" s="375">
        <v>7</v>
      </c>
      <c r="F69" s="370" t="str">
        <f t="shared" si="13"/>
        <v>Reynolds/Wiley</v>
      </c>
      <c r="G69" s="370" t="str">
        <f t="shared" si="14"/>
        <v>Reynolds/Wiley7</v>
      </c>
      <c r="H69" s="370" t="str">
        <f t="shared" si="15"/>
        <v/>
      </c>
      <c r="I69" s="369" t="str">
        <f t="shared" si="16"/>
        <v/>
      </c>
      <c r="J69" s="371" t="str">
        <f>IF($C69="","",ROUND(VLOOKUP($C69,'[1]8-Ball'!$A:$M,J$2,0),0))</f>
        <v/>
      </c>
      <c r="K69" s="372" t="str">
        <f>IF($C69="","",IF(ISERROR(VLOOKUP($C69,'Player Stats'!$A:$D,K$2,0)),0,VLOOKUP($C69,'Player Stats'!$A:$D,K$2,0)))</f>
        <v/>
      </c>
      <c r="L69" s="373" t="str">
        <f t="shared" si="17"/>
        <v/>
      </c>
      <c r="M69" s="373" t="str">
        <f>IF($C69="","",IF(ISERROR(VLOOKUP($C69,'Player Stats'!$A:$D,M$2,0)),0,VLOOKUP($C69,'Player Stats'!$A:$D,M$2,0)))</f>
        <v/>
      </c>
      <c r="N69" s="373" t="str">
        <f>IF($C69="","",IF(ISERROR(VLOOKUP($C69,'Player Stats'!$A:$G,N$2,FALSE)),0,VLOOKUP($C69,'Player Stats'!$A:$G,N$2,FALSE)))</f>
        <v/>
      </c>
      <c r="O69" s="373" t="str">
        <f>IF($C69="","",IF(ISERROR(VLOOKUP($C69,'Player Stats'!$H:$J,O$2,FALSE)),0,VLOOKUP($C69,'Player Stats'!$H:$J,O$2,FALSE))+IF(ISERROR(VLOOKUP($C69,'Player Stats'!$L:$N,O$2,FALSE)),0,VLOOKUP($C69,'Player Stats'!$L:$N,O$2,FALSE)))</f>
        <v/>
      </c>
      <c r="P69" s="373" t="str">
        <f t="shared" si="18"/>
        <v/>
      </c>
      <c r="Q69" s="373" t="str">
        <f>IF($C69="","",IF(ISERROR(VLOOKUP($C69,'Player Stats'!$H:$J,Q$2,FALSE)),0,VLOOKUP($C69,'Player Stats'!$H:$J,Q$2,FALSE))+IF(ISERROR(VLOOKUP($C69,'Player Stats'!$L:$N,Q$2,FALSE)),0,VLOOKUP($C69,'Player Stats'!$L:$N,Q$2,FALSE)))</f>
        <v/>
      </c>
      <c r="R69" s="374" t="str">
        <f>IF($C69="","",IF(ISERROR(VLOOKUP($C69,'Player Stats'!$H:$J,R$2,FALSE)),0,VLOOKUP($C69,'Player Stats'!$H:$J,R$2,FALSE))+IF(ISERROR(VLOOKUP($C69,'Player Stats'!$L:$N,R$2,FALSE)),0,VLOOKUP($C69,'Player Stats'!$L:$N,R$2,FALSE)))</f>
        <v/>
      </c>
    </row>
    <row r="70" spans="1:18" ht="16" customHeight="1">
      <c r="A70" s="368">
        <f t="shared" si="6"/>
        <v>15</v>
      </c>
      <c r="B70" s="211"/>
      <c r="C70" s="49"/>
      <c r="D70" s="51"/>
      <c r="E70" s="375">
        <v>8</v>
      </c>
      <c r="F70" s="370" t="str">
        <f t="shared" si="13"/>
        <v>Reynolds/Wiley</v>
      </c>
      <c r="G70" s="370" t="str">
        <f t="shared" si="14"/>
        <v>Reynolds/Wiley8</v>
      </c>
      <c r="H70" s="370" t="str">
        <f t="shared" si="15"/>
        <v/>
      </c>
      <c r="I70" s="369" t="str">
        <f t="shared" si="16"/>
        <v/>
      </c>
      <c r="J70" s="371" t="str">
        <f>IF($C70="","",ROUND(VLOOKUP($C70,'[1]8-Ball'!$A:$M,J$2,0),0))</f>
        <v/>
      </c>
      <c r="K70" s="372" t="str">
        <f>IF($C70="","",IF(ISERROR(VLOOKUP($C70,'Player Stats'!$A:$D,K$2,0)),0,VLOOKUP($C70,'Player Stats'!$A:$D,K$2,0)))</f>
        <v/>
      </c>
      <c r="L70" s="373" t="str">
        <f t="shared" si="17"/>
        <v/>
      </c>
      <c r="M70" s="373" t="str">
        <f>IF($C70="","",IF(ISERROR(VLOOKUP($C70,'Player Stats'!$A:$D,M$2,0)),0,VLOOKUP($C70,'Player Stats'!$A:$D,M$2,0)))</f>
        <v/>
      </c>
      <c r="N70" s="373" t="str">
        <f>IF($C70="","",IF(ISERROR(VLOOKUP($C70,'Player Stats'!$A:$G,N$2,FALSE)),0,VLOOKUP($C70,'Player Stats'!$A:$G,N$2,FALSE)))</f>
        <v/>
      </c>
      <c r="O70" s="373" t="str">
        <f>IF($C70="","",IF(ISERROR(VLOOKUP($C70,'Player Stats'!$H:$J,O$2,FALSE)),0,VLOOKUP($C70,'Player Stats'!$H:$J,O$2,FALSE))+IF(ISERROR(VLOOKUP($C70,'Player Stats'!$L:$N,O$2,FALSE)),0,VLOOKUP($C70,'Player Stats'!$L:$N,O$2,FALSE)))</f>
        <v/>
      </c>
      <c r="P70" s="373" t="str">
        <f t="shared" si="18"/>
        <v/>
      </c>
      <c r="Q70" s="373" t="str">
        <f>IF($C70="","",IF(ISERROR(VLOOKUP($C70,'Player Stats'!$H:$J,Q$2,FALSE)),0,VLOOKUP($C70,'Player Stats'!$H:$J,Q$2,FALSE))+IF(ISERROR(VLOOKUP($C70,'Player Stats'!$L:$N,Q$2,FALSE)),0,VLOOKUP($C70,'Player Stats'!$L:$N,Q$2,FALSE)))</f>
        <v/>
      </c>
      <c r="R70" s="374" t="str">
        <f>IF($C70="","",IF(ISERROR(VLOOKUP($C70,'Player Stats'!$H:$J,R$2,FALSE)),0,VLOOKUP($C70,'Player Stats'!$H:$J,R$2,FALSE))+IF(ISERROR(VLOOKUP($C70,'Player Stats'!$L:$N,R$2,FALSE)),0,VLOOKUP($C70,'Player Stats'!$L:$N,R$2,FALSE)))</f>
        <v/>
      </c>
    </row>
    <row r="71" spans="1:18" ht="16" customHeight="1">
      <c r="A71" s="368">
        <f t="shared" si="6"/>
        <v>15</v>
      </c>
      <c r="B71" s="376"/>
      <c r="C71" s="49"/>
      <c r="D71" s="51"/>
      <c r="E71" s="375">
        <v>9</v>
      </c>
      <c r="F71" s="370" t="str">
        <f t="shared" si="13"/>
        <v>Reynolds/Wiley</v>
      </c>
      <c r="G71" s="370" t="str">
        <f t="shared" si="14"/>
        <v>Reynolds/Wiley9</v>
      </c>
      <c r="H71" s="370" t="str">
        <f t="shared" si="15"/>
        <v/>
      </c>
      <c r="I71" s="369" t="str">
        <f t="shared" si="16"/>
        <v/>
      </c>
      <c r="J71" s="371" t="str">
        <f>IF($C71="","",ROUND(VLOOKUP($C71,'[1]8-Ball'!$A:$M,J$2,0),0))</f>
        <v/>
      </c>
      <c r="K71" s="372" t="str">
        <f>IF($C71="","",IF(ISERROR(VLOOKUP($C71,'Player Stats'!$A:$D,K$2,0)),0,VLOOKUP($C71,'Player Stats'!$A:$D,K$2,0)))</f>
        <v/>
      </c>
      <c r="L71" s="373" t="str">
        <f t="shared" si="17"/>
        <v/>
      </c>
      <c r="M71" s="373" t="str">
        <f>IF($C71="","",IF(ISERROR(VLOOKUP($C71,'Player Stats'!$A:$D,M$2,0)),0,VLOOKUP($C71,'Player Stats'!$A:$D,M$2,0)))</f>
        <v/>
      </c>
      <c r="N71" s="373" t="str">
        <f>IF($C71="","",IF(ISERROR(VLOOKUP($C71,'Player Stats'!$A:$G,N$2,FALSE)),0,VLOOKUP($C71,'Player Stats'!$A:$G,N$2,FALSE)))</f>
        <v/>
      </c>
      <c r="O71" s="373" t="str">
        <f>IF($C71="","",IF(ISERROR(VLOOKUP($C71,'Player Stats'!$H:$J,O$2,FALSE)),0,VLOOKUP($C71,'Player Stats'!$H:$J,O$2,FALSE))+IF(ISERROR(VLOOKUP($C71,'Player Stats'!$L:$N,O$2,FALSE)),0,VLOOKUP($C71,'Player Stats'!$L:$N,O$2,FALSE)))</f>
        <v/>
      </c>
      <c r="P71" s="373" t="str">
        <f t="shared" si="18"/>
        <v/>
      </c>
      <c r="Q71" s="373" t="str">
        <f>IF($C71="","",IF(ISERROR(VLOOKUP($C71,'Player Stats'!$H:$J,Q$2,FALSE)),0,VLOOKUP($C71,'Player Stats'!$H:$J,Q$2,FALSE))+IF(ISERROR(VLOOKUP($C71,'Player Stats'!$L:$N,Q$2,FALSE)),0,VLOOKUP($C71,'Player Stats'!$L:$N,Q$2,FALSE)))</f>
        <v/>
      </c>
      <c r="R71" s="374" t="str">
        <f>IF($C71="","",IF(ISERROR(VLOOKUP($C71,'Player Stats'!$H:$J,R$2,FALSE)),0,VLOOKUP($C71,'Player Stats'!$H:$J,R$2,FALSE))+IF(ISERROR(VLOOKUP($C71,'Player Stats'!$L:$N,R$2,FALSE)),0,VLOOKUP($C71,'Player Stats'!$L:$N,R$2,FALSE)))</f>
        <v/>
      </c>
    </row>
    <row r="72" spans="1:18" ht="16" customHeight="1" thickBot="1">
      <c r="A72" s="377">
        <f t="shared" ref="A72:A122" si="19">IF(C72="",A71,A71+1)</f>
        <v>15</v>
      </c>
      <c r="B72" s="378"/>
      <c r="C72" s="52"/>
      <c r="D72" s="53"/>
      <c r="E72" s="379">
        <v>10</v>
      </c>
      <c r="F72" s="380" t="str">
        <f t="shared" si="13"/>
        <v>Reynolds/Wiley</v>
      </c>
      <c r="G72" s="380" t="str">
        <f t="shared" si="14"/>
        <v>Reynolds/Wiley10</v>
      </c>
      <c r="H72" s="380" t="str">
        <f t="shared" si="15"/>
        <v/>
      </c>
      <c r="I72" s="381" t="str">
        <f t="shared" si="16"/>
        <v/>
      </c>
      <c r="J72" s="382" t="str">
        <f>IF($C72="","",ROUND(VLOOKUP($C72,'[1]8-Ball'!$A:$M,J$2,0),0))</f>
        <v/>
      </c>
      <c r="K72" s="383" t="str">
        <f>IF($C72="","",IF(ISERROR(VLOOKUP($C72,'Player Stats'!$A:$D,K$2,0)),0,VLOOKUP($C72,'Player Stats'!$A:$D,K$2,0)))</f>
        <v/>
      </c>
      <c r="L72" s="384" t="str">
        <f t="shared" si="17"/>
        <v/>
      </c>
      <c r="M72" s="384" t="str">
        <f>IF($C72="","",IF(ISERROR(VLOOKUP($C72,'Player Stats'!$A:$D,M$2,0)),0,VLOOKUP($C72,'Player Stats'!$A:$D,M$2,0)))</f>
        <v/>
      </c>
      <c r="N72" s="384" t="str">
        <f>IF($C72="","",IF(ISERROR(VLOOKUP($C72,'Player Stats'!$A:$G,N$2,FALSE)),0,VLOOKUP($C72,'Player Stats'!$A:$G,N$2,FALSE)))</f>
        <v/>
      </c>
      <c r="O72" s="384" t="str">
        <f>IF($C72="","",IF(ISERROR(VLOOKUP($C72,'Player Stats'!$H:$J,O$2,FALSE)),0,VLOOKUP($C72,'Player Stats'!$H:$J,O$2,FALSE))+IF(ISERROR(VLOOKUP($C72,'Player Stats'!$L:$N,O$2,FALSE)),0,VLOOKUP($C72,'Player Stats'!$L:$N,O$2,FALSE)))</f>
        <v/>
      </c>
      <c r="P72" s="384" t="str">
        <f t="shared" si="18"/>
        <v/>
      </c>
      <c r="Q72" s="384" t="str">
        <f>IF($C72="","",IF(ISERROR(VLOOKUP($C72,'Player Stats'!$H:$J,Q$2,FALSE)),0,VLOOKUP($C72,'Player Stats'!$H:$J,Q$2,FALSE))+IF(ISERROR(VLOOKUP($C72,'Player Stats'!$L:$N,Q$2,FALSE)),0,VLOOKUP($C72,'Player Stats'!$L:$N,Q$2,FALSE)))</f>
        <v/>
      </c>
      <c r="R72" s="385" t="str">
        <f>IF($C72="","",IF(ISERROR(VLOOKUP($C72,'Player Stats'!$H:$J,R$2,FALSE)),0,VLOOKUP($C72,'Player Stats'!$H:$J,R$2,FALSE))+IF(ISERROR(VLOOKUP($C72,'Player Stats'!$L:$N,R$2,FALSE)),0,VLOOKUP($C72,'Player Stats'!$L:$N,R$2,FALSE)))</f>
        <v/>
      </c>
    </row>
    <row r="73" spans="1:18" ht="16" customHeight="1">
      <c r="A73" s="360">
        <f t="shared" si="19"/>
        <v>16</v>
      </c>
      <c r="B73" s="76" t="s">
        <v>31</v>
      </c>
      <c r="C73" s="243" t="s">
        <v>318</v>
      </c>
      <c r="D73" s="48"/>
      <c r="E73" s="361">
        <v>1</v>
      </c>
      <c r="F73" s="362" t="str">
        <f>B74</f>
        <v>Milo's</v>
      </c>
      <c r="G73" s="362" t="str">
        <f t="shared" si="14"/>
        <v>Milo's1</v>
      </c>
      <c r="H73" s="362" t="str">
        <f t="shared" si="15"/>
        <v>Hills, Scott</v>
      </c>
      <c r="I73" s="363" t="str">
        <f t="shared" si="16"/>
        <v>7</v>
      </c>
      <c r="J73" s="364">
        <f>IF($C73="","",ROUND(VLOOKUP($C73,'[1]8-Ball'!$A:$M,J$2,0),0))</f>
        <v>7</v>
      </c>
      <c r="K73" s="365">
        <f>IF($C73="","",IF(ISERROR(VLOOKUP($C73,'Player Stats'!$A:$D,K$2,0)),0,VLOOKUP($C73,'Player Stats'!$A:$D,K$2,0)))</f>
        <v>3</v>
      </c>
      <c r="L73" s="366">
        <f t="shared" si="17"/>
        <v>5</v>
      </c>
      <c r="M73" s="366">
        <f>IF($C73="","",IF(ISERROR(VLOOKUP($C73,'Player Stats'!$A:$D,M$2,0)),0,VLOOKUP($C73,'Player Stats'!$A:$D,M$2,0)))</f>
        <v>8</v>
      </c>
      <c r="N73" s="366">
        <f>IF($C73="","",IF(ISERROR(VLOOKUP($C73,'Player Stats'!$A:$G,N$2,FALSE)),0,VLOOKUP($C73,'Player Stats'!$A:$G,N$2,FALSE)))</f>
        <v>44</v>
      </c>
      <c r="O73" s="366">
        <f>IF($C73="","",IF(ISERROR(VLOOKUP($C73,'Player Stats'!$H:$J,O$2,FALSE)),0,VLOOKUP($C73,'Player Stats'!$H:$J,O$2,FALSE))+IF(ISERROR(VLOOKUP($C73,'Player Stats'!$L:$N,O$2,FALSE)),0,VLOOKUP($C73,'Player Stats'!$L:$N,O$2,FALSE)))</f>
        <v>8</v>
      </c>
      <c r="P73" s="366">
        <f t="shared" si="18"/>
        <v>12</v>
      </c>
      <c r="Q73" s="366">
        <f>IF($C73="","",IF(ISERROR(VLOOKUP($C73,'Player Stats'!$H:$J,Q$2,FALSE)),0,VLOOKUP($C73,'Player Stats'!$H:$J,Q$2,FALSE))+IF(ISERROR(VLOOKUP($C73,'Player Stats'!$L:$N,Q$2,FALSE)),0,VLOOKUP($C73,'Player Stats'!$L:$N,Q$2,FALSE)))</f>
        <v>20</v>
      </c>
      <c r="R73" s="367">
        <f>IF($C73="","",IF(ISERROR(VLOOKUP($C73,'Player Stats'!$H:$J,R$2,FALSE)),0,VLOOKUP($C73,'Player Stats'!$H:$J,R$2,FALSE))+IF(ISERROR(VLOOKUP($C73,'Player Stats'!$L:$N,R$2,FALSE)),0,VLOOKUP($C73,'Player Stats'!$L:$N,R$2,FALSE)))</f>
        <v>0</v>
      </c>
    </row>
    <row r="74" spans="1:18" ht="16" customHeight="1">
      <c r="A74" s="368">
        <f t="shared" si="19"/>
        <v>17</v>
      </c>
      <c r="B74" s="78" t="s">
        <v>317</v>
      </c>
      <c r="C74" s="49" t="s">
        <v>333</v>
      </c>
      <c r="D74" s="50"/>
      <c r="E74" s="369">
        <v>2</v>
      </c>
      <c r="F74" s="370" t="str">
        <f>F73</f>
        <v>Milo's</v>
      </c>
      <c r="G74" s="370" t="str">
        <f t="shared" si="14"/>
        <v>Milo's2</v>
      </c>
      <c r="H74" s="370" t="str">
        <f t="shared" si="15"/>
        <v>Anderson, Bill</v>
      </c>
      <c r="I74" s="369" t="str">
        <f t="shared" si="16"/>
        <v>7</v>
      </c>
      <c r="J74" s="371">
        <f>IF($C74="","",ROUND(VLOOKUP($C74,'[1]8-Ball'!$A:$M,J$2,0),0))</f>
        <v>7</v>
      </c>
      <c r="K74" s="372">
        <f>IF($C74="","",IF(ISERROR(VLOOKUP($C74,'Player Stats'!$A:$D,K$2,0)),0,VLOOKUP($C74,'Player Stats'!$A:$D,K$2,0)))</f>
        <v>5</v>
      </c>
      <c r="L74" s="373">
        <f t="shared" si="17"/>
        <v>3</v>
      </c>
      <c r="M74" s="373">
        <f>IF($C74="","",IF(ISERROR(VLOOKUP($C74,'Player Stats'!$A:$D,M$2,0)),0,VLOOKUP($C74,'Player Stats'!$A:$D,M$2,0)))</f>
        <v>8</v>
      </c>
      <c r="N74" s="373">
        <f>IF($C74="","",IF(ISERROR(VLOOKUP($C74,'Player Stats'!$A:$G,N$2,FALSE)),0,VLOOKUP($C74,'Player Stats'!$A:$G,N$2,FALSE)))</f>
        <v>56</v>
      </c>
      <c r="O74" s="373">
        <f>IF($C74="","",IF(ISERROR(VLOOKUP($C74,'Player Stats'!$H:$J,O$2,FALSE)),0,VLOOKUP($C74,'Player Stats'!$H:$J,O$2,FALSE))+IF(ISERROR(VLOOKUP($C74,'Player Stats'!$L:$N,O$2,FALSE)),0,VLOOKUP($C74,'Player Stats'!$L:$N,O$2,FALSE)))</f>
        <v>8</v>
      </c>
      <c r="P74" s="373">
        <f t="shared" si="18"/>
        <v>12</v>
      </c>
      <c r="Q74" s="373">
        <f>IF($C74="","",IF(ISERROR(VLOOKUP($C74,'Player Stats'!$H:$J,Q$2,FALSE)),0,VLOOKUP($C74,'Player Stats'!$H:$J,Q$2,FALSE))+IF(ISERROR(VLOOKUP($C74,'Player Stats'!$L:$N,Q$2,FALSE)),0,VLOOKUP($C74,'Player Stats'!$L:$N,Q$2,FALSE)))</f>
        <v>20</v>
      </c>
      <c r="R74" s="374">
        <f>IF($C74="","",IF(ISERROR(VLOOKUP($C74,'Player Stats'!$H:$J,R$2,FALSE)),0,VLOOKUP($C74,'Player Stats'!$H:$J,R$2,FALSE))+IF(ISERROR(VLOOKUP($C74,'Player Stats'!$L:$N,R$2,FALSE)),0,VLOOKUP($C74,'Player Stats'!$L:$N,R$2,FALSE)))</f>
        <v>0</v>
      </c>
    </row>
    <row r="75" spans="1:18" ht="16" customHeight="1">
      <c r="A75" s="368">
        <f t="shared" si="19"/>
        <v>17</v>
      </c>
      <c r="B75" s="77" t="s">
        <v>110</v>
      </c>
      <c r="C75" s="49"/>
      <c r="D75" s="50"/>
      <c r="E75" s="369">
        <v>3</v>
      </c>
      <c r="F75" s="370" t="str">
        <f t="shared" ref="F75:F82" si="20">F74</f>
        <v>Milo's</v>
      </c>
      <c r="G75" s="370" t="str">
        <f t="shared" si="14"/>
        <v>Milo's3</v>
      </c>
      <c r="H75" s="370" t="str">
        <f t="shared" si="15"/>
        <v/>
      </c>
      <c r="I75" s="369" t="str">
        <f t="shared" si="16"/>
        <v/>
      </c>
      <c r="J75" s="371" t="str">
        <f>IF($C75="","",ROUND(VLOOKUP($C75,'[1]8-Ball'!$A:$M,J$2,0),0))</f>
        <v/>
      </c>
      <c r="K75" s="372" t="str">
        <f>IF($C75="","",IF(ISERROR(VLOOKUP($C75,'Player Stats'!$A:$D,K$2,0)),0,VLOOKUP($C75,'Player Stats'!$A:$D,K$2,0)))</f>
        <v/>
      </c>
      <c r="L75" s="373" t="str">
        <f t="shared" si="17"/>
        <v/>
      </c>
      <c r="M75" s="373" t="str">
        <f>IF($C75="","",IF(ISERROR(VLOOKUP($C75,'Player Stats'!$A:$D,M$2,0)),0,VLOOKUP($C75,'Player Stats'!$A:$D,M$2,0)))</f>
        <v/>
      </c>
      <c r="N75" s="373" t="str">
        <f>IF($C75="","",IF(ISERROR(VLOOKUP($C75,'Player Stats'!$A:$G,N$2,FALSE)),0,VLOOKUP($C75,'Player Stats'!$A:$G,N$2,FALSE)))</f>
        <v/>
      </c>
      <c r="O75" s="373" t="str">
        <f>IF($C75="","",IF(ISERROR(VLOOKUP($C75,'Player Stats'!$H:$J,O$2,FALSE)),0,VLOOKUP($C75,'Player Stats'!$H:$J,O$2,FALSE))+IF(ISERROR(VLOOKUP($C75,'Player Stats'!$L:$N,O$2,FALSE)),0,VLOOKUP($C75,'Player Stats'!$L:$N,O$2,FALSE)))</f>
        <v/>
      </c>
      <c r="P75" s="373" t="str">
        <f t="shared" si="18"/>
        <v/>
      </c>
      <c r="Q75" s="373" t="str">
        <f>IF($C75="","",IF(ISERROR(VLOOKUP($C75,'Player Stats'!$H:$J,Q$2,FALSE)),0,VLOOKUP($C75,'Player Stats'!$H:$J,Q$2,FALSE))+IF(ISERROR(VLOOKUP($C75,'Player Stats'!$L:$N,Q$2,FALSE)),0,VLOOKUP($C75,'Player Stats'!$L:$N,Q$2,FALSE)))</f>
        <v/>
      </c>
      <c r="R75" s="374" t="str">
        <f>IF($C75="","",IF(ISERROR(VLOOKUP($C75,'Player Stats'!$H:$J,R$2,FALSE)),0,VLOOKUP($C75,'Player Stats'!$H:$J,R$2,FALSE))+IF(ISERROR(VLOOKUP($C75,'Player Stats'!$L:$N,R$2,FALSE)),0,VLOOKUP($C75,'Player Stats'!$L:$N,R$2,FALSE)))</f>
        <v/>
      </c>
    </row>
    <row r="76" spans="1:18" ht="16" customHeight="1">
      <c r="A76" s="368">
        <f t="shared" si="19"/>
        <v>17</v>
      </c>
      <c r="B76" s="79">
        <v>7</v>
      </c>
      <c r="C76" s="49"/>
      <c r="D76" s="50"/>
      <c r="E76" s="369">
        <v>4</v>
      </c>
      <c r="F76" s="370" t="str">
        <f t="shared" si="20"/>
        <v>Milo's</v>
      </c>
      <c r="G76" s="370" t="str">
        <f t="shared" si="14"/>
        <v>Milo's4</v>
      </c>
      <c r="H76" s="370" t="str">
        <f t="shared" si="15"/>
        <v/>
      </c>
      <c r="I76" s="369" t="str">
        <f t="shared" si="16"/>
        <v/>
      </c>
      <c r="J76" s="371" t="str">
        <f>IF($C76="","",ROUND(VLOOKUP($C76,'[1]8-Ball'!$A:$M,J$2,0),0))</f>
        <v/>
      </c>
      <c r="K76" s="372" t="str">
        <f>IF($C76="","",IF(ISERROR(VLOOKUP($C76,'Player Stats'!$A:$D,K$2,0)),0,VLOOKUP($C76,'Player Stats'!$A:$D,K$2,0)))</f>
        <v/>
      </c>
      <c r="L76" s="373" t="str">
        <f t="shared" si="17"/>
        <v/>
      </c>
      <c r="M76" s="373" t="str">
        <f>IF($C76="","",IF(ISERROR(VLOOKUP($C76,'Player Stats'!$A:$D,M$2,0)),0,VLOOKUP($C76,'Player Stats'!$A:$D,M$2,0)))</f>
        <v/>
      </c>
      <c r="N76" s="373" t="str">
        <f>IF($C76="","",IF(ISERROR(VLOOKUP($C76,'Player Stats'!$A:$G,N$2,FALSE)),0,VLOOKUP($C76,'Player Stats'!$A:$G,N$2,FALSE)))</f>
        <v/>
      </c>
      <c r="O76" s="373" t="str">
        <f>IF($C76="","",IF(ISERROR(VLOOKUP($C76,'Player Stats'!$H:$J,O$2,FALSE)),0,VLOOKUP($C76,'Player Stats'!$H:$J,O$2,FALSE))+IF(ISERROR(VLOOKUP($C76,'Player Stats'!$L:$N,O$2,FALSE)),0,VLOOKUP($C76,'Player Stats'!$L:$N,O$2,FALSE)))</f>
        <v/>
      </c>
      <c r="P76" s="373" t="str">
        <f t="shared" si="18"/>
        <v/>
      </c>
      <c r="Q76" s="373" t="str">
        <f>IF($C76="","",IF(ISERROR(VLOOKUP($C76,'Player Stats'!$H:$J,Q$2,FALSE)),0,VLOOKUP($C76,'Player Stats'!$H:$J,Q$2,FALSE))+IF(ISERROR(VLOOKUP($C76,'Player Stats'!$L:$N,Q$2,FALSE)),0,VLOOKUP($C76,'Player Stats'!$L:$N,Q$2,FALSE)))</f>
        <v/>
      </c>
      <c r="R76" s="374" t="str">
        <f>IF($C76="","",IF(ISERROR(VLOOKUP($C76,'Player Stats'!$H:$J,R$2,FALSE)),0,VLOOKUP($C76,'Player Stats'!$H:$J,R$2,FALSE))+IF(ISERROR(VLOOKUP($C76,'Player Stats'!$L:$N,R$2,FALSE)),0,VLOOKUP($C76,'Player Stats'!$L:$N,R$2,FALSE)))</f>
        <v/>
      </c>
    </row>
    <row r="77" spans="1:18" ht="16" customHeight="1">
      <c r="A77" s="368">
        <f t="shared" si="19"/>
        <v>17</v>
      </c>
      <c r="B77" s="77" t="s">
        <v>37</v>
      </c>
      <c r="C77" s="49"/>
      <c r="D77" s="50"/>
      <c r="E77" s="369">
        <v>5</v>
      </c>
      <c r="F77" s="370" t="str">
        <f t="shared" si="20"/>
        <v>Milo's</v>
      </c>
      <c r="G77" s="370" t="str">
        <f t="shared" si="14"/>
        <v>Milo's5</v>
      </c>
      <c r="H77" s="370" t="str">
        <f t="shared" si="15"/>
        <v/>
      </c>
      <c r="I77" s="369" t="str">
        <f t="shared" si="16"/>
        <v/>
      </c>
      <c r="J77" s="371" t="str">
        <f>IF($C77="","",ROUND(VLOOKUP($C77,'[1]8-Ball'!$A:$M,J$2,0),0))</f>
        <v/>
      </c>
      <c r="K77" s="372" t="str">
        <f>IF($C77="","",IF(ISERROR(VLOOKUP($C77,'Player Stats'!$A:$D,K$2,0)),0,VLOOKUP($C77,'Player Stats'!$A:$D,K$2,0)))</f>
        <v/>
      </c>
      <c r="L77" s="373" t="str">
        <f t="shared" si="17"/>
        <v/>
      </c>
      <c r="M77" s="373" t="str">
        <f>IF($C77="","",IF(ISERROR(VLOOKUP($C77,'Player Stats'!$A:$D,M$2,0)),0,VLOOKUP($C77,'Player Stats'!$A:$D,M$2,0)))</f>
        <v/>
      </c>
      <c r="N77" s="373" t="str">
        <f>IF($C77="","",IF(ISERROR(VLOOKUP($C77,'Player Stats'!$A:$G,N$2,FALSE)),0,VLOOKUP($C77,'Player Stats'!$A:$G,N$2,FALSE)))</f>
        <v/>
      </c>
      <c r="O77" s="373" t="str">
        <f>IF($C77="","",IF(ISERROR(VLOOKUP($C77,'Player Stats'!$H:$J,O$2,FALSE)),0,VLOOKUP($C77,'Player Stats'!$H:$J,O$2,FALSE))+IF(ISERROR(VLOOKUP($C77,'Player Stats'!$L:$N,O$2,FALSE)),0,VLOOKUP($C77,'Player Stats'!$L:$N,O$2,FALSE)))</f>
        <v/>
      </c>
      <c r="P77" s="373" t="str">
        <f t="shared" si="18"/>
        <v/>
      </c>
      <c r="Q77" s="373" t="str">
        <f>IF($C77="","",IF(ISERROR(VLOOKUP($C77,'Player Stats'!$H:$J,Q$2,FALSE)),0,VLOOKUP($C77,'Player Stats'!$H:$J,Q$2,FALSE))+IF(ISERROR(VLOOKUP($C77,'Player Stats'!$L:$N,Q$2,FALSE)),0,VLOOKUP($C77,'Player Stats'!$L:$N,Q$2,FALSE)))</f>
        <v/>
      </c>
      <c r="R77" s="374" t="str">
        <f>IF($C77="","",IF(ISERROR(VLOOKUP($C77,'Player Stats'!$H:$J,R$2,FALSE)),0,VLOOKUP($C77,'Player Stats'!$H:$J,R$2,FALSE))+IF(ISERROR(VLOOKUP($C77,'Player Stats'!$L:$N,R$2,FALSE)),0,VLOOKUP($C77,'Player Stats'!$L:$N,R$2,FALSE)))</f>
        <v/>
      </c>
    </row>
    <row r="78" spans="1:18" ht="16" customHeight="1">
      <c r="A78" s="368">
        <f t="shared" si="19"/>
        <v>17</v>
      </c>
      <c r="B78" s="78" t="s">
        <v>317</v>
      </c>
      <c r="C78" s="49"/>
      <c r="D78" s="51"/>
      <c r="E78" s="375">
        <v>6</v>
      </c>
      <c r="F78" s="370" t="str">
        <f t="shared" si="20"/>
        <v>Milo's</v>
      </c>
      <c r="G78" s="370" t="str">
        <f t="shared" si="14"/>
        <v>Milo's6</v>
      </c>
      <c r="H78" s="370" t="str">
        <f t="shared" si="15"/>
        <v/>
      </c>
      <c r="I78" s="369" t="str">
        <f t="shared" si="16"/>
        <v/>
      </c>
      <c r="J78" s="371" t="str">
        <f>IF($C78="","",ROUND(VLOOKUP($C78,'[1]8-Ball'!$A:$M,J$2,0),0))</f>
        <v/>
      </c>
      <c r="K78" s="372" t="str">
        <f>IF($C78="","",IF(ISERROR(VLOOKUP($C78,'Player Stats'!$A:$D,K$2,0)),0,VLOOKUP($C78,'Player Stats'!$A:$D,K$2,0)))</f>
        <v/>
      </c>
      <c r="L78" s="373" t="str">
        <f t="shared" si="17"/>
        <v/>
      </c>
      <c r="M78" s="373" t="str">
        <f>IF($C78="","",IF(ISERROR(VLOOKUP($C78,'Player Stats'!$A:$D,M$2,0)),0,VLOOKUP($C78,'Player Stats'!$A:$D,M$2,0)))</f>
        <v/>
      </c>
      <c r="N78" s="373" t="str">
        <f>IF($C78="","",IF(ISERROR(VLOOKUP($C78,'Player Stats'!$A:$G,N$2,FALSE)),0,VLOOKUP($C78,'Player Stats'!$A:$G,N$2,FALSE)))</f>
        <v/>
      </c>
      <c r="O78" s="373" t="str">
        <f>IF($C78="","",IF(ISERROR(VLOOKUP($C78,'Player Stats'!$H:$J,O$2,FALSE)),0,VLOOKUP($C78,'Player Stats'!$H:$J,O$2,FALSE))+IF(ISERROR(VLOOKUP($C78,'Player Stats'!$L:$N,O$2,FALSE)),0,VLOOKUP($C78,'Player Stats'!$L:$N,O$2,FALSE)))</f>
        <v/>
      </c>
      <c r="P78" s="373" t="str">
        <f t="shared" si="18"/>
        <v/>
      </c>
      <c r="Q78" s="373" t="str">
        <f>IF($C78="","",IF(ISERROR(VLOOKUP($C78,'Player Stats'!$H:$J,Q$2,FALSE)),0,VLOOKUP($C78,'Player Stats'!$H:$J,Q$2,FALSE))+IF(ISERROR(VLOOKUP($C78,'Player Stats'!$L:$N,Q$2,FALSE)),0,VLOOKUP($C78,'Player Stats'!$L:$N,Q$2,FALSE)))</f>
        <v/>
      </c>
      <c r="R78" s="374" t="str">
        <f>IF($C78="","",IF(ISERROR(VLOOKUP($C78,'Player Stats'!$H:$J,R$2,FALSE)),0,VLOOKUP($C78,'Player Stats'!$H:$J,R$2,FALSE))+IF(ISERROR(VLOOKUP($C78,'Player Stats'!$L:$N,R$2,FALSE)),0,VLOOKUP($C78,'Player Stats'!$L:$N,R$2,FALSE)))</f>
        <v/>
      </c>
    </row>
    <row r="79" spans="1:18" ht="16" customHeight="1">
      <c r="A79" s="368">
        <f t="shared" si="19"/>
        <v>17</v>
      </c>
      <c r="B79" s="386" t="s">
        <v>262</v>
      </c>
      <c r="C79" s="49"/>
      <c r="D79" s="51"/>
      <c r="E79" s="375">
        <v>7</v>
      </c>
      <c r="F79" s="370" t="str">
        <f t="shared" si="20"/>
        <v>Milo's</v>
      </c>
      <c r="G79" s="370" t="str">
        <f t="shared" si="14"/>
        <v>Milo's7</v>
      </c>
      <c r="H79" s="370" t="str">
        <f t="shared" si="15"/>
        <v/>
      </c>
      <c r="I79" s="369" t="str">
        <f t="shared" si="16"/>
        <v/>
      </c>
      <c r="J79" s="371" t="str">
        <f>IF($C79="","",ROUND(VLOOKUP($C79,'[1]8-Ball'!$A:$M,J$2,0),0))</f>
        <v/>
      </c>
      <c r="K79" s="372" t="str">
        <f>IF($C79="","",IF(ISERROR(VLOOKUP($C79,'Player Stats'!$A:$D,K$2,0)),0,VLOOKUP($C79,'Player Stats'!$A:$D,K$2,0)))</f>
        <v/>
      </c>
      <c r="L79" s="373" t="str">
        <f t="shared" si="17"/>
        <v/>
      </c>
      <c r="M79" s="373" t="str">
        <f>IF($C79="","",IF(ISERROR(VLOOKUP($C79,'Player Stats'!$A:$D,M$2,0)),0,VLOOKUP($C79,'Player Stats'!$A:$D,M$2,0)))</f>
        <v/>
      </c>
      <c r="N79" s="373" t="str">
        <f>IF($C79="","",IF(ISERROR(VLOOKUP($C79,'Player Stats'!$A:$G,N$2,FALSE)),0,VLOOKUP($C79,'Player Stats'!$A:$G,N$2,FALSE)))</f>
        <v/>
      </c>
      <c r="O79" s="373" t="str">
        <f>IF($C79="","",IF(ISERROR(VLOOKUP($C79,'Player Stats'!$H:$J,O$2,FALSE)),0,VLOOKUP($C79,'Player Stats'!$H:$J,O$2,FALSE))+IF(ISERROR(VLOOKUP($C79,'Player Stats'!$L:$N,O$2,FALSE)),0,VLOOKUP($C79,'Player Stats'!$L:$N,O$2,FALSE)))</f>
        <v/>
      </c>
      <c r="P79" s="373" t="str">
        <f t="shared" si="18"/>
        <v/>
      </c>
      <c r="Q79" s="373" t="str">
        <f>IF($C79="","",IF(ISERROR(VLOOKUP($C79,'Player Stats'!$H:$J,Q$2,FALSE)),0,VLOOKUP($C79,'Player Stats'!$H:$J,Q$2,FALSE))+IF(ISERROR(VLOOKUP($C79,'Player Stats'!$L:$N,Q$2,FALSE)),0,VLOOKUP($C79,'Player Stats'!$L:$N,Q$2,FALSE)))</f>
        <v/>
      </c>
      <c r="R79" s="374" t="str">
        <f>IF($C79="","",IF(ISERROR(VLOOKUP($C79,'Player Stats'!$H:$J,R$2,FALSE)),0,VLOOKUP($C79,'Player Stats'!$H:$J,R$2,FALSE))+IF(ISERROR(VLOOKUP($C79,'Player Stats'!$L:$N,R$2,FALSE)),0,VLOOKUP($C79,'Player Stats'!$L:$N,R$2,FALSE)))</f>
        <v/>
      </c>
    </row>
    <row r="80" spans="1:18" ht="16" customHeight="1">
      <c r="A80" s="368">
        <f t="shared" si="19"/>
        <v>17</v>
      </c>
      <c r="B80" s="211"/>
      <c r="C80" s="49"/>
      <c r="D80" s="51"/>
      <c r="E80" s="375">
        <v>8</v>
      </c>
      <c r="F80" s="370" t="str">
        <f t="shared" si="20"/>
        <v>Milo's</v>
      </c>
      <c r="G80" s="370" t="str">
        <f t="shared" si="14"/>
        <v>Milo's8</v>
      </c>
      <c r="H80" s="370" t="str">
        <f t="shared" si="15"/>
        <v/>
      </c>
      <c r="I80" s="369" t="str">
        <f t="shared" si="16"/>
        <v/>
      </c>
      <c r="J80" s="371" t="str">
        <f>IF($C80="","",ROUND(VLOOKUP($C80,'[1]8-Ball'!$A:$M,J$2,0),0))</f>
        <v/>
      </c>
      <c r="K80" s="372" t="str">
        <f>IF($C80="","",IF(ISERROR(VLOOKUP($C80,'Player Stats'!$A:$D,K$2,0)),0,VLOOKUP($C80,'Player Stats'!$A:$D,K$2,0)))</f>
        <v/>
      </c>
      <c r="L80" s="373" t="str">
        <f t="shared" si="17"/>
        <v/>
      </c>
      <c r="M80" s="373" t="str">
        <f>IF($C80="","",IF(ISERROR(VLOOKUP($C80,'Player Stats'!$A:$D,M$2,0)),0,VLOOKUP($C80,'Player Stats'!$A:$D,M$2,0)))</f>
        <v/>
      </c>
      <c r="N80" s="373" t="str">
        <f>IF($C80="","",IF(ISERROR(VLOOKUP($C80,'Player Stats'!$A:$G,N$2,FALSE)),0,VLOOKUP($C80,'Player Stats'!$A:$G,N$2,FALSE)))</f>
        <v/>
      </c>
      <c r="O80" s="373" t="str">
        <f>IF($C80="","",IF(ISERROR(VLOOKUP($C80,'Player Stats'!$H:$J,O$2,FALSE)),0,VLOOKUP($C80,'Player Stats'!$H:$J,O$2,FALSE))+IF(ISERROR(VLOOKUP($C80,'Player Stats'!$L:$N,O$2,FALSE)),0,VLOOKUP($C80,'Player Stats'!$L:$N,O$2,FALSE)))</f>
        <v/>
      </c>
      <c r="P80" s="373" t="str">
        <f t="shared" si="18"/>
        <v/>
      </c>
      <c r="Q80" s="373" t="str">
        <f>IF($C80="","",IF(ISERROR(VLOOKUP($C80,'Player Stats'!$H:$J,Q$2,FALSE)),0,VLOOKUP($C80,'Player Stats'!$H:$J,Q$2,FALSE))+IF(ISERROR(VLOOKUP($C80,'Player Stats'!$L:$N,Q$2,FALSE)),0,VLOOKUP($C80,'Player Stats'!$L:$N,Q$2,FALSE)))</f>
        <v/>
      </c>
      <c r="R80" s="374" t="str">
        <f>IF($C80="","",IF(ISERROR(VLOOKUP($C80,'Player Stats'!$H:$J,R$2,FALSE)),0,VLOOKUP($C80,'Player Stats'!$H:$J,R$2,FALSE))+IF(ISERROR(VLOOKUP($C80,'Player Stats'!$L:$N,R$2,FALSE)),0,VLOOKUP($C80,'Player Stats'!$L:$N,R$2,FALSE)))</f>
        <v/>
      </c>
    </row>
    <row r="81" spans="1:18" ht="16" customHeight="1">
      <c r="A81" s="368">
        <f t="shared" si="19"/>
        <v>17</v>
      </c>
      <c r="B81" s="376"/>
      <c r="C81" s="49"/>
      <c r="D81" s="51"/>
      <c r="E81" s="375">
        <v>9</v>
      </c>
      <c r="F81" s="370" t="str">
        <f t="shared" si="20"/>
        <v>Milo's</v>
      </c>
      <c r="G81" s="370" t="str">
        <f t="shared" si="14"/>
        <v>Milo's9</v>
      </c>
      <c r="H81" s="370" t="str">
        <f t="shared" si="15"/>
        <v/>
      </c>
      <c r="I81" s="369" t="str">
        <f t="shared" si="16"/>
        <v/>
      </c>
      <c r="J81" s="371" t="str">
        <f>IF($C81="","",ROUND(VLOOKUP($C81,'[1]8-Ball'!$A:$M,J$2,0),0))</f>
        <v/>
      </c>
      <c r="K81" s="372" t="str">
        <f>IF($C81="","",IF(ISERROR(VLOOKUP($C81,'Player Stats'!$A:$D,K$2,0)),0,VLOOKUP($C81,'Player Stats'!$A:$D,K$2,0)))</f>
        <v/>
      </c>
      <c r="L81" s="373" t="str">
        <f t="shared" si="17"/>
        <v/>
      </c>
      <c r="M81" s="373" t="str">
        <f>IF($C81="","",IF(ISERROR(VLOOKUP($C81,'Player Stats'!$A:$D,M$2,0)),0,VLOOKUP($C81,'Player Stats'!$A:$D,M$2,0)))</f>
        <v/>
      </c>
      <c r="N81" s="373" t="str">
        <f>IF($C81="","",IF(ISERROR(VLOOKUP($C81,'Player Stats'!$A:$G,N$2,FALSE)),0,VLOOKUP($C81,'Player Stats'!$A:$G,N$2,FALSE)))</f>
        <v/>
      </c>
      <c r="O81" s="373" t="str">
        <f>IF($C81="","",IF(ISERROR(VLOOKUP($C81,'Player Stats'!$H:$J,O$2,FALSE)),0,VLOOKUP($C81,'Player Stats'!$H:$J,O$2,FALSE))+IF(ISERROR(VLOOKUP($C81,'Player Stats'!$L:$N,O$2,FALSE)),0,VLOOKUP($C81,'Player Stats'!$L:$N,O$2,FALSE)))</f>
        <v/>
      </c>
      <c r="P81" s="373" t="str">
        <f t="shared" si="18"/>
        <v/>
      </c>
      <c r="Q81" s="373" t="str">
        <f>IF($C81="","",IF(ISERROR(VLOOKUP($C81,'Player Stats'!$H:$J,Q$2,FALSE)),0,VLOOKUP($C81,'Player Stats'!$H:$J,Q$2,FALSE))+IF(ISERROR(VLOOKUP($C81,'Player Stats'!$L:$N,Q$2,FALSE)),0,VLOOKUP($C81,'Player Stats'!$L:$N,Q$2,FALSE)))</f>
        <v/>
      </c>
      <c r="R81" s="374" t="str">
        <f>IF($C81="","",IF(ISERROR(VLOOKUP($C81,'Player Stats'!$H:$J,R$2,FALSE)),0,VLOOKUP($C81,'Player Stats'!$H:$J,R$2,FALSE))+IF(ISERROR(VLOOKUP($C81,'Player Stats'!$L:$N,R$2,FALSE)),0,VLOOKUP($C81,'Player Stats'!$L:$N,R$2,FALSE)))</f>
        <v/>
      </c>
    </row>
    <row r="82" spans="1:18" ht="16" customHeight="1" thickBot="1">
      <c r="A82" s="377">
        <f t="shared" si="19"/>
        <v>17</v>
      </c>
      <c r="B82" s="378"/>
      <c r="C82" s="52"/>
      <c r="D82" s="53"/>
      <c r="E82" s="379">
        <v>10</v>
      </c>
      <c r="F82" s="380" t="str">
        <f t="shared" si="20"/>
        <v>Milo's</v>
      </c>
      <c r="G82" s="380" t="str">
        <f t="shared" si="14"/>
        <v>Milo's10</v>
      </c>
      <c r="H82" s="380" t="str">
        <f t="shared" si="15"/>
        <v/>
      </c>
      <c r="I82" s="381" t="str">
        <f t="shared" si="16"/>
        <v/>
      </c>
      <c r="J82" s="382" t="str">
        <f>IF($C82="","",ROUND(VLOOKUP($C82,'[1]8-Ball'!$A:$M,J$2,0),0))</f>
        <v/>
      </c>
      <c r="K82" s="383" t="str">
        <f>IF($C82="","",IF(ISERROR(VLOOKUP($C82,'Player Stats'!$A:$D,K$2,0)),0,VLOOKUP($C82,'Player Stats'!$A:$D,K$2,0)))</f>
        <v/>
      </c>
      <c r="L82" s="384" t="str">
        <f t="shared" si="17"/>
        <v/>
      </c>
      <c r="M82" s="384" t="str">
        <f>IF($C82="","",IF(ISERROR(VLOOKUP($C82,'Player Stats'!$A:$D,M$2,0)),0,VLOOKUP($C82,'Player Stats'!$A:$D,M$2,0)))</f>
        <v/>
      </c>
      <c r="N82" s="384" t="str">
        <f>IF($C82="","",IF(ISERROR(VLOOKUP($C82,'Player Stats'!$A:$G,N$2,FALSE)),0,VLOOKUP($C82,'Player Stats'!$A:$G,N$2,FALSE)))</f>
        <v/>
      </c>
      <c r="O82" s="384" t="str">
        <f>IF($C82="","",IF(ISERROR(VLOOKUP($C82,'Player Stats'!$H:$J,O$2,FALSE)),0,VLOOKUP($C82,'Player Stats'!$H:$J,O$2,FALSE))+IF(ISERROR(VLOOKUP($C82,'Player Stats'!$L:$N,O$2,FALSE)),0,VLOOKUP($C82,'Player Stats'!$L:$N,O$2,FALSE)))</f>
        <v/>
      </c>
      <c r="P82" s="384" t="str">
        <f t="shared" si="18"/>
        <v/>
      </c>
      <c r="Q82" s="384" t="str">
        <f>IF($C82="","",IF(ISERROR(VLOOKUP($C82,'Player Stats'!$H:$J,Q$2,FALSE)),0,VLOOKUP($C82,'Player Stats'!$H:$J,Q$2,FALSE))+IF(ISERROR(VLOOKUP($C82,'Player Stats'!$L:$N,Q$2,FALSE)),0,VLOOKUP($C82,'Player Stats'!$L:$N,Q$2,FALSE)))</f>
        <v/>
      </c>
      <c r="R82" s="385" t="str">
        <f>IF($C82="","",IF(ISERROR(VLOOKUP($C82,'Player Stats'!$H:$J,R$2,FALSE)),0,VLOOKUP($C82,'Player Stats'!$H:$J,R$2,FALSE))+IF(ISERROR(VLOOKUP($C82,'Player Stats'!$L:$N,R$2,FALSE)),0,VLOOKUP($C82,'Player Stats'!$L:$N,R$2,FALSE)))</f>
        <v/>
      </c>
    </row>
    <row r="83" spans="1:18" ht="16" customHeight="1">
      <c r="A83" s="360">
        <f t="shared" si="19"/>
        <v>18</v>
      </c>
      <c r="B83" s="76" t="s">
        <v>31</v>
      </c>
      <c r="C83" s="243" t="s">
        <v>331</v>
      </c>
      <c r="D83" s="48"/>
      <c r="E83" s="361">
        <v>1</v>
      </c>
      <c r="F83" s="362" t="str">
        <f>B84</f>
        <v>Randolph/Shindle</v>
      </c>
      <c r="G83" s="362" t="str">
        <f t="shared" si="14"/>
        <v>Randolph/Shindle1</v>
      </c>
      <c r="H83" s="362" t="str">
        <f t="shared" si="15"/>
        <v>Randolph, Robin</v>
      </c>
      <c r="I83" s="363" t="str">
        <f t="shared" si="16"/>
        <v>8</v>
      </c>
      <c r="J83" s="364">
        <f>IF($C83="","",ROUND(VLOOKUP($C83,'[1]8-Ball'!$A:$M,J$2,0),0))</f>
        <v>8</v>
      </c>
      <c r="K83" s="365">
        <f>IF($C83="","",IF(ISERROR(VLOOKUP($C83,'Player Stats'!$A:$D,K$2,0)),0,VLOOKUP($C83,'Player Stats'!$A:$D,K$2,0)))</f>
        <v>9</v>
      </c>
      <c r="L83" s="366">
        <f t="shared" si="17"/>
        <v>1</v>
      </c>
      <c r="M83" s="366">
        <f>IF($C83="","",IF(ISERROR(VLOOKUP($C83,'Player Stats'!$A:$D,M$2,0)),0,VLOOKUP($C83,'Player Stats'!$A:$D,M$2,0)))</f>
        <v>10</v>
      </c>
      <c r="N83" s="366">
        <f>IF($C83="","",IF(ISERROR(VLOOKUP($C83,'Player Stats'!$A:$G,N$2,FALSE)),0,VLOOKUP($C83,'Player Stats'!$A:$G,N$2,FALSE)))</f>
        <v>92</v>
      </c>
      <c r="O83" s="366">
        <f>IF($C83="","",IF(ISERROR(VLOOKUP($C83,'Player Stats'!$H:$J,O$2,FALSE)),0,VLOOKUP($C83,'Player Stats'!$H:$J,O$2,FALSE))+IF(ISERROR(VLOOKUP($C83,'Player Stats'!$L:$N,O$2,FALSE)),0,VLOOKUP($C83,'Player Stats'!$L:$N,O$2,FALSE)))</f>
        <v>14</v>
      </c>
      <c r="P83" s="366">
        <f t="shared" si="18"/>
        <v>11</v>
      </c>
      <c r="Q83" s="366">
        <f>IF($C83="","",IF(ISERROR(VLOOKUP($C83,'Player Stats'!$H:$J,Q$2,FALSE)),0,VLOOKUP($C83,'Player Stats'!$H:$J,Q$2,FALSE))+IF(ISERROR(VLOOKUP($C83,'Player Stats'!$L:$N,Q$2,FALSE)),0,VLOOKUP($C83,'Player Stats'!$L:$N,Q$2,FALSE)))</f>
        <v>25</v>
      </c>
      <c r="R83" s="367">
        <f>IF($C83="","",IF(ISERROR(VLOOKUP($C83,'Player Stats'!$H:$J,R$2,FALSE)),0,VLOOKUP($C83,'Player Stats'!$H:$J,R$2,FALSE))+IF(ISERROR(VLOOKUP($C83,'Player Stats'!$L:$N,R$2,FALSE)),0,VLOOKUP($C83,'Player Stats'!$L:$N,R$2,FALSE)))</f>
        <v>0</v>
      </c>
    </row>
    <row r="84" spans="1:18" ht="16" customHeight="1">
      <c r="A84" s="368">
        <f t="shared" si="19"/>
        <v>19</v>
      </c>
      <c r="B84" s="78" t="s">
        <v>330</v>
      </c>
      <c r="C84" s="49" t="s">
        <v>332</v>
      </c>
      <c r="D84" s="50"/>
      <c r="E84" s="369">
        <v>2</v>
      </c>
      <c r="F84" s="370" t="str">
        <f>F83</f>
        <v>Randolph/Shindle</v>
      </c>
      <c r="G84" s="370" t="str">
        <f t="shared" si="14"/>
        <v>Randolph/Shindle2</v>
      </c>
      <c r="H84" s="370" t="str">
        <f t="shared" si="15"/>
        <v>Shindle, Steph</v>
      </c>
      <c r="I84" s="369" t="str">
        <f t="shared" si="16"/>
        <v>8</v>
      </c>
      <c r="J84" s="371">
        <f>IF($C84="","",ROUND(VLOOKUP($C84,'[1]8-Ball'!$A:$M,J$2,0),0))</f>
        <v>8</v>
      </c>
      <c r="K84" s="372">
        <f>IF($C84="","",IF(ISERROR(VLOOKUP($C84,'Player Stats'!$A:$D,K$2,0)),0,VLOOKUP($C84,'Player Stats'!$A:$D,K$2,0)))</f>
        <v>6</v>
      </c>
      <c r="L84" s="373">
        <f t="shared" si="17"/>
        <v>4</v>
      </c>
      <c r="M84" s="373">
        <f>IF($C84="","",IF(ISERROR(VLOOKUP($C84,'Player Stats'!$A:$D,M$2,0)),0,VLOOKUP($C84,'Player Stats'!$A:$D,M$2,0)))</f>
        <v>10</v>
      </c>
      <c r="N84" s="373">
        <f>IF($C84="","",IF(ISERROR(VLOOKUP($C84,'Player Stats'!$A:$G,N$2,FALSE)),0,VLOOKUP($C84,'Player Stats'!$A:$G,N$2,FALSE)))</f>
        <v>81</v>
      </c>
      <c r="O84" s="373">
        <f>IF($C84="","",IF(ISERROR(VLOOKUP($C84,'Player Stats'!$H:$J,O$2,FALSE)),0,VLOOKUP($C84,'Player Stats'!$H:$J,O$2,FALSE))+IF(ISERROR(VLOOKUP($C84,'Player Stats'!$L:$N,O$2,FALSE)),0,VLOOKUP($C84,'Player Stats'!$L:$N,O$2,FALSE)))</f>
        <v>14</v>
      </c>
      <c r="P84" s="373">
        <f t="shared" si="18"/>
        <v>11</v>
      </c>
      <c r="Q84" s="373">
        <f>IF($C84="","",IF(ISERROR(VLOOKUP($C84,'Player Stats'!$H:$J,Q$2,FALSE)),0,VLOOKUP($C84,'Player Stats'!$H:$J,Q$2,FALSE))+IF(ISERROR(VLOOKUP($C84,'Player Stats'!$L:$N,Q$2,FALSE)),0,VLOOKUP($C84,'Player Stats'!$L:$N,Q$2,FALSE)))</f>
        <v>25</v>
      </c>
      <c r="R84" s="374">
        <f>IF($C84="","",IF(ISERROR(VLOOKUP($C84,'Player Stats'!$H:$J,R$2,FALSE)),0,VLOOKUP($C84,'Player Stats'!$H:$J,R$2,FALSE))+IF(ISERROR(VLOOKUP($C84,'Player Stats'!$L:$N,R$2,FALSE)),0,VLOOKUP($C84,'Player Stats'!$L:$N,R$2,FALSE)))</f>
        <v>0</v>
      </c>
    </row>
    <row r="85" spans="1:18" ht="16" customHeight="1">
      <c r="A85" s="368">
        <f t="shared" si="19"/>
        <v>19</v>
      </c>
      <c r="B85" s="77" t="s">
        <v>110</v>
      </c>
      <c r="C85" s="49"/>
      <c r="D85" s="50"/>
      <c r="E85" s="369">
        <v>3</v>
      </c>
      <c r="F85" s="370" t="str">
        <f t="shared" ref="F85:F92" si="21">F84</f>
        <v>Randolph/Shindle</v>
      </c>
      <c r="G85" s="370" t="str">
        <f t="shared" si="14"/>
        <v>Randolph/Shindle3</v>
      </c>
      <c r="H85" s="370" t="str">
        <f t="shared" si="15"/>
        <v/>
      </c>
      <c r="I85" s="369" t="str">
        <f t="shared" si="16"/>
        <v/>
      </c>
      <c r="J85" s="371" t="str">
        <f>IF($C85="","",ROUND(VLOOKUP($C85,'[1]8-Ball'!$A:$M,J$2,0),0))</f>
        <v/>
      </c>
      <c r="K85" s="372" t="str">
        <f>IF($C85="","",IF(ISERROR(VLOOKUP($C85,'Player Stats'!$A:$D,K$2,0)),0,VLOOKUP($C85,'Player Stats'!$A:$D,K$2,0)))</f>
        <v/>
      </c>
      <c r="L85" s="373" t="str">
        <f t="shared" si="17"/>
        <v/>
      </c>
      <c r="M85" s="373" t="str">
        <f>IF($C85="","",IF(ISERROR(VLOOKUP($C85,'Player Stats'!$A:$D,M$2,0)),0,VLOOKUP($C85,'Player Stats'!$A:$D,M$2,0)))</f>
        <v/>
      </c>
      <c r="N85" s="373" t="str">
        <f>IF($C85="","",IF(ISERROR(VLOOKUP($C85,'Player Stats'!$A:$G,N$2,FALSE)),0,VLOOKUP($C85,'Player Stats'!$A:$G,N$2,FALSE)))</f>
        <v/>
      </c>
      <c r="O85" s="373" t="str">
        <f>IF($C85="","",IF(ISERROR(VLOOKUP($C85,'Player Stats'!$H:$J,O$2,FALSE)),0,VLOOKUP($C85,'Player Stats'!$H:$J,O$2,FALSE))+IF(ISERROR(VLOOKUP($C85,'Player Stats'!$L:$N,O$2,FALSE)),0,VLOOKUP($C85,'Player Stats'!$L:$N,O$2,FALSE)))</f>
        <v/>
      </c>
      <c r="P85" s="373" t="str">
        <f t="shared" si="18"/>
        <v/>
      </c>
      <c r="Q85" s="373" t="str">
        <f>IF($C85="","",IF(ISERROR(VLOOKUP($C85,'Player Stats'!$H:$J,Q$2,FALSE)),0,VLOOKUP($C85,'Player Stats'!$H:$J,Q$2,FALSE))+IF(ISERROR(VLOOKUP($C85,'Player Stats'!$L:$N,Q$2,FALSE)),0,VLOOKUP($C85,'Player Stats'!$L:$N,Q$2,FALSE)))</f>
        <v/>
      </c>
      <c r="R85" s="374" t="str">
        <f>IF($C85="","",IF(ISERROR(VLOOKUP($C85,'Player Stats'!$H:$J,R$2,FALSE)),0,VLOOKUP($C85,'Player Stats'!$H:$J,R$2,FALSE))+IF(ISERROR(VLOOKUP($C85,'Player Stats'!$L:$N,R$2,FALSE)),0,VLOOKUP($C85,'Player Stats'!$L:$N,R$2,FALSE)))</f>
        <v/>
      </c>
    </row>
    <row r="86" spans="1:18" ht="16" customHeight="1">
      <c r="A86" s="368">
        <f t="shared" si="19"/>
        <v>19</v>
      </c>
      <c r="B86" s="79">
        <v>4</v>
      </c>
      <c r="C86" s="49"/>
      <c r="D86" s="50"/>
      <c r="E86" s="369">
        <v>4</v>
      </c>
      <c r="F86" s="370" t="str">
        <f t="shared" si="21"/>
        <v>Randolph/Shindle</v>
      </c>
      <c r="G86" s="370" t="str">
        <f t="shared" si="14"/>
        <v>Randolph/Shindle4</v>
      </c>
      <c r="H86" s="370" t="str">
        <f t="shared" si="15"/>
        <v/>
      </c>
      <c r="I86" s="369" t="str">
        <f t="shared" si="16"/>
        <v/>
      </c>
      <c r="J86" s="371" t="str">
        <f>IF($C86="","",ROUND(VLOOKUP($C86,'[1]8-Ball'!$A:$M,J$2,0),0))</f>
        <v/>
      </c>
      <c r="K86" s="372" t="str">
        <f>IF($C86="","",IF(ISERROR(VLOOKUP($C86,'Player Stats'!$A:$D,K$2,0)),0,VLOOKUP($C86,'Player Stats'!$A:$D,K$2,0)))</f>
        <v/>
      </c>
      <c r="L86" s="373" t="str">
        <f t="shared" si="17"/>
        <v/>
      </c>
      <c r="M86" s="373" t="str">
        <f>IF($C86="","",IF(ISERROR(VLOOKUP($C86,'Player Stats'!$A:$D,M$2,0)),0,VLOOKUP($C86,'Player Stats'!$A:$D,M$2,0)))</f>
        <v/>
      </c>
      <c r="N86" s="373" t="str">
        <f>IF($C86="","",IF(ISERROR(VLOOKUP($C86,'Player Stats'!$A:$G,N$2,FALSE)),0,VLOOKUP($C86,'Player Stats'!$A:$G,N$2,FALSE)))</f>
        <v/>
      </c>
      <c r="O86" s="373" t="str">
        <f>IF($C86="","",IF(ISERROR(VLOOKUP($C86,'Player Stats'!$H:$J,O$2,FALSE)),0,VLOOKUP($C86,'Player Stats'!$H:$J,O$2,FALSE))+IF(ISERROR(VLOOKUP($C86,'Player Stats'!$L:$N,O$2,FALSE)),0,VLOOKUP($C86,'Player Stats'!$L:$N,O$2,FALSE)))</f>
        <v/>
      </c>
      <c r="P86" s="373" t="str">
        <f t="shared" si="18"/>
        <v/>
      </c>
      <c r="Q86" s="373" t="str">
        <f>IF($C86="","",IF(ISERROR(VLOOKUP($C86,'Player Stats'!$H:$J,Q$2,FALSE)),0,VLOOKUP($C86,'Player Stats'!$H:$J,Q$2,FALSE))+IF(ISERROR(VLOOKUP($C86,'Player Stats'!$L:$N,Q$2,FALSE)),0,VLOOKUP($C86,'Player Stats'!$L:$N,Q$2,FALSE)))</f>
        <v/>
      </c>
      <c r="R86" s="374" t="str">
        <f>IF($C86="","",IF(ISERROR(VLOOKUP($C86,'Player Stats'!$H:$J,R$2,FALSE)),0,VLOOKUP($C86,'Player Stats'!$H:$J,R$2,FALSE))+IF(ISERROR(VLOOKUP($C86,'Player Stats'!$L:$N,R$2,FALSE)),0,VLOOKUP($C86,'Player Stats'!$L:$N,R$2,FALSE)))</f>
        <v/>
      </c>
    </row>
    <row r="87" spans="1:18" ht="16" customHeight="1">
      <c r="A87" s="368">
        <f t="shared" si="19"/>
        <v>19</v>
      </c>
      <c r="B87" s="77" t="s">
        <v>37</v>
      </c>
      <c r="C87" s="49"/>
      <c r="D87" s="50"/>
      <c r="E87" s="369">
        <v>5</v>
      </c>
      <c r="F87" s="370" t="str">
        <f t="shared" si="21"/>
        <v>Randolph/Shindle</v>
      </c>
      <c r="G87" s="370" t="str">
        <f t="shared" si="14"/>
        <v>Randolph/Shindle5</v>
      </c>
      <c r="H87" s="370" t="str">
        <f t="shared" si="15"/>
        <v/>
      </c>
      <c r="I87" s="369" t="str">
        <f t="shared" si="16"/>
        <v/>
      </c>
      <c r="J87" s="371" t="str">
        <f>IF($C87="","",ROUND(VLOOKUP($C87,'[1]8-Ball'!$A:$M,J$2,0),0))</f>
        <v/>
      </c>
      <c r="K87" s="372" t="str">
        <f>IF($C87="","",IF(ISERROR(VLOOKUP($C87,'Player Stats'!$A:$D,K$2,0)),0,VLOOKUP($C87,'Player Stats'!$A:$D,K$2,0)))</f>
        <v/>
      </c>
      <c r="L87" s="373" t="str">
        <f t="shared" si="17"/>
        <v/>
      </c>
      <c r="M87" s="373" t="str">
        <f>IF($C87="","",IF(ISERROR(VLOOKUP($C87,'Player Stats'!$A:$D,M$2,0)),0,VLOOKUP($C87,'Player Stats'!$A:$D,M$2,0)))</f>
        <v/>
      </c>
      <c r="N87" s="373" t="str">
        <f>IF($C87="","",IF(ISERROR(VLOOKUP($C87,'Player Stats'!$A:$G,N$2,FALSE)),0,VLOOKUP($C87,'Player Stats'!$A:$G,N$2,FALSE)))</f>
        <v/>
      </c>
      <c r="O87" s="373" t="str">
        <f>IF($C87="","",IF(ISERROR(VLOOKUP($C87,'Player Stats'!$H:$J,O$2,FALSE)),0,VLOOKUP($C87,'Player Stats'!$H:$J,O$2,FALSE))+IF(ISERROR(VLOOKUP($C87,'Player Stats'!$L:$N,O$2,FALSE)),0,VLOOKUP($C87,'Player Stats'!$L:$N,O$2,FALSE)))</f>
        <v/>
      </c>
      <c r="P87" s="373" t="str">
        <f t="shared" si="18"/>
        <v/>
      </c>
      <c r="Q87" s="373" t="str">
        <f>IF($C87="","",IF(ISERROR(VLOOKUP($C87,'Player Stats'!$H:$J,Q$2,FALSE)),0,VLOOKUP($C87,'Player Stats'!$H:$J,Q$2,FALSE))+IF(ISERROR(VLOOKUP($C87,'Player Stats'!$L:$N,Q$2,FALSE)),0,VLOOKUP($C87,'Player Stats'!$L:$N,Q$2,FALSE)))</f>
        <v/>
      </c>
      <c r="R87" s="374" t="str">
        <f>IF($C87="","",IF(ISERROR(VLOOKUP($C87,'Player Stats'!$H:$J,R$2,FALSE)),0,VLOOKUP($C87,'Player Stats'!$H:$J,R$2,FALSE))+IF(ISERROR(VLOOKUP($C87,'Player Stats'!$L:$N,R$2,FALSE)),0,VLOOKUP($C87,'Player Stats'!$L:$N,R$2,FALSE)))</f>
        <v/>
      </c>
    </row>
    <row r="88" spans="1:18" ht="16" customHeight="1">
      <c r="A88" s="368">
        <f t="shared" si="19"/>
        <v>19</v>
      </c>
      <c r="B88" s="78" t="s">
        <v>288</v>
      </c>
      <c r="C88" s="49"/>
      <c r="D88" s="51"/>
      <c r="E88" s="375">
        <v>6</v>
      </c>
      <c r="F88" s="370" t="str">
        <f t="shared" si="21"/>
        <v>Randolph/Shindle</v>
      </c>
      <c r="G88" s="370" t="str">
        <f t="shared" si="14"/>
        <v>Randolph/Shindle6</v>
      </c>
      <c r="H88" s="370" t="str">
        <f t="shared" si="15"/>
        <v/>
      </c>
      <c r="I88" s="369" t="str">
        <f t="shared" si="16"/>
        <v/>
      </c>
      <c r="J88" s="371" t="str">
        <f>IF($C88="","",ROUND(VLOOKUP($C88,'[1]8-Ball'!$A:$M,J$2,0),0))</f>
        <v/>
      </c>
      <c r="K88" s="372" t="str">
        <f>IF($C88="","",IF(ISERROR(VLOOKUP($C88,'Player Stats'!$A:$D,K$2,0)),0,VLOOKUP($C88,'Player Stats'!$A:$D,K$2,0)))</f>
        <v/>
      </c>
      <c r="L88" s="373" t="str">
        <f t="shared" si="17"/>
        <v/>
      </c>
      <c r="M88" s="373" t="str">
        <f>IF($C88="","",IF(ISERROR(VLOOKUP($C88,'Player Stats'!$A:$D,M$2,0)),0,VLOOKUP($C88,'Player Stats'!$A:$D,M$2,0)))</f>
        <v/>
      </c>
      <c r="N88" s="373" t="str">
        <f>IF($C88="","",IF(ISERROR(VLOOKUP($C88,'Player Stats'!$A:$G,N$2,FALSE)),0,VLOOKUP($C88,'Player Stats'!$A:$G,N$2,FALSE)))</f>
        <v/>
      </c>
      <c r="O88" s="373" t="str">
        <f>IF($C88="","",IF(ISERROR(VLOOKUP($C88,'Player Stats'!$H:$J,O$2,FALSE)),0,VLOOKUP($C88,'Player Stats'!$H:$J,O$2,FALSE))+IF(ISERROR(VLOOKUP($C88,'Player Stats'!$L:$N,O$2,FALSE)),0,VLOOKUP($C88,'Player Stats'!$L:$N,O$2,FALSE)))</f>
        <v/>
      </c>
      <c r="P88" s="373" t="str">
        <f t="shared" si="18"/>
        <v/>
      </c>
      <c r="Q88" s="373" t="str">
        <f>IF($C88="","",IF(ISERROR(VLOOKUP($C88,'Player Stats'!$H:$J,Q$2,FALSE)),0,VLOOKUP($C88,'Player Stats'!$H:$J,Q$2,FALSE))+IF(ISERROR(VLOOKUP($C88,'Player Stats'!$L:$N,Q$2,FALSE)),0,VLOOKUP($C88,'Player Stats'!$L:$N,Q$2,FALSE)))</f>
        <v/>
      </c>
      <c r="R88" s="374" t="str">
        <f>IF($C88="","",IF(ISERROR(VLOOKUP($C88,'Player Stats'!$H:$J,R$2,FALSE)),0,VLOOKUP($C88,'Player Stats'!$H:$J,R$2,FALSE))+IF(ISERROR(VLOOKUP($C88,'Player Stats'!$L:$N,R$2,FALSE)),0,VLOOKUP($C88,'Player Stats'!$L:$N,R$2,FALSE)))</f>
        <v/>
      </c>
    </row>
    <row r="89" spans="1:18" ht="16" customHeight="1">
      <c r="A89" s="368">
        <f t="shared" si="19"/>
        <v>19</v>
      </c>
      <c r="B89" s="386" t="s">
        <v>262</v>
      </c>
      <c r="C89" s="49"/>
      <c r="D89" s="51"/>
      <c r="E89" s="375">
        <v>7</v>
      </c>
      <c r="F89" s="370" t="str">
        <f t="shared" si="21"/>
        <v>Randolph/Shindle</v>
      </c>
      <c r="G89" s="370" t="str">
        <f t="shared" si="14"/>
        <v>Randolph/Shindle7</v>
      </c>
      <c r="H89" s="370" t="str">
        <f t="shared" si="15"/>
        <v/>
      </c>
      <c r="I89" s="369" t="str">
        <f t="shared" si="16"/>
        <v/>
      </c>
      <c r="J89" s="371" t="str">
        <f>IF($C89="","",ROUND(VLOOKUP($C89,'[1]8-Ball'!$A:$M,J$2,0),0))</f>
        <v/>
      </c>
      <c r="K89" s="372" t="str">
        <f>IF($C89="","",IF(ISERROR(VLOOKUP($C89,'Player Stats'!$A:$D,K$2,0)),0,VLOOKUP($C89,'Player Stats'!$A:$D,K$2,0)))</f>
        <v/>
      </c>
      <c r="L89" s="373" t="str">
        <f t="shared" si="17"/>
        <v/>
      </c>
      <c r="M89" s="373" t="str">
        <f>IF($C89="","",IF(ISERROR(VLOOKUP($C89,'Player Stats'!$A:$D,M$2,0)),0,VLOOKUP($C89,'Player Stats'!$A:$D,M$2,0)))</f>
        <v/>
      </c>
      <c r="N89" s="373" t="str">
        <f>IF($C89="","",IF(ISERROR(VLOOKUP($C89,'Player Stats'!$A:$G,N$2,FALSE)),0,VLOOKUP($C89,'Player Stats'!$A:$G,N$2,FALSE)))</f>
        <v/>
      </c>
      <c r="O89" s="373" t="str">
        <f>IF($C89="","",IF(ISERROR(VLOOKUP($C89,'Player Stats'!$H:$J,O$2,FALSE)),0,VLOOKUP($C89,'Player Stats'!$H:$J,O$2,FALSE))+IF(ISERROR(VLOOKUP($C89,'Player Stats'!$L:$N,O$2,FALSE)),0,VLOOKUP($C89,'Player Stats'!$L:$N,O$2,FALSE)))</f>
        <v/>
      </c>
      <c r="P89" s="373" t="str">
        <f t="shared" si="18"/>
        <v/>
      </c>
      <c r="Q89" s="373" t="str">
        <f>IF($C89="","",IF(ISERROR(VLOOKUP($C89,'Player Stats'!$H:$J,Q$2,FALSE)),0,VLOOKUP($C89,'Player Stats'!$H:$J,Q$2,FALSE))+IF(ISERROR(VLOOKUP($C89,'Player Stats'!$L:$N,Q$2,FALSE)),0,VLOOKUP($C89,'Player Stats'!$L:$N,Q$2,FALSE)))</f>
        <v/>
      </c>
      <c r="R89" s="374" t="str">
        <f>IF($C89="","",IF(ISERROR(VLOOKUP($C89,'Player Stats'!$H:$J,R$2,FALSE)),0,VLOOKUP($C89,'Player Stats'!$H:$J,R$2,FALSE))+IF(ISERROR(VLOOKUP($C89,'Player Stats'!$L:$N,R$2,FALSE)),0,VLOOKUP($C89,'Player Stats'!$L:$N,R$2,FALSE)))</f>
        <v/>
      </c>
    </row>
    <row r="90" spans="1:18" ht="16" customHeight="1">
      <c r="A90" s="368">
        <f t="shared" si="19"/>
        <v>19</v>
      </c>
      <c r="B90" s="211"/>
      <c r="C90" s="49"/>
      <c r="D90" s="51"/>
      <c r="E90" s="375">
        <v>8</v>
      </c>
      <c r="F90" s="370" t="str">
        <f t="shared" si="21"/>
        <v>Randolph/Shindle</v>
      </c>
      <c r="G90" s="370" t="str">
        <f t="shared" si="14"/>
        <v>Randolph/Shindle8</v>
      </c>
      <c r="H90" s="370" t="str">
        <f t="shared" si="15"/>
        <v/>
      </c>
      <c r="I90" s="369" t="str">
        <f t="shared" si="16"/>
        <v/>
      </c>
      <c r="J90" s="371" t="str">
        <f>IF($C90="","",ROUND(VLOOKUP($C90,'[1]8-Ball'!$A:$M,J$2,0),0))</f>
        <v/>
      </c>
      <c r="K90" s="372" t="str">
        <f>IF($C90="","",IF(ISERROR(VLOOKUP($C90,'Player Stats'!$A:$D,K$2,0)),0,VLOOKUP($C90,'Player Stats'!$A:$D,K$2,0)))</f>
        <v/>
      </c>
      <c r="L90" s="373" t="str">
        <f t="shared" si="17"/>
        <v/>
      </c>
      <c r="M90" s="373" t="str">
        <f>IF($C90="","",IF(ISERROR(VLOOKUP($C90,'Player Stats'!$A:$D,M$2,0)),0,VLOOKUP($C90,'Player Stats'!$A:$D,M$2,0)))</f>
        <v/>
      </c>
      <c r="N90" s="373" t="str">
        <f>IF($C90="","",IF(ISERROR(VLOOKUP($C90,'Player Stats'!$A:$G,N$2,FALSE)),0,VLOOKUP($C90,'Player Stats'!$A:$G,N$2,FALSE)))</f>
        <v/>
      </c>
      <c r="O90" s="373" t="str">
        <f>IF($C90="","",IF(ISERROR(VLOOKUP($C90,'Player Stats'!$H:$J,O$2,FALSE)),0,VLOOKUP($C90,'Player Stats'!$H:$J,O$2,FALSE))+IF(ISERROR(VLOOKUP($C90,'Player Stats'!$L:$N,O$2,FALSE)),0,VLOOKUP($C90,'Player Stats'!$L:$N,O$2,FALSE)))</f>
        <v/>
      </c>
      <c r="P90" s="373" t="str">
        <f t="shared" si="18"/>
        <v/>
      </c>
      <c r="Q90" s="373" t="str">
        <f>IF($C90="","",IF(ISERROR(VLOOKUP($C90,'Player Stats'!$H:$J,Q$2,FALSE)),0,VLOOKUP($C90,'Player Stats'!$H:$J,Q$2,FALSE))+IF(ISERROR(VLOOKUP($C90,'Player Stats'!$L:$N,Q$2,FALSE)),0,VLOOKUP($C90,'Player Stats'!$L:$N,Q$2,FALSE)))</f>
        <v/>
      </c>
      <c r="R90" s="374" t="str">
        <f>IF($C90="","",IF(ISERROR(VLOOKUP($C90,'Player Stats'!$H:$J,R$2,FALSE)),0,VLOOKUP($C90,'Player Stats'!$H:$J,R$2,FALSE))+IF(ISERROR(VLOOKUP($C90,'Player Stats'!$L:$N,R$2,FALSE)),0,VLOOKUP($C90,'Player Stats'!$L:$N,R$2,FALSE)))</f>
        <v/>
      </c>
    </row>
    <row r="91" spans="1:18" ht="16" customHeight="1">
      <c r="A91" s="368">
        <f t="shared" si="19"/>
        <v>19</v>
      </c>
      <c r="B91" s="376"/>
      <c r="C91" s="49"/>
      <c r="D91" s="51"/>
      <c r="E91" s="375">
        <v>9</v>
      </c>
      <c r="F91" s="370" t="str">
        <f t="shared" si="21"/>
        <v>Randolph/Shindle</v>
      </c>
      <c r="G91" s="370" t="str">
        <f t="shared" si="14"/>
        <v>Randolph/Shindle9</v>
      </c>
      <c r="H91" s="370" t="str">
        <f t="shared" si="15"/>
        <v/>
      </c>
      <c r="I91" s="369" t="str">
        <f t="shared" si="16"/>
        <v/>
      </c>
      <c r="J91" s="371" t="str">
        <f>IF($C91="","",ROUND(VLOOKUP($C91,'[1]8-Ball'!$A:$M,J$2,0),0))</f>
        <v/>
      </c>
      <c r="K91" s="372" t="str">
        <f>IF($C91="","",IF(ISERROR(VLOOKUP($C91,'Player Stats'!$A:$D,K$2,0)),0,VLOOKUP($C91,'Player Stats'!$A:$D,K$2,0)))</f>
        <v/>
      </c>
      <c r="L91" s="373" t="str">
        <f t="shared" si="17"/>
        <v/>
      </c>
      <c r="M91" s="373" t="str">
        <f>IF($C91="","",IF(ISERROR(VLOOKUP($C91,'Player Stats'!$A:$D,M$2,0)),0,VLOOKUP($C91,'Player Stats'!$A:$D,M$2,0)))</f>
        <v/>
      </c>
      <c r="N91" s="373" t="str">
        <f>IF($C91="","",IF(ISERROR(VLOOKUP($C91,'Player Stats'!$A:$G,N$2,FALSE)),0,VLOOKUP($C91,'Player Stats'!$A:$G,N$2,FALSE)))</f>
        <v/>
      </c>
      <c r="O91" s="373" t="str">
        <f>IF($C91="","",IF(ISERROR(VLOOKUP($C91,'Player Stats'!$H:$J,O$2,FALSE)),0,VLOOKUP($C91,'Player Stats'!$H:$J,O$2,FALSE))+IF(ISERROR(VLOOKUP($C91,'Player Stats'!$L:$N,O$2,FALSE)),0,VLOOKUP($C91,'Player Stats'!$L:$N,O$2,FALSE)))</f>
        <v/>
      </c>
      <c r="P91" s="373" t="str">
        <f t="shared" si="18"/>
        <v/>
      </c>
      <c r="Q91" s="373" t="str">
        <f>IF($C91="","",IF(ISERROR(VLOOKUP($C91,'Player Stats'!$H:$J,Q$2,FALSE)),0,VLOOKUP($C91,'Player Stats'!$H:$J,Q$2,FALSE))+IF(ISERROR(VLOOKUP($C91,'Player Stats'!$L:$N,Q$2,FALSE)),0,VLOOKUP($C91,'Player Stats'!$L:$N,Q$2,FALSE)))</f>
        <v/>
      </c>
      <c r="R91" s="374" t="str">
        <f>IF($C91="","",IF(ISERROR(VLOOKUP($C91,'Player Stats'!$H:$J,R$2,FALSE)),0,VLOOKUP($C91,'Player Stats'!$H:$J,R$2,FALSE))+IF(ISERROR(VLOOKUP($C91,'Player Stats'!$L:$N,R$2,FALSE)),0,VLOOKUP($C91,'Player Stats'!$L:$N,R$2,FALSE)))</f>
        <v/>
      </c>
    </row>
    <row r="92" spans="1:18" ht="16" customHeight="1" thickBot="1">
      <c r="A92" s="377">
        <f t="shared" si="19"/>
        <v>19</v>
      </c>
      <c r="B92" s="378"/>
      <c r="C92" s="52"/>
      <c r="D92" s="53"/>
      <c r="E92" s="379">
        <v>10</v>
      </c>
      <c r="F92" s="380" t="str">
        <f t="shared" si="21"/>
        <v>Randolph/Shindle</v>
      </c>
      <c r="G92" s="380" t="str">
        <f t="shared" si="14"/>
        <v>Randolph/Shindle10</v>
      </c>
      <c r="H92" s="380" t="str">
        <f t="shared" si="15"/>
        <v/>
      </c>
      <c r="I92" s="381" t="str">
        <f t="shared" si="16"/>
        <v/>
      </c>
      <c r="J92" s="382" t="str">
        <f>IF($C92="","",ROUND(VLOOKUP($C92,'[1]8-Ball'!$A:$M,J$2,0),0))</f>
        <v/>
      </c>
      <c r="K92" s="383" t="str">
        <f>IF($C92="","",IF(ISERROR(VLOOKUP($C92,'Player Stats'!$A:$D,K$2,0)),0,VLOOKUP($C92,'Player Stats'!$A:$D,K$2,0)))</f>
        <v/>
      </c>
      <c r="L92" s="384" t="str">
        <f t="shared" si="17"/>
        <v/>
      </c>
      <c r="M92" s="384" t="str">
        <f>IF($C92="","",IF(ISERROR(VLOOKUP($C92,'Player Stats'!$A:$D,M$2,0)),0,VLOOKUP($C92,'Player Stats'!$A:$D,M$2,0)))</f>
        <v/>
      </c>
      <c r="N92" s="384" t="str">
        <f>IF($C92="","",IF(ISERROR(VLOOKUP($C92,'Player Stats'!$A:$G,N$2,FALSE)),0,VLOOKUP($C92,'Player Stats'!$A:$G,N$2,FALSE)))</f>
        <v/>
      </c>
      <c r="O92" s="384" t="str">
        <f>IF($C92="","",IF(ISERROR(VLOOKUP($C92,'Player Stats'!$H:$J,O$2,FALSE)),0,VLOOKUP($C92,'Player Stats'!$H:$J,O$2,FALSE))+IF(ISERROR(VLOOKUP($C92,'Player Stats'!$L:$N,O$2,FALSE)),0,VLOOKUP($C92,'Player Stats'!$L:$N,O$2,FALSE)))</f>
        <v/>
      </c>
      <c r="P92" s="384" t="str">
        <f t="shared" si="18"/>
        <v/>
      </c>
      <c r="Q92" s="384" t="str">
        <f>IF($C92="","",IF(ISERROR(VLOOKUP($C92,'Player Stats'!$H:$J,Q$2,FALSE)),0,VLOOKUP($C92,'Player Stats'!$H:$J,Q$2,FALSE))+IF(ISERROR(VLOOKUP($C92,'Player Stats'!$L:$N,Q$2,FALSE)),0,VLOOKUP($C92,'Player Stats'!$L:$N,Q$2,FALSE)))</f>
        <v/>
      </c>
      <c r="R92" s="385" t="str">
        <f>IF($C92="","",IF(ISERROR(VLOOKUP($C92,'Player Stats'!$H:$J,R$2,FALSE)),0,VLOOKUP($C92,'Player Stats'!$H:$J,R$2,FALSE))+IF(ISERROR(VLOOKUP($C92,'Player Stats'!$L:$N,R$2,FALSE)),0,VLOOKUP($C92,'Player Stats'!$L:$N,R$2,FALSE)))</f>
        <v/>
      </c>
    </row>
    <row r="93" spans="1:18" ht="16" customHeight="1">
      <c r="A93" s="360">
        <f t="shared" si="19"/>
        <v>19</v>
      </c>
      <c r="B93" s="76" t="s">
        <v>31</v>
      </c>
      <c r="C93" s="243"/>
      <c r="D93" s="48"/>
      <c r="E93" s="361">
        <v>1</v>
      </c>
      <c r="F93" s="362">
        <f>B94</f>
        <v>0</v>
      </c>
      <c r="G93" s="362" t="str">
        <f t="shared" si="14"/>
        <v>01</v>
      </c>
      <c r="H93" s="362" t="str">
        <f t="shared" si="15"/>
        <v/>
      </c>
      <c r="I93" s="363" t="str">
        <f t="shared" si="16"/>
        <v/>
      </c>
      <c r="J93" s="364" t="str">
        <f>IF($C93="","",ROUND(VLOOKUP($C93,'[1]8-Ball'!$A:$M,J$2,0),0))</f>
        <v/>
      </c>
      <c r="K93" s="365" t="str">
        <f>IF($C93="","",IF(ISERROR(VLOOKUP($C93,'Player Stats'!$A:$D,K$2,0)),0,VLOOKUP($C93,'Player Stats'!$A:$D,K$2,0)))</f>
        <v/>
      </c>
      <c r="L93" s="366" t="str">
        <f t="shared" si="17"/>
        <v/>
      </c>
      <c r="M93" s="366" t="str">
        <f>IF($C93="","",IF(ISERROR(VLOOKUP($C93,'Player Stats'!$A:$D,M$2,0)),0,VLOOKUP($C93,'Player Stats'!$A:$D,M$2,0)))</f>
        <v/>
      </c>
      <c r="N93" s="366" t="str">
        <f>IF($C93="","",IF(ISERROR(VLOOKUP($C93,'Player Stats'!$A:$G,N$2,FALSE)),0,VLOOKUP($C93,'Player Stats'!$A:$G,N$2,FALSE)))</f>
        <v/>
      </c>
      <c r="O93" s="366" t="str">
        <f>IF($C93="","",IF(ISERROR(VLOOKUP($C93,'Player Stats'!$H:$J,O$2,FALSE)),0,VLOOKUP($C93,'Player Stats'!$H:$J,O$2,FALSE))+IF(ISERROR(VLOOKUP($C93,'Player Stats'!$L:$N,O$2,FALSE)),0,VLOOKUP($C93,'Player Stats'!$L:$N,O$2,FALSE)))</f>
        <v/>
      </c>
      <c r="P93" s="366" t="str">
        <f t="shared" si="18"/>
        <v/>
      </c>
      <c r="Q93" s="366" t="str">
        <f>IF($C93="","",IF(ISERROR(VLOOKUP($C93,'Player Stats'!$H:$J,Q$2,FALSE)),0,VLOOKUP($C93,'Player Stats'!$H:$J,Q$2,FALSE))+IF(ISERROR(VLOOKUP($C93,'Player Stats'!$L:$N,Q$2,FALSE)),0,VLOOKUP($C93,'Player Stats'!$L:$N,Q$2,FALSE)))</f>
        <v/>
      </c>
      <c r="R93" s="367" t="str">
        <f>IF($C93="","",IF(ISERROR(VLOOKUP($C93,'Player Stats'!$H:$J,R$2,FALSE)),0,VLOOKUP($C93,'Player Stats'!$H:$J,R$2,FALSE))+IF(ISERROR(VLOOKUP($C93,'Player Stats'!$L:$N,R$2,FALSE)),0,VLOOKUP($C93,'Player Stats'!$L:$N,R$2,FALSE)))</f>
        <v/>
      </c>
    </row>
    <row r="94" spans="1:18" ht="16" customHeight="1">
      <c r="A94" s="368">
        <f t="shared" si="19"/>
        <v>19</v>
      </c>
      <c r="B94" s="78"/>
      <c r="C94" s="49"/>
      <c r="D94" s="50"/>
      <c r="E94" s="369">
        <v>2</v>
      </c>
      <c r="F94" s="370">
        <f>F93</f>
        <v>0</v>
      </c>
      <c r="G94" s="370" t="str">
        <f t="shared" si="14"/>
        <v>02</v>
      </c>
      <c r="H94" s="370" t="str">
        <f t="shared" si="15"/>
        <v/>
      </c>
      <c r="I94" s="369" t="str">
        <f t="shared" si="16"/>
        <v/>
      </c>
      <c r="J94" s="371" t="str">
        <f>IF($C94="","",ROUND(VLOOKUP($C94,'[1]8-Ball'!$A:$M,J$2,0),0))</f>
        <v/>
      </c>
      <c r="K94" s="372" t="str">
        <f>IF($C94="","",IF(ISERROR(VLOOKUP($C94,'Player Stats'!$A:$D,K$2,0)),0,VLOOKUP($C94,'Player Stats'!$A:$D,K$2,0)))</f>
        <v/>
      </c>
      <c r="L94" s="373" t="str">
        <f t="shared" si="17"/>
        <v/>
      </c>
      <c r="M94" s="373" t="str">
        <f>IF($C94="","",IF(ISERROR(VLOOKUP($C94,'Player Stats'!$A:$D,M$2,0)),0,VLOOKUP($C94,'Player Stats'!$A:$D,M$2,0)))</f>
        <v/>
      </c>
      <c r="N94" s="373" t="str">
        <f>IF($C94="","",IF(ISERROR(VLOOKUP($C94,'Player Stats'!$A:$G,N$2,FALSE)),0,VLOOKUP($C94,'Player Stats'!$A:$G,N$2,FALSE)))</f>
        <v/>
      </c>
      <c r="O94" s="373" t="str">
        <f>IF($C94="","",IF(ISERROR(VLOOKUP($C94,'Player Stats'!$H:$J,O$2,FALSE)),0,VLOOKUP($C94,'Player Stats'!$H:$J,O$2,FALSE))+IF(ISERROR(VLOOKUP($C94,'Player Stats'!$L:$N,O$2,FALSE)),0,VLOOKUP($C94,'Player Stats'!$L:$N,O$2,FALSE)))</f>
        <v/>
      </c>
      <c r="P94" s="373" t="str">
        <f t="shared" si="18"/>
        <v/>
      </c>
      <c r="Q94" s="373" t="str">
        <f>IF($C94="","",IF(ISERROR(VLOOKUP($C94,'Player Stats'!$H:$J,Q$2,FALSE)),0,VLOOKUP($C94,'Player Stats'!$H:$J,Q$2,FALSE))+IF(ISERROR(VLOOKUP($C94,'Player Stats'!$L:$N,Q$2,FALSE)),0,VLOOKUP($C94,'Player Stats'!$L:$N,Q$2,FALSE)))</f>
        <v/>
      </c>
      <c r="R94" s="374" t="str">
        <f>IF($C94="","",IF(ISERROR(VLOOKUP($C94,'Player Stats'!$H:$J,R$2,FALSE)),0,VLOOKUP($C94,'Player Stats'!$H:$J,R$2,FALSE))+IF(ISERROR(VLOOKUP($C94,'Player Stats'!$L:$N,R$2,FALSE)),0,VLOOKUP($C94,'Player Stats'!$L:$N,R$2,FALSE)))</f>
        <v/>
      </c>
    </row>
    <row r="95" spans="1:18" ht="16" customHeight="1">
      <c r="A95" s="368">
        <f t="shared" si="19"/>
        <v>19</v>
      </c>
      <c r="B95" s="77" t="s">
        <v>110</v>
      </c>
      <c r="C95" s="49"/>
      <c r="D95" s="50"/>
      <c r="E95" s="369">
        <v>3</v>
      </c>
      <c r="F95" s="370">
        <f t="shared" ref="F95:F102" si="22">F94</f>
        <v>0</v>
      </c>
      <c r="G95" s="370" t="str">
        <f t="shared" si="14"/>
        <v>03</v>
      </c>
      <c r="H95" s="370" t="str">
        <f t="shared" si="15"/>
        <v/>
      </c>
      <c r="I95" s="369" t="str">
        <f t="shared" si="16"/>
        <v/>
      </c>
      <c r="J95" s="371" t="str">
        <f>IF($C95="","",ROUND(VLOOKUP($C95,'[1]8-Ball'!$A:$M,J$2,0),0))</f>
        <v/>
      </c>
      <c r="K95" s="372" t="str">
        <f>IF($C95="","",IF(ISERROR(VLOOKUP($C95,'Player Stats'!$A:$D,K$2,0)),0,VLOOKUP($C95,'Player Stats'!$A:$D,K$2,0)))</f>
        <v/>
      </c>
      <c r="L95" s="373" t="str">
        <f t="shared" si="17"/>
        <v/>
      </c>
      <c r="M95" s="373" t="str">
        <f>IF($C95="","",IF(ISERROR(VLOOKUP($C95,'Player Stats'!$A:$D,M$2,0)),0,VLOOKUP($C95,'Player Stats'!$A:$D,M$2,0)))</f>
        <v/>
      </c>
      <c r="N95" s="373" t="str">
        <f>IF($C95="","",IF(ISERROR(VLOOKUP($C95,'Player Stats'!$A:$G,N$2,FALSE)),0,VLOOKUP($C95,'Player Stats'!$A:$G,N$2,FALSE)))</f>
        <v/>
      </c>
      <c r="O95" s="373" t="str">
        <f>IF($C95="","",IF(ISERROR(VLOOKUP($C95,'Player Stats'!$H:$J,O$2,FALSE)),0,VLOOKUP($C95,'Player Stats'!$H:$J,O$2,FALSE))+IF(ISERROR(VLOOKUP($C95,'Player Stats'!$L:$N,O$2,FALSE)),0,VLOOKUP($C95,'Player Stats'!$L:$N,O$2,FALSE)))</f>
        <v/>
      </c>
      <c r="P95" s="373" t="str">
        <f t="shared" si="18"/>
        <v/>
      </c>
      <c r="Q95" s="373" t="str">
        <f>IF($C95="","",IF(ISERROR(VLOOKUP($C95,'Player Stats'!$H:$J,Q$2,FALSE)),0,VLOOKUP($C95,'Player Stats'!$H:$J,Q$2,FALSE))+IF(ISERROR(VLOOKUP($C95,'Player Stats'!$L:$N,Q$2,FALSE)),0,VLOOKUP($C95,'Player Stats'!$L:$N,Q$2,FALSE)))</f>
        <v/>
      </c>
      <c r="R95" s="374" t="str">
        <f>IF($C95="","",IF(ISERROR(VLOOKUP($C95,'Player Stats'!$H:$J,R$2,FALSE)),0,VLOOKUP($C95,'Player Stats'!$H:$J,R$2,FALSE))+IF(ISERROR(VLOOKUP($C95,'Player Stats'!$L:$N,R$2,FALSE)),0,VLOOKUP($C95,'Player Stats'!$L:$N,R$2,FALSE)))</f>
        <v/>
      </c>
    </row>
    <row r="96" spans="1:18" ht="16" customHeight="1">
      <c r="A96" s="368">
        <f t="shared" si="19"/>
        <v>19</v>
      </c>
      <c r="B96" s="79"/>
      <c r="C96" s="49"/>
      <c r="D96" s="50"/>
      <c r="E96" s="369">
        <v>4</v>
      </c>
      <c r="F96" s="370">
        <f t="shared" si="22"/>
        <v>0</v>
      </c>
      <c r="G96" s="370" t="str">
        <f t="shared" si="14"/>
        <v>04</v>
      </c>
      <c r="H96" s="370" t="str">
        <f t="shared" si="15"/>
        <v/>
      </c>
      <c r="I96" s="369" t="str">
        <f t="shared" si="16"/>
        <v/>
      </c>
      <c r="J96" s="371" t="str">
        <f>IF($C96="","",ROUND(VLOOKUP($C96,'[1]8-Ball'!$A:$M,J$2,0),0))</f>
        <v/>
      </c>
      <c r="K96" s="372" t="str">
        <f>IF($C96="","",IF(ISERROR(VLOOKUP($C96,'Player Stats'!$A:$D,K$2,0)),0,VLOOKUP($C96,'Player Stats'!$A:$D,K$2,0)))</f>
        <v/>
      </c>
      <c r="L96" s="373" t="str">
        <f t="shared" si="17"/>
        <v/>
      </c>
      <c r="M96" s="373" t="str">
        <f>IF($C96="","",IF(ISERROR(VLOOKUP($C96,'Player Stats'!$A:$D,M$2,0)),0,VLOOKUP($C96,'Player Stats'!$A:$D,M$2,0)))</f>
        <v/>
      </c>
      <c r="N96" s="373" t="str">
        <f>IF($C96="","",IF(ISERROR(VLOOKUP($C96,'Player Stats'!$A:$G,N$2,FALSE)),0,VLOOKUP($C96,'Player Stats'!$A:$G,N$2,FALSE)))</f>
        <v/>
      </c>
      <c r="O96" s="373" t="str">
        <f>IF($C96="","",IF(ISERROR(VLOOKUP($C96,'Player Stats'!$H:$J,O$2,FALSE)),0,VLOOKUP($C96,'Player Stats'!$H:$J,O$2,FALSE))+IF(ISERROR(VLOOKUP($C96,'Player Stats'!$L:$N,O$2,FALSE)),0,VLOOKUP($C96,'Player Stats'!$L:$N,O$2,FALSE)))</f>
        <v/>
      </c>
      <c r="P96" s="373" t="str">
        <f t="shared" si="18"/>
        <v/>
      </c>
      <c r="Q96" s="373" t="str">
        <f>IF($C96="","",IF(ISERROR(VLOOKUP($C96,'Player Stats'!$H:$J,Q$2,FALSE)),0,VLOOKUP($C96,'Player Stats'!$H:$J,Q$2,FALSE))+IF(ISERROR(VLOOKUP($C96,'Player Stats'!$L:$N,Q$2,FALSE)),0,VLOOKUP($C96,'Player Stats'!$L:$N,Q$2,FALSE)))</f>
        <v/>
      </c>
      <c r="R96" s="374" t="str">
        <f>IF($C96="","",IF(ISERROR(VLOOKUP($C96,'Player Stats'!$H:$J,R$2,FALSE)),0,VLOOKUP($C96,'Player Stats'!$H:$J,R$2,FALSE))+IF(ISERROR(VLOOKUP($C96,'Player Stats'!$L:$N,R$2,FALSE)),0,VLOOKUP($C96,'Player Stats'!$L:$N,R$2,FALSE)))</f>
        <v/>
      </c>
    </row>
    <row r="97" spans="1:18" ht="16" customHeight="1">
      <c r="A97" s="368">
        <f t="shared" si="19"/>
        <v>19</v>
      </c>
      <c r="B97" s="77" t="s">
        <v>37</v>
      </c>
      <c r="C97" s="49"/>
      <c r="D97" s="50"/>
      <c r="E97" s="369">
        <v>5</v>
      </c>
      <c r="F97" s="370">
        <f t="shared" si="22"/>
        <v>0</v>
      </c>
      <c r="G97" s="370" t="str">
        <f t="shared" si="14"/>
        <v>05</v>
      </c>
      <c r="H97" s="370" t="str">
        <f t="shared" si="15"/>
        <v/>
      </c>
      <c r="I97" s="369" t="str">
        <f t="shared" si="16"/>
        <v/>
      </c>
      <c r="J97" s="371" t="str">
        <f>IF($C97="","",ROUND(VLOOKUP($C97,'[1]8-Ball'!$A:$M,J$2,0),0))</f>
        <v/>
      </c>
      <c r="K97" s="372" t="str">
        <f>IF($C97="","",IF(ISERROR(VLOOKUP($C97,'Player Stats'!$A:$D,K$2,0)),0,VLOOKUP($C97,'Player Stats'!$A:$D,K$2,0)))</f>
        <v/>
      </c>
      <c r="L97" s="373" t="str">
        <f t="shared" si="17"/>
        <v/>
      </c>
      <c r="M97" s="373" t="str">
        <f>IF($C97="","",IF(ISERROR(VLOOKUP($C97,'Player Stats'!$A:$D,M$2,0)),0,VLOOKUP($C97,'Player Stats'!$A:$D,M$2,0)))</f>
        <v/>
      </c>
      <c r="N97" s="373" t="str">
        <f>IF($C97="","",IF(ISERROR(VLOOKUP($C97,'Player Stats'!$A:$G,N$2,FALSE)),0,VLOOKUP($C97,'Player Stats'!$A:$G,N$2,FALSE)))</f>
        <v/>
      </c>
      <c r="O97" s="373" t="str">
        <f>IF($C97="","",IF(ISERROR(VLOOKUP($C97,'Player Stats'!$H:$J,O$2,FALSE)),0,VLOOKUP($C97,'Player Stats'!$H:$J,O$2,FALSE))+IF(ISERROR(VLOOKUP($C97,'Player Stats'!$L:$N,O$2,FALSE)),0,VLOOKUP($C97,'Player Stats'!$L:$N,O$2,FALSE)))</f>
        <v/>
      </c>
      <c r="P97" s="373" t="str">
        <f t="shared" si="18"/>
        <v/>
      </c>
      <c r="Q97" s="373" t="str">
        <f>IF($C97="","",IF(ISERROR(VLOOKUP($C97,'Player Stats'!$H:$J,Q$2,FALSE)),0,VLOOKUP($C97,'Player Stats'!$H:$J,Q$2,FALSE))+IF(ISERROR(VLOOKUP($C97,'Player Stats'!$L:$N,Q$2,FALSE)),0,VLOOKUP($C97,'Player Stats'!$L:$N,Q$2,FALSE)))</f>
        <v/>
      </c>
      <c r="R97" s="374" t="str">
        <f>IF($C97="","",IF(ISERROR(VLOOKUP($C97,'Player Stats'!$H:$J,R$2,FALSE)),0,VLOOKUP($C97,'Player Stats'!$H:$J,R$2,FALSE))+IF(ISERROR(VLOOKUP($C97,'Player Stats'!$L:$N,R$2,FALSE)),0,VLOOKUP($C97,'Player Stats'!$L:$N,R$2,FALSE)))</f>
        <v/>
      </c>
    </row>
    <row r="98" spans="1:18" ht="16" customHeight="1">
      <c r="A98" s="368">
        <f t="shared" si="19"/>
        <v>19</v>
      </c>
      <c r="B98" s="78"/>
      <c r="C98" s="49"/>
      <c r="D98" s="51"/>
      <c r="E98" s="375">
        <v>6</v>
      </c>
      <c r="F98" s="370">
        <f t="shared" si="22"/>
        <v>0</v>
      </c>
      <c r="G98" s="370" t="str">
        <f t="shared" si="14"/>
        <v>06</v>
      </c>
      <c r="H98" s="370" t="str">
        <f t="shared" si="15"/>
        <v/>
      </c>
      <c r="I98" s="369" t="str">
        <f t="shared" si="16"/>
        <v/>
      </c>
      <c r="J98" s="371" t="str">
        <f>IF($C98="","",ROUND(VLOOKUP($C98,'[1]8-Ball'!$A:$M,J$2,0),0))</f>
        <v/>
      </c>
      <c r="K98" s="372" t="str">
        <f>IF($C98="","",IF(ISERROR(VLOOKUP($C98,'Player Stats'!$A:$D,K$2,0)),0,VLOOKUP($C98,'Player Stats'!$A:$D,K$2,0)))</f>
        <v/>
      </c>
      <c r="L98" s="373" t="str">
        <f t="shared" si="17"/>
        <v/>
      </c>
      <c r="M98" s="373" t="str">
        <f>IF($C98="","",IF(ISERROR(VLOOKUP($C98,'Player Stats'!$A:$D,M$2,0)),0,VLOOKUP($C98,'Player Stats'!$A:$D,M$2,0)))</f>
        <v/>
      </c>
      <c r="N98" s="373" t="str">
        <f>IF($C98="","",IF(ISERROR(VLOOKUP($C98,'Player Stats'!$A:$G,N$2,FALSE)),0,VLOOKUP($C98,'Player Stats'!$A:$G,N$2,FALSE)))</f>
        <v/>
      </c>
      <c r="O98" s="373" t="str">
        <f>IF($C98="","",IF(ISERROR(VLOOKUP($C98,'Player Stats'!$H:$J,O$2,FALSE)),0,VLOOKUP($C98,'Player Stats'!$H:$J,O$2,FALSE))+IF(ISERROR(VLOOKUP($C98,'Player Stats'!$L:$N,O$2,FALSE)),0,VLOOKUP($C98,'Player Stats'!$L:$N,O$2,FALSE)))</f>
        <v/>
      </c>
      <c r="P98" s="373" t="str">
        <f t="shared" si="18"/>
        <v/>
      </c>
      <c r="Q98" s="373" t="str">
        <f>IF($C98="","",IF(ISERROR(VLOOKUP($C98,'Player Stats'!$H:$J,Q$2,FALSE)),0,VLOOKUP($C98,'Player Stats'!$H:$J,Q$2,FALSE))+IF(ISERROR(VLOOKUP($C98,'Player Stats'!$L:$N,Q$2,FALSE)),0,VLOOKUP($C98,'Player Stats'!$L:$N,Q$2,FALSE)))</f>
        <v/>
      </c>
      <c r="R98" s="374" t="str">
        <f>IF($C98="","",IF(ISERROR(VLOOKUP($C98,'Player Stats'!$H:$J,R$2,FALSE)),0,VLOOKUP($C98,'Player Stats'!$H:$J,R$2,FALSE))+IF(ISERROR(VLOOKUP($C98,'Player Stats'!$L:$N,R$2,FALSE)),0,VLOOKUP($C98,'Player Stats'!$L:$N,R$2,FALSE)))</f>
        <v/>
      </c>
    </row>
    <row r="99" spans="1:18" ht="16" customHeight="1">
      <c r="A99" s="368">
        <f t="shared" si="19"/>
        <v>19</v>
      </c>
      <c r="B99" s="386" t="s">
        <v>262</v>
      </c>
      <c r="C99" s="49"/>
      <c r="D99" s="51"/>
      <c r="E99" s="375">
        <v>7</v>
      </c>
      <c r="F99" s="370">
        <f t="shared" si="22"/>
        <v>0</v>
      </c>
      <c r="G99" s="370" t="str">
        <f>F99&amp;E99</f>
        <v>07</v>
      </c>
      <c r="H99" s="370" t="str">
        <f t="shared" si="15"/>
        <v/>
      </c>
      <c r="I99" s="369" t="str">
        <f t="shared" si="16"/>
        <v/>
      </c>
      <c r="J99" s="371" t="str">
        <f>IF($C99="","",ROUND(VLOOKUP($C99,'[1]8-Ball'!$A:$M,J$2,0),0))</f>
        <v/>
      </c>
      <c r="K99" s="372" t="str">
        <f>IF($C99="","",IF(ISERROR(VLOOKUP($C99,'Player Stats'!$A:$D,K$2,0)),0,VLOOKUP($C99,'Player Stats'!$A:$D,K$2,0)))</f>
        <v/>
      </c>
      <c r="L99" s="373" t="str">
        <f t="shared" si="17"/>
        <v/>
      </c>
      <c r="M99" s="373" t="str">
        <f>IF($C99="","",IF(ISERROR(VLOOKUP($C99,'Player Stats'!$A:$D,M$2,0)),0,VLOOKUP($C99,'Player Stats'!$A:$D,M$2,0)))</f>
        <v/>
      </c>
      <c r="N99" s="373" t="str">
        <f>IF($C99="","",IF(ISERROR(VLOOKUP($C99,'Player Stats'!$A:$G,N$2,FALSE)),0,VLOOKUP($C99,'Player Stats'!$A:$G,N$2,FALSE)))</f>
        <v/>
      </c>
      <c r="O99" s="373" t="str">
        <f>IF($C99="","",IF(ISERROR(VLOOKUP($C99,'Player Stats'!$H:$J,O$2,FALSE)),0,VLOOKUP($C99,'Player Stats'!$H:$J,O$2,FALSE))+IF(ISERROR(VLOOKUP($C99,'Player Stats'!$L:$N,O$2,FALSE)),0,VLOOKUP($C99,'Player Stats'!$L:$N,O$2,FALSE)))</f>
        <v/>
      </c>
      <c r="P99" s="373" t="str">
        <f t="shared" si="18"/>
        <v/>
      </c>
      <c r="Q99" s="373" t="str">
        <f>IF($C99="","",IF(ISERROR(VLOOKUP($C99,'Player Stats'!$H:$J,Q$2,FALSE)),0,VLOOKUP($C99,'Player Stats'!$H:$J,Q$2,FALSE))+IF(ISERROR(VLOOKUP($C99,'Player Stats'!$L:$N,Q$2,FALSE)),0,VLOOKUP($C99,'Player Stats'!$L:$N,Q$2,FALSE)))</f>
        <v/>
      </c>
      <c r="R99" s="374" t="str">
        <f>IF($C99="","",IF(ISERROR(VLOOKUP($C99,'Player Stats'!$H:$J,R$2,FALSE)),0,VLOOKUP($C99,'Player Stats'!$H:$J,R$2,FALSE))+IF(ISERROR(VLOOKUP($C99,'Player Stats'!$L:$N,R$2,FALSE)),0,VLOOKUP($C99,'Player Stats'!$L:$N,R$2,FALSE)))</f>
        <v/>
      </c>
    </row>
    <row r="100" spans="1:18" ht="16" customHeight="1">
      <c r="A100" s="368">
        <f t="shared" si="19"/>
        <v>19</v>
      </c>
      <c r="B100" s="211"/>
      <c r="C100" s="49"/>
      <c r="D100" s="51"/>
      <c r="E100" s="375">
        <v>8</v>
      </c>
      <c r="F100" s="370">
        <f t="shared" si="22"/>
        <v>0</v>
      </c>
      <c r="G100" s="370" t="str">
        <f>F100&amp;E100</f>
        <v>08</v>
      </c>
      <c r="H100" s="370" t="str">
        <f t="shared" si="15"/>
        <v/>
      </c>
      <c r="I100" s="369" t="str">
        <f t="shared" si="16"/>
        <v/>
      </c>
      <c r="J100" s="371" t="str">
        <f>IF($C100="","",ROUND(VLOOKUP($C100,'[1]8-Ball'!$A:$M,J$2,0),0))</f>
        <v/>
      </c>
      <c r="K100" s="372" t="str">
        <f>IF($C100="","",IF(ISERROR(VLOOKUP($C100,'Player Stats'!$A:$D,K$2,0)),0,VLOOKUP($C100,'Player Stats'!$A:$D,K$2,0)))</f>
        <v/>
      </c>
      <c r="L100" s="373" t="str">
        <f t="shared" si="17"/>
        <v/>
      </c>
      <c r="M100" s="373" t="str">
        <f>IF($C100="","",IF(ISERROR(VLOOKUP($C100,'Player Stats'!$A:$D,M$2,0)),0,VLOOKUP($C100,'Player Stats'!$A:$D,M$2,0)))</f>
        <v/>
      </c>
      <c r="N100" s="373" t="str">
        <f>IF($C100="","",IF(ISERROR(VLOOKUP($C100,'Player Stats'!$A:$G,N$2,FALSE)),0,VLOOKUP($C100,'Player Stats'!$A:$G,N$2,FALSE)))</f>
        <v/>
      </c>
      <c r="O100" s="373" t="str">
        <f>IF($C100="","",IF(ISERROR(VLOOKUP($C100,'Player Stats'!$H:$J,O$2,FALSE)),0,VLOOKUP($C100,'Player Stats'!$H:$J,O$2,FALSE))+IF(ISERROR(VLOOKUP($C100,'Player Stats'!$L:$N,O$2,FALSE)),0,VLOOKUP($C100,'Player Stats'!$L:$N,O$2,FALSE)))</f>
        <v/>
      </c>
      <c r="P100" s="373" t="str">
        <f t="shared" si="18"/>
        <v/>
      </c>
      <c r="Q100" s="373" t="str">
        <f>IF($C100="","",IF(ISERROR(VLOOKUP($C100,'Player Stats'!$H:$J,Q$2,FALSE)),0,VLOOKUP($C100,'Player Stats'!$H:$J,Q$2,FALSE))+IF(ISERROR(VLOOKUP($C100,'Player Stats'!$L:$N,Q$2,FALSE)),0,VLOOKUP($C100,'Player Stats'!$L:$N,Q$2,FALSE)))</f>
        <v/>
      </c>
      <c r="R100" s="374" t="str">
        <f>IF($C100="","",IF(ISERROR(VLOOKUP($C100,'Player Stats'!$H:$J,R$2,FALSE)),0,VLOOKUP($C100,'Player Stats'!$H:$J,R$2,FALSE))+IF(ISERROR(VLOOKUP($C100,'Player Stats'!$L:$N,R$2,FALSE)),0,VLOOKUP($C100,'Player Stats'!$L:$N,R$2,FALSE)))</f>
        <v/>
      </c>
    </row>
    <row r="101" spans="1:18" ht="16" customHeight="1">
      <c r="A101" s="368">
        <f t="shared" si="19"/>
        <v>19</v>
      </c>
      <c r="B101" s="376"/>
      <c r="C101" s="49"/>
      <c r="D101" s="51"/>
      <c r="E101" s="375">
        <v>9</v>
      </c>
      <c r="F101" s="370">
        <f t="shared" si="22"/>
        <v>0</v>
      </c>
      <c r="G101" s="370" t="str">
        <f>F101&amp;E101</f>
        <v>09</v>
      </c>
      <c r="H101" s="370" t="str">
        <f t="shared" si="15"/>
        <v/>
      </c>
      <c r="I101" s="369" t="str">
        <f t="shared" si="16"/>
        <v/>
      </c>
      <c r="J101" s="371" t="str">
        <f>IF($C101="","",ROUND(VLOOKUP($C101,'[1]8-Ball'!$A:$M,J$2,0),0))</f>
        <v/>
      </c>
      <c r="K101" s="372" t="str">
        <f>IF($C101="","",IF(ISERROR(VLOOKUP($C101,'Player Stats'!$A:$D,K$2,0)),0,VLOOKUP($C101,'Player Stats'!$A:$D,K$2,0)))</f>
        <v/>
      </c>
      <c r="L101" s="373" t="str">
        <f t="shared" si="17"/>
        <v/>
      </c>
      <c r="M101" s="373" t="str">
        <f>IF($C101="","",IF(ISERROR(VLOOKUP($C101,'Player Stats'!$A:$D,M$2,0)),0,VLOOKUP($C101,'Player Stats'!$A:$D,M$2,0)))</f>
        <v/>
      </c>
      <c r="N101" s="373" t="str">
        <f>IF($C101="","",IF(ISERROR(VLOOKUP($C101,'Player Stats'!$A:$G,N$2,FALSE)),0,VLOOKUP($C101,'Player Stats'!$A:$G,N$2,FALSE)))</f>
        <v/>
      </c>
      <c r="O101" s="373" t="str">
        <f>IF($C101="","",IF(ISERROR(VLOOKUP($C101,'Player Stats'!$H:$J,O$2,FALSE)),0,VLOOKUP($C101,'Player Stats'!$H:$J,O$2,FALSE))+IF(ISERROR(VLOOKUP($C101,'Player Stats'!$L:$N,O$2,FALSE)),0,VLOOKUP($C101,'Player Stats'!$L:$N,O$2,FALSE)))</f>
        <v/>
      </c>
      <c r="P101" s="373" t="str">
        <f t="shared" si="18"/>
        <v/>
      </c>
      <c r="Q101" s="373" t="str">
        <f>IF($C101="","",IF(ISERROR(VLOOKUP($C101,'Player Stats'!$H:$J,Q$2,FALSE)),0,VLOOKUP($C101,'Player Stats'!$H:$J,Q$2,FALSE))+IF(ISERROR(VLOOKUP($C101,'Player Stats'!$L:$N,Q$2,FALSE)),0,VLOOKUP($C101,'Player Stats'!$L:$N,Q$2,FALSE)))</f>
        <v/>
      </c>
      <c r="R101" s="374" t="str">
        <f>IF($C101="","",IF(ISERROR(VLOOKUP($C101,'Player Stats'!$H:$J,R$2,FALSE)),0,VLOOKUP($C101,'Player Stats'!$H:$J,R$2,FALSE))+IF(ISERROR(VLOOKUP($C101,'Player Stats'!$L:$N,R$2,FALSE)),0,VLOOKUP($C101,'Player Stats'!$L:$N,R$2,FALSE)))</f>
        <v/>
      </c>
    </row>
    <row r="102" spans="1:18" ht="16" customHeight="1" thickBot="1">
      <c r="A102" s="377">
        <f t="shared" si="19"/>
        <v>19</v>
      </c>
      <c r="B102" s="378"/>
      <c r="C102" s="52"/>
      <c r="D102" s="53"/>
      <c r="E102" s="379">
        <v>10</v>
      </c>
      <c r="F102" s="380">
        <f t="shared" si="22"/>
        <v>0</v>
      </c>
      <c r="G102" s="380" t="str">
        <f>F102&amp;E102</f>
        <v>010</v>
      </c>
      <c r="H102" s="380" t="str">
        <f t="shared" si="15"/>
        <v/>
      </c>
      <c r="I102" s="381" t="str">
        <f t="shared" si="16"/>
        <v/>
      </c>
      <c r="J102" s="382" t="str">
        <f>IF($C102="","",ROUND(VLOOKUP($C102,'[1]8-Ball'!$A:$M,J$2,0),0))</f>
        <v/>
      </c>
      <c r="K102" s="383" t="str">
        <f>IF($C102="","",IF(ISERROR(VLOOKUP($C102,'Player Stats'!$A:$D,K$2,0)),0,VLOOKUP($C102,'Player Stats'!$A:$D,K$2,0)))</f>
        <v/>
      </c>
      <c r="L102" s="384" t="str">
        <f t="shared" si="17"/>
        <v/>
      </c>
      <c r="M102" s="384" t="str">
        <f>IF($C102="","",IF(ISERROR(VLOOKUP($C102,'Player Stats'!$A:$D,M$2,0)),0,VLOOKUP($C102,'Player Stats'!$A:$D,M$2,0)))</f>
        <v/>
      </c>
      <c r="N102" s="384" t="str">
        <f>IF($C102="","",IF(ISERROR(VLOOKUP($C102,'Player Stats'!$A:$G,N$2,FALSE)),0,VLOOKUP($C102,'Player Stats'!$A:$G,N$2,FALSE)))</f>
        <v/>
      </c>
      <c r="O102" s="384" t="str">
        <f>IF($C102="","",IF(ISERROR(VLOOKUP($C102,'Player Stats'!$H:$J,O$2,FALSE)),0,VLOOKUP($C102,'Player Stats'!$H:$J,O$2,FALSE))+IF(ISERROR(VLOOKUP($C102,'Player Stats'!$L:$N,O$2,FALSE)),0,VLOOKUP($C102,'Player Stats'!$L:$N,O$2,FALSE)))</f>
        <v/>
      </c>
      <c r="P102" s="384" t="str">
        <f t="shared" si="18"/>
        <v/>
      </c>
      <c r="Q102" s="384" t="str">
        <f>IF($C102="","",IF(ISERROR(VLOOKUP($C102,'Player Stats'!$H:$J,Q$2,FALSE)),0,VLOOKUP($C102,'Player Stats'!$H:$J,Q$2,FALSE))+IF(ISERROR(VLOOKUP($C102,'Player Stats'!$L:$N,Q$2,FALSE)),0,VLOOKUP($C102,'Player Stats'!$L:$N,Q$2,FALSE)))</f>
        <v/>
      </c>
      <c r="R102" s="385" t="str">
        <f>IF($C102="","",IF(ISERROR(VLOOKUP($C102,'Player Stats'!$H:$J,R$2,FALSE)),0,VLOOKUP($C102,'Player Stats'!$H:$J,R$2,FALSE))+IF(ISERROR(VLOOKUP($C102,'Player Stats'!$L:$N,R$2,FALSE)),0,VLOOKUP($C102,'Player Stats'!$L:$N,R$2,FALSE)))</f>
        <v/>
      </c>
    </row>
    <row r="103" spans="1:18" ht="16" customHeight="1">
      <c r="A103" s="360">
        <f t="shared" si="19"/>
        <v>19</v>
      </c>
      <c r="B103" s="76" t="s">
        <v>31</v>
      </c>
      <c r="C103" s="47"/>
      <c r="D103" s="48"/>
      <c r="E103" s="361">
        <v>1</v>
      </c>
      <c r="F103" s="362">
        <f>B104</f>
        <v>0</v>
      </c>
      <c r="G103" s="362" t="str">
        <f t="shared" ref="G103:G118" si="23">F103&amp;E103</f>
        <v>01</v>
      </c>
      <c r="H103" s="362" t="str">
        <f t="shared" ref="H103:H122" si="24">IF(C103="","",C103)</f>
        <v/>
      </c>
      <c r="I103" s="363" t="str">
        <f t="shared" ref="I103:I122" si="25">IF(J103="","",J103&amp;IF(D103="","","("&amp;D103&amp;")"))</f>
        <v/>
      </c>
      <c r="J103" s="364" t="str">
        <f>IF($C103="","",ROUND(VLOOKUP($C103,'[1]8-Ball'!$A:$M,J$2,0),0))</f>
        <v/>
      </c>
      <c r="K103" s="365" t="str">
        <f>IF($C103="","",IF(ISERROR(VLOOKUP($C103,'Player Stats'!$A:$D,K$2,0)),0,VLOOKUP($C103,'Player Stats'!$A:$D,K$2,0)))</f>
        <v/>
      </c>
      <c r="L103" s="366" t="str">
        <f t="shared" si="17"/>
        <v/>
      </c>
      <c r="M103" s="366" t="str">
        <f>IF($C103="","",IF(ISERROR(VLOOKUP($C103,'Player Stats'!$A:$D,M$2,0)),0,VLOOKUP($C103,'Player Stats'!$A:$D,M$2,0)))</f>
        <v/>
      </c>
      <c r="N103" s="366" t="str">
        <f>IF($C103="","",IF(ISERROR(VLOOKUP($C103,'Player Stats'!$A:$G,N$2,FALSE)),0,VLOOKUP($C103,'Player Stats'!$A:$G,N$2,FALSE)))</f>
        <v/>
      </c>
      <c r="O103" s="366" t="str">
        <f>IF($C103="","",IF(ISERROR(VLOOKUP($C103,'Player Stats'!$H:$J,O$2,FALSE)),0,VLOOKUP($C103,'Player Stats'!$H:$J,O$2,FALSE))+IF(ISERROR(VLOOKUP($C103,'Player Stats'!$L:$N,O$2,FALSE)),0,VLOOKUP($C103,'Player Stats'!$L:$N,O$2,FALSE)))</f>
        <v/>
      </c>
      <c r="P103" s="366" t="str">
        <f t="shared" si="18"/>
        <v/>
      </c>
      <c r="Q103" s="366" t="str">
        <f>IF($C103="","",IF(ISERROR(VLOOKUP($C103,'Player Stats'!$H:$J,Q$2,FALSE)),0,VLOOKUP($C103,'Player Stats'!$H:$J,Q$2,FALSE))+IF(ISERROR(VLOOKUP($C103,'Player Stats'!$L:$N,Q$2,FALSE)),0,VLOOKUP($C103,'Player Stats'!$L:$N,Q$2,FALSE)))</f>
        <v/>
      </c>
      <c r="R103" s="367" t="str">
        <f>IF($C103="","",IF(ISERROR(VLOOKUP($C103,'Player Stats'!$H:$J,R$2,FALSE)),0,VLOOKUP($C103,'Player Stats'!$H:$J,R$2,FALSE))+IF(ISERROR(VLOOKUP($C103,'Player Stats'!$L:$N,R$2,FALSE)),0,VLOOKUP($C103,'Player Stats'!$L:$N,R$2,FALSE)))</f>
        <v/>
      </c>
    </row>
    <row r="104" spans="1:18" ht="16" customHeight="1">
      <c r="A104" s="368">
        <f t="shared" si="19"/>
        <v>19</v>
      </c>
      <c r="B104" s="78"/>
      <c r="C104" s="49"/>
      <c r="D104" s="50"/>
      <c r="E104" s="369">
        <v>2</v>
      </c>
      <c r="F104" s="370">
        <f>F103</f>
        <v>0</v>
      </c>
      <c r="G104" s="370" t="str">
        <f t="shared" si="23"/>
        <v>02</v>
      </c>
      <c r="H104" s="370" t="str">
        <f t="shared" si="24"/>
        <v/>
      </c>
      <c r="I104" s="369" t="str">
        <f t="shared" si="25"/>
        <v/>
      </c>
      <c r="J104" s="371" t="str">
        <f>IF($C104="","",ROUND(VLOOKUP($C104,'[1]8-Ball'!$A:$M,J$2,0),0))</f>
        <v/>
      </c>
      <c r="K104" s="372" t="str">
        <f>IF($C104="","",IF(ISERROR(VLOOKUP($C104,'Player Stats'!$A:$D,K$2,0)),0,VLOOKUP($C104,'Player Stats'!$A:$D,K$2,0)))</f>
        <v/>
      </c>
      <c r="L104" s="373" t="str">
        <f t="shared" si="17"/>
        <v/>
      </c>
      <c r="M104" s="373" t="str">
        <f>IF($C104="","",IF(ISERROR(VLOOKUP($C104,'Player Stats'!$A:$D,M$2,0)),0,VLOOKUP($C104,'Player Stats'!$A:$D,M$2,0)))</f>
        <v/>
      </c>
      <c r="N104" s="373" t="str">
        <f>IF($C104="","",IF(ISERROR(VLOOKUP($C104,'Player Stats'!$A:$G,N$2,FALSE)),0,VLOOKUP($C104,'Player Stats'!$A:$G,N$2,FALSE)))</f>
        <v/>
      </c>
      <c r="O104" s="373" t="str">
        <f>IF($C104="","",IF(ISERROR(VLOOKUP($C104,'Player Stats'!$H:$J,O$2,FALSE)),0,VLOOKUP($C104,'Player Stats'!$H:$J,O$2,FALSE))+IF(ISERROR(VLOOKUP($C104,'Player Stats'!$L:$N,O$2,FALSE)),0,VLOOKUP($C104,'Player Stats'!$L:$N,O$2,FALSE)))</f>
        <v/>
      </c>
      <c r="P104" s="373" t="str">
        <f t="shared" si="18"/>
        <v/>
      </c>
      <c r="Q104" s="373" t="str">
        <f>IF($C104="","",IF(ISERROR(VLOOKUP($C104,'Player Stats'!$H:$J,Q$2,FALSE)),0,VLOOKUP($C104,'Player Stats'!$H:$J,Q$2,FALSE))+IF(ISERROR(VLOOKUP($C104,'Player Stats'!$L:$N,Q$2,FALSE)),0,VLOOKUP($C104,'Player Stats'!$L:$N,Q$2,FALSE)))</f>
        <v/>
      </c>
      <c r="R104" s="374" t="str">
        <f>IF($C104="","",IF(ISERROR(VLOOKUP($C104,'Player Stats'!$H:$J,R$2,FALSE)),0,VLOOKUP($C104,'Player Stats'!$H:$J,R$2,FALSE))+IF(ISERROR(VLOOKUP($C104,'Player Stats'!$L:$N,R$2,FALSE)),0,VLOOKUP($C104,'Player Stats'!$L:$N,R$2,FALSE)))</f>
        <v/>
      </c>
    </row>
    <row r="105" spans="1:18" ht="16" customHeight="1">
      <c r="A105" s="368">
        <f t="shared" si="19"/>
        <v>19</v>
      </c>
      <c r="B105" s="77" t="s">
        <v>110</v>
      </c>
      <c r="C105" s="49"/>
      <c r="D105" s="50"/>
      <c r="E105" s="369">
        <v>3</v>
      </c>
      <c r="F105" s="370">
        <f t="shared" ref="F105:F112" si="26">F104</f>
        <v>0</v>
      </c>
      <c r="G105" s="370" t="str">
        <f t="shared" si="23"/>
        <v>03</v>
      </c>
      <c r="H105" s="370" t="str">
        <f t="shared" si="24"/>
        <v/>
      </c>
      <c r="I105" s="369" t="str">
        <f t="shared" si="25"/>
        <v/>
      </c>
      <c r="J105" s="371" t="str">
        <f>IF($C105="","",ROUND(VLOOKUP($C105,'[1]8-Ball'!$A:$M,J$2,0),0))</f>
        <v/>
      </c>
      <c r="K105" s="372" t="str">
        <f>IF($C105="","",IF(ISERROR(VLOOKUP($C105,'Player Stats'!$A:$D,K$2,0)),0,VLOOKUP($C105,'Player Stats'!$A:$D,K$2,0)))</f>
        <v/>
      </c>
      <c r="L105" s="373" t="str">
        <f t="shared" si="17"/>
        <v/>
      </c>
      <c r="M105" s="373" t="str">
        <f>IF($C105="","",IF(ISERROR(VLOOKUP($C105,'Player Stats'!$A:$D,M$2,0)),0,VLOOKUP($C105,'Player Stats'!$A:$D,M$2,0)))</f>
        <v/>
      </c>
      <c r="N105" s="373" t="str">
        <f>IF($C105="","",IF(ISERROR(VLOOKUP($C105,'Player Stats'!$A:$G,N$2,FALSE)),0,VLOOKUP($C105,'Player Stats'!$A:$G,N$2,FALSE)))</f>
        <v/>
      </c>
      <c r="O105" s="373" t="str">
        <f>IF($C105="","",IF(ISERROR(VLOOKUP($C105,'Player Stats'!$H:$J,O$2,FALSE)),0,VLOOKUP($C105,'Player Stats'!$H:$J,O$2,FALSE))+IF(ISERROR(VLOOKUP($C105,'Player Stats'!$L:$N,O$2,FALSE)),0,VLOOKUP($C105,'Player Stats'!$L:$N,O$2,FALSE)))</f>
        <v/>
      </c>
      <c r="P105" s="373" t="str">
        <f t="shared" si="18"/>
        <v/>
      </c>
      <c r="Q105" s="373" t="str">
        <f>IF($C105="","",IF(ISERROR(VLOOKUP($C105,'Player Stats'!$H:$J,Q$2,FALSE)),0,VLOOKUP($C105,'Player Stats'!$H:$J,Q$2,FALSE))+IF(ISERROR(VLOOKUP($C105,'Player Stats'!$L:$N,Q$2,FALSE)),0,VLOOKUP($C105,'Player Stats'!$L:$N,Q$2,FALSE)))</f>
        <v/>
      </c>
      <c r="R105" s="374" t="str">
        <f>IF($C105="","",IF(ISERROR(VLOOKUP($C105,'Player Stats'!$H:$J,R$2,FALSE)),0,VLOOKUP($C105,'Player Stats'!$H:$J,R$2,FALSE))+IF(ISERROR(VLOOKUP($C105,'Player Stats'!$L:$N,R$2,FALSE)),0,VLOOKUP($C105,'Player Stats'!$L:$N,R$2,FALSE)))</f>
        <v/>
      </c>
    </row>
    <row r="106" spans="1:18" ht="16" customHeight="1">
      <c r="A106" s="368">
        <f t="shared" si="19"/>
        <v>19</v>
      </c>
      <c r="B106" s="79"/>
      <c r="C106" s="49"/>
      <c r="D106" s="50"/>
      <c r="E106" s="369">
        <v>4</v>
      </c>
      <c r="F106" s="370">
        <f t="shared" si="26"/>
        <v>0</v>
      </c>
      <c r="G106" s="370" t="str">
        <f t="shared" si="23"/>
        <v>04</v>
      </c>
      <c r="H106" s="370" t="str">
        <f t="shared" si="24"/>
        <v/>
      </c>
      <c r="I106" s="369" t="str">
        <f t="shared" si="25"/>
        <v/>
      </c>
      <c r="J106" s="371" t="str">
        <f>IF($C106="","",ROUND(VLOOKUP($C106,'[1]8-Ball'!$A:$M,J$2,0),0))</f>
        <v/>
      </c>
      <c r="K106" s="372" t="str">
        <f>IF($C106="","",IF(ISERROR(VLOOKUP($C106,'Player Stats'!$A:$D,K$2,0)),0,VLOOKUP($C106,'Player Stats'!$A:$D,K$2,0)))</f>
        <v/>
      </c>
      <c r="L106" s="373" t="str">
        <f t="shared" si="17"/>
        <v/>
      </c>
      <c r="M106" s="373" t="str">
        <f>IF($C106="","",IF(ISERROR(VLOOKUP($C106,'Player Stats'!$A:$D,M$2,0)),0,VLOOKUP($C106,'Player Stats'!$A:$D,M$2,0)))</f>
        <v/>
      </c>
      <c r="N106" s="373" t="str">
        <f>IF($C106="","",IF(ISERROR(VLOOKUP($C106,'Player Stats'!$A:$G,N$2,FALSE)),0,VLOOKUP($C106,'Player Stats'!$A:$G,N$2,FALSE)))</f>
        <v/>
      </c>
      <c r="O106" s="373" t="str">
        <f>IF($C106="","",IF(ISERROR(VLOOKUP($C106,'Player Stats'!$H:$J,O$2,FALSE)),0,VLOOKUP($C106,'Player Stats'!$H:$J,O$2,FALSE))+IF(ISERROR(VLOOKUP($C106,'Player Stats'!$L:$N,O$2,FALSE)),0,VLOOKUP($C106,'Player Stats'!$L:$N,O$2,FALSE)))</f>
        <v/>
      </c>
      <c r="P106" s="373" t="str">
        <f t="shared" si="18"/>
        <v/>
      </c>
      <c r="Q106" s="373" t="str">
        <f>IF($C106="","",IF(ISERROR(VLOOKUP($C106,'Player Stats'!$H:$J,Q$2,FALSE)),0,VLOOKUP($C106,'Player Stats'!$H:$J,Q$2,FALSE))+IF(ISERROR(VLOOKUP($C106,'Player Stats'!$L:$N,Q$2,FALSE)),0,VLOOKUP($C106,'Player Stats'!$L:$N,Q$2,FALSE)))</f>
        <v/>
      </c>
      <c r="R106" s="374" t="str">
        <f>IF($C106="","",IF(ISERROR(VLOOKUP($C106,'Player Stats'!$H:$J,R$2,FALSE)),0,VLOOKUP($C106,'Player Stats'!$H:$J,R$2,FALSE))+IF(ISERROR(VLOOKUP($C106,'Player Stats'!$L:$N,R$2,FALSE)),0,VLOOKUP($C106,'Player Stats'!$L:$N,R$2,FALSE)))</f>
        <v/>
      </c>
    </row>
    <row r="107" spans="1:18" ht="16" customHeight="1">
      <c r="A107" s="368">
        <f t="shared" si="19"/>
        <v>19</v>
      </c>
      <c r="B107" s="77" t="s">
        <v>37</v>
      </c>
      <c r="C107" s="49"/>
      <c r="D107" s="50"/>
      <c r="E107" s="369">
        <v>5</v>
      </c>
      <c r="F107" s="370">
        <f t="shared" si="26"/>
        <v>0</v>
      </c>
      <c r="G107" s="370" t="str">
        <f t="shared" si="23"/>
        <v>05</v>
      </c>
      <c r="H107" s="370" t="str">
        <f t="shared" si="24"/>
        <v/>
      </c>
      <c r="I107" s="369" t="str">
        <f t="shared" si="25"/>
        <v/>
      </c>
      <c r="J107" s="371" t="str">
        <f>IF($C107="","",ROUND(VLOOKUP($C107,'[1]8-Ball'!$A:$M,J$2,0),0))</f>
        <v/>
      </c>
      <c r="K107" s="372" t="str">
        <f>IF($C107="","",IF(ISERROR(VLOOKUP($C107,'Player Stats'!$A:$D,K$2,0)),0,VLOOKUP($C107,'Player Stats'!$A:$D,K$2,0)))</f>
        <v/>
      </c>
      <c r="L107" s="373" t="str">
        <f t="shared" si="17"/>
        <v/>
      </c>
      <c r="M107" s="373" t="str">
        <f>IF($C107="","",IF(ISERROR(VLOOKUP($C107,'Player Stats'!$A:$D,M$2,0)),0,VLOOKUP($C107,'Player Stats'!$A:$D,M$2,0)))</f>
        <v/>
      </c>
      <c r="N107" s="373" t="str">
        <f>IF($C107="","",IF(ISERROR(VLOOKUP($C107,'Player Stats'!$A:$G,N$2,FALSE)),0,VLOOKUP($C107,'Player Stats'!$A:$G,N$2,FALSE)))</f>
        <v/>
      </c>
      <c r="O107" s="373" t="str">
        <f>IF($C107="","",IF(ISERROR(VLOOKUP($C107,'Player Stats'!$H:$J,O$2,FALSE)),0,VLOOKUP($C107,'Player Stats'!$H:$J,O$2,FALSE))+IF(ISERROR(VLOOKUP($C107,'Player Stats'!$L:$N,O$2,FALSE)),0,VLOOKUP($C107,'Player Stats'!$L:$N,O$2,FALSE)))</f>
        <v/>
      </c>
      <c r="P107" s="373" t="str">
        <f t="shared" si="18"/>
        <v/>
      </c>
      <c r="Q107" s="373" t="str">
        <f>IF($C107="","",IF(ISERROR(VLOOKUP($C107,'Player Stats'!$H:$J,Q$2,FALSE)),0,VLOOKUP($C107,'Player Stats'!$H:$J,Q$2,FALSE))+IF(ISERROR(VLOOKUP($C107,'Player Stats'!$L:$N,Q$2,FALSE)),0,VLOOKUP($C107,'Player Stats'!$L:$N,Q$2,FALSE)))</f>
        <v/>
      </c>
      <c r="R107" s="374" t="str">
        <f>IF($C107="","",IF(ISERROR(VLOOKUP($C107,'Player Stats'!$H:$J,R$2,FALSE)),0,VLOOKUP($C107,'Player Stats'!$H:$J,R$2,FALSE))+IF(ISERROR(VLOOKUP($C107,'Player Stats'!$L:$N,R$2,FALSE)),0,VLOOKUP($C107,'Player Stats'!$L:$N,R$2,FALSE)))</f>
        <v/>
      </c>
    </row>
    <row r="108" spans="1:18" ht="16" customHeight="1">
      <c r="A108" s="368">
        <f t="shared" si="19"/>
        <v>19</v>
      </c>
      <c r="B108" s="78"/>
      <c r="C108" s="49"/>
      <c r="D108" s="51"/>
      <c r="E108" s="375">
        <v>6</v>
      </c>
      <c r="F108" s="370">
        <f t="shared" si="26"/>
        <v>0</v>
      </c>
      <c r="G108" s="370" t="str">
        <f t="shared" si="23"/>
        <v>06</v>
      </c>
      <c r="H108" s="370" t="str">
        <f t="shared" si="24"/>
        <v/>
      </c>
      <c r="I108" s="369" t="str">
        <f t="shared" si="25"/>
        <v/>
      </c>
      <c r="J108" s="371" t="str">
        <f>IF($C108="","",ROUND(VLOOKUP($C108,'[1]8-Ball'!$A:$M,J$2,0),0))</f>
        <v/>
      </c>
      <c r="K108" s="372" t="str">
        <f>IF($C108="","",IF(ISERROR(VLOOKUP($C108,'Player Stats'!$A:$D,K$2,0)),0,VLOOKUP($C108,'Player Stats'!$A:$D,K$2,0)))</f>
        <v/>
      </c>
      <c r="L108" s="373" t="str">
        <f t="shared" si="17"/>
        <v/>
      </c>
      <c r="M108" s="373" t="str">
        <f>IF($C108="","",IF(ISERROR(VLOOKUP($C108,'Player Stats'!$A:$D,M$2,0)),0,VLOOKUP($C108,'Player Stats'!$A:$D,M$2,0)))</f>
        <v/>
      </c>
      <c r="N108" s="373" t="str">
        <f>IF($C108="","",IF(ISERROR(VLOOKUP($C108,'Player Stats'!$A:$G,N$2,FALSE)),0,VLOOKUP($C108,'Player Stats'!$A:$G,N$2,FALSE)))</f>
        <v/>
      </c>
      <c r="O108" s="373" t="str">
        <f>IF($C108="","",IF(ISERROR(VLOOKUP($C108,'Player Stats'!$H:$J,O$2,FALSE)),0,VLOOKUP($C108,'Player Stats'!$H:$J,O$2,FALSE))+IF(ISERROR(VLOOKUP($C108,'Player Stats'!$L:$N,O$2,FALSE)),0,VLOOKUP($C108,'Player Stats'!$L:$N,O$2,FALSE)))</f>
        <v/>
      </c>
      <c r="P108" s="373" t="str">
        <f t="shared" si="18"/>
        <v/>
      </c>
      <c r="Q108" s="373" t="str">
        <f>IF($C108="","",IF(ISERROR(VLOOKUP($C108,'Player Stats'!$H:$J,Q$2,FALSE)),0,VLOOKUP($C108,'Player Stats'!$H:$J,Q$2,FALSE))+IF(ISERROR(VLOOKUP($C108,'Player Stats'!$L:$N,Q$2,FALSE)),0,VLOOKUP($C108,'Player Stats'!$L:$N,Q$2,FALSE)))</f>
        <v/>
      </c>
      <c r="R108" s="374" t="str">
        <f>IF($C108="","",IF(ISERROR(VLOOKUP($C108,'Player Stats'!$H:$J,R$2,FALSE)),0,VLOOKUP($C108,'Player Stats'!$H:$J,R$2,FALSE))+IF(ISERROR(VLOOKUP($C108,'Player Stats'!$L:$N,R$2,FALSE)),0,VLOOKUP($C108,'Player Stats'!$L:$N,R$2,FALSE)))</f>
        <v/>
      </c>
    </row>
    <row r="109" spans="1:18" ht="16" customHeight="1">
      <c r="A109" s="368">
        <f t="shared" si="19"/>
        <v>19</v>
      </c>
      <c r="B109" s="376"/>
      <c r="C109" s="49"/>
      <c r="D109" s="51"/>
      <c r="E109" s="375">
        <v>7</v>
      </c>
      <c r="F109" s="370">
        <f t="shared" si="26"/>
        <v>0</v>
      </c>
      <c r="G109" s="370" t="str">
        <f t="shared" si="23"/>
        <v>07</v>
      </c>
      <c r="H109" s="370" t="str">
        <f t="shared" si="24"/>
        <v/>
      </c>
      <c r="I109" s="369" t="str">
        <f t="shared" si="25"/>
        <v/>
      </c>
      <c r="J109" s="371" t="str">
        <f>IF($C109="","",ROUND(VLOOKUP($C109,'[1]8-Ball'!$A:$M,J$2,0),0))</f>
        <v/>
      </c>
      <c r="K109" s="372" t="str">
        <f>IF($C109="","",IF(ISERROR(VLOOKUP($C109,'Player Stats'!$A:$D,K$2,0)),0,VLOOKUP($C109,'Player Stats'!$A:$D,K$2,0)))</f>
        <v/>
      </c>
      <c r="L109" s="373" t="str">
        <f t="shared" si="17"/>
        <v/>
      </c>
      <c r="M109" s="373" t="str">
        <f>IF($C109="","",IF(ISERROR(VLOOKUP($C109,'Player Stats'!$A:$D,M$2,0)),0,VLOOKUP($C109,'Player Stats'!$A:$D,M$2,0)))</f>
        <v/>
      </c>
      <c r="N109" s="373" t="str">
        <f>IF($C109="","",IF(ISERROR(VLOOKUP($C109,'Player Stats'!$A:$G,N$2,FALSE)),0,VLOOKUP($C109,'Player Stats'!$A:$G,N$2,FALSE)))</f>
        <v/>
      </c>
      <c r="O109" s="373" t="str">
        <f>IF($C109="","",IF(ISERROR(VLOOKUP($C109,'Player Stats'!$H:$J,O$2,FALSE)),0,VLOOKUP($C109,'Player Stats'!$H:$J,O$2,FALSE))+IF(ISERROR(VLOOKUP($C109,'Player Stats'!$L:$N,O$2,FALSE)),0,VLOOKUP($C109,'Player Stats'!$L:$N,O$2,FALSE)))</f>
        <v/>
      </c>
      <c r="P109" s="373" t="str">
        <f t="shared" si="18"/>
        <v/>
      </c>
      <c r="Q109" s="373" t="str">
        <f>IF($C109="","",IF(ISERROR(VLOOKUP($C109,'Player Stats'!$H:$J,Q$2,FALSE)),0,VLOOKUP($C109,'Player Stats'!$H:$J,Q$2,FALSE))+IF(ISERROR(VLOOKUP($C109,'Player Stats'!$L:$N,Q$2,FALSE)),0,VLOOKUP($C109,'Player Stats'!$L:$N,Q$2,FALSE)))</f>
        <v/>
      </c>
      <c r="R109" s="374" t="str">
        <f>IF($C109="","",IF(ISERROR(VLOOKUP($C109,'Player Stats'!$H:$J,R$2,FALSE)),0,VLOOKUP($C109,'Player Stats'!$H:$J,R$2,FALSE))+IF(ISERROR(VLOOKUP($C109,'Player Stats'!$L:$N,R$2,FALSE)),0,VLOOKUP($C109,'Player Stats'!$L:$N,R$2,FALSE)))</f>
        <v/>
      </c>
    </row>
    <row r="110" spans="1:18" ht="16" customHeight="1">
      <c r="A110" s="368">
        <f t="shared" si="19"/>
        <v>19</v>
      </c>
      <c r="B110" s="376"/>
      <c r="C110" s="49"/>
      <c r="D110" s="51"/>
      <c r="E110" s="375">
        <v>8</v>
      </c>
      <c r="F110" s="370">
        <f t="shared" si="26"/>
        <v>0</v>
      </c>
      <c r="G110" s="370" t="str">
        <f t="shared" si="23"/>
        <v>08</v>
      </c>
      <c r="H110" s="370" t="str">
        <f t="shared" si="24"/>
        <v/>
      </c>
      <c r="I110" s="369" t="str">
        <f t="shared" si="25"/>
        <v/>
      </c>
      <c r="J110" s="371" t="str">
        <f>IF($C110="","",ROUND(VLOOKUP($C110,'[1]8-Ball'!$A:$M,J$2,0),0))</f>
        <v/>
      </c>
      <c r="K110" s="372" t="str">
        <f>IF($C110="","",IF(ISERROR(VLOOKUP($C110,'Player Stats'!$A:$D,K$2,0)),0,VLOOKUP($C110,'Player Stats'!$A:$D,K$2,0)))</f>
        <v/>
      </c>
      <c r="L110" s="373" t="str">
        <f t="shared" si="17"/>
        <v/>
      </c>
      <c r="M110" s="373" t="str">
        <f>IF($C110="","",IF(ISERROR(VLOOKUP($C110,'Player Stats'!$A:$D,M$2,0)),0,VLOOKUP($C110,'Player Stats'!$A:$D,M$2,0)))</f>
        <v/>
      </c>
      <c r="N110" s="373" t="str">
        <f>IF($C110="","",IF(ISERROR(VLOOKUP($C110,'Player Stats'!$A:$G,N$2,FALSE)),0,VLOOKUP($C110,'Player Stats'!$A:$G,N$2,FALSE)))</f>
        <v/>
      </c>
      <c r="O110" s="373" t="str">
        <f>IF($C110="","",IF(ISERROR(VLOOKUP($C110,'Player Stats'!$H:$J,O$2,FALSE)),0,VLOOKUP($C110,'Player Stats'!$H:$J,O$2,FALSE))+IF(ISERROR(VLOOKUP($C110,'Player Stats'!$L:$N,O$2,FALSE)),0,VLOOKUP($C110,'Player Stats'!$L:$N,O$2,FALSE)))</f>
        <v/>
      </c>
      <c r="P110" s="373" t="str">
        <f t="shared" si="18"/>
        <v/>
      </c>
      <c r="Q110" s="373" t="str">
        <f>IF($C110="","",IF(ISERROR(VLOOKUP($C110,'Player Stats'!$H:$J,Q$2,FALSE)),0,VLOOKUP($C110,'Player Stats'!$H:$J,Q$2,FALSE))+IF(ISERROR(VLOOKUP($C110,'Player Stats'!$L:$N,Q$2,FALSE)),0,VLOOKUP($C110,'Player Stats'!$L:$N,Q$2,FALSE)))</f>
        <v/>
      </c>
      <c r="R110" s="374" t="str">
        <f>IF($C110="","",IF(ISERROR(VLOOKUP($C110,'Player Stats'!$H:$J,R$2,FALSE)),0,VLOOKUP($C110,'Player Stats'!$H:$J,R$2,FALSE))+IF(ISERROR(VLOOKUP($C110,'Player Stats'!$L:$N,R$2,FALSE)),0,VLOOKUP($C110,'Player Stats'!$L:$N,R$2,FALSE)))</f>
        <v/>
      </c>
    </row>
    <row r="111" spans="1:18" ht="16" customHeight="1">
      <c r="A111" s="368">
        <f t="shared" si="19"/>
        <v>19</v>
      </c>
      <c r="B111" s="376"/>
      <c r="C111" s="49"/>
      <c r="D111" s="51"/>
      <c r="E111" s="375">
        <v>9</v>
      </c>
      <c r="F111" s="370">
        <f t="shared" si="26"/>
        <v>0</v>
      </c>
      <c r="G111" s="370" t="str">
        <f t="shared" si="23"/>
        <v>09</v>
      </c>
      <c r="H111" s="370" t="str">
        <f t="shared" si="24"/>
        <v/>
      </c>
      <c r="I111" s="369" t="str">
        <f t="shared" si="25"/>
        <v/>
      </c>
      <c r="J111" s="371" t="str">
        <f>IF($C111="","",ROUND(VLOOKUP($C111,'[1]8-Ball'!$A:$M,J$2,0),0))</f>
        <v/>
      </c>
      <c r="K111" s="372" t="str">
        <f>IF($C111="","",IF(ISERROR(VLOOKUP($C111,'Player Stats'!$A:$D,K$2,0)),0,VLOOKUP($C111,'Player Stats'!$A:$D,K$2,0)))</f>
        <v/>
      </c>
      <c r="L111" s="373" t="str">
        <f t="shared" si="17"/>
        <v/>
      </c>
      <c r="M111" s="373" t="str">
        <f>IF($C111="","",IF(ISERROR(VLOOKUP($C111,'Player Stats'!$A:$D,M$2,0)),0,VLOOKUP($C111,'Player Stats'!$A:$D,M$2,0)))</f>
        <v/>
      </c>
      <c r="N111" s="373" t="str">
        <f>IF($C111="","",IF(ISERROR(VLOOKUP($C111,'Player Stats'!$A:$G,N$2,FALSE)),0,VLOOKUP($C111,'Player Stats'!$A:$G,N$2,FALSE)))</f>
        <v/>
      </c>
      <c r="O111" s="373" t="str">
        <f>IF($C111="","",IF(ISERROR(VLOOKUP($C111,'Player Stats'!$H:$J,O$2,FALSE)),0,VLOOKUP($C111,'Player Stats'!$H:$J,O$2,FALSE))+IF(ISERROR(VLOOKUP($C111,'Player Stats'!$L:$N,O$2,FALSE)),0,VLOOKUP($C111,'Player Stats'!$L:$N,O$2,FALSE)))</f>
        <v/>
      </c>
      <c r="P111" s="373" t="str">
        <f t="shared" si="18"/>
        <v/>
      </c>
      <c r="Q111" s="373" t="str">
        <f>IF($C111="","",IF(ISERROR(VLOOKUP($C111,'Player Stats'!$H:$J,Q$2,FALSE)),0,VLOOKUP($C111,'Player Stats'!$H:$J,Q$2,FALSE))+IF(ISERROR(VLOOKUP($C111,'Player Stats'!$L:$N,Q$2,FALSE)),0,VLOOKUP($C111,'Player Stats'!$L:$N,Q$2,FALSE)))</f>
        <v/>
      </c>
      <c r="R111" s="374" t="str">
        <f>IF($C111="","",IF(ISERROR(VLOOKUP($C111,'Player Stats'!$H:$J,R$2,FALSE)),0,VLOOKUP($C111,'Player Stats'!$H:$J,R$2,FALSE))+IF(ISERROR(VLOOKUP($C111,'Player Stats'!$L:$N,R$2,FALSE)),0,VLOOKUP($C111,'Player Stats'!$L:$N,R$2,FALSE)))</f>
        <v/>
      </c>
    </row>
    <row r="112" spans="1:18" ht="16" customHeight="1" thickBot="1">
      <c r="A112" s="377">
        <f t="shared" si="19"/>
        <v>19</v>
      </c>
      <c r="B112" s="378"/>
      <c r="C112" s="52"/>
      <c r="D112" s="53"/>
      <c r="E112" s="379">
        <v>10</v>
      </c>
      <c r="F112" s="380">
        <f t="shared" si="26"/>
        <v>0</v>
      </c>
      <c r="G112" s="380" t="str">
        <f t="shared" si="23"/>
        <v>010</v>
      </c>
      <c r="H112" s="380" t="str">
        <f t="shared" si="24"/>
        <v/>
      </c>
      <c r="I112" s="381" t="str">
        <f t="shared" si="25"/>
        <v/>
      </c>
      <c r="J112" s="382" t="str">
        <f>IF($C112="","",ROUND(VLOOKUP($C112,'[1]8-Ball'!$A:$M,J$2,0),0))</f>
        <v/>
      </c>
      <c r="K112" s="383" t="str">
        <f>IF($C112="","",IF(ISERROR(VLOOKUP($C112,'Player Stats'!$A:$D,K$2,0)),0,VLOOKUP($C112,'Player Stats'!$A:$D,K$2,0)))</f>
        <v/>
      </c>
      <c r="L112" s="384" t="str">
        <f t="shared" si="17"/>
        <v/>
      </c>
      <c r="M112" s="384" t="str">
        <f>IF($C112="","",IF(ISERROR(VLOOKUP($C112,'Player Stats'!$A:$D,M$2,0)),0,VLOOKUP($C112,'Player Stats'!$A:$D,M$2,0)))</f>
        <v/>
      </c>
      <c r="N112" s="384" t="str">
        <f>IF($C112="","",IF(ISERROR(VLOOKUP($C112,'Player Stats'!$A:$G,N$2,FALSE)),0,VLOOKUP($C112,'Player Stats'!$A:$G,N$2,FALSE)))</f>
        <v/>
      </c>
      <c r="O112" s="384" t="str">
        <f>IF($C112="","",IF(ISERROR(VLOOKUP($C112,'Player Stats'!$H:$J,O$2,FALSE)),0,VLOOKUP($C112,'Player Stats'!$H:$J,O$2,FALSE))+IF(ISERROR(VLOOKUP($C112,'Player Stats'!$L:$N,O$2,FALSE)),0,VLOOKUP($C112,'Player Stats'!$L:$N,O$2,FALSE)))</f>
        <v/>
      </c>
      <c r="P112" s="384" t="str">
        <f t="shared" si="18"/>
        <v/>
      </c>
      <c r="Q112" s="384" t="str">
        <f>IF($C112="","",IF(ISERROR(VLOOKUP($C112,'Player Stats'!$H:$J,Q$2,FALSE)),0,VLOOKUP($C112,'Player Stats'!$H:$J,Q$2,FALSE))+IF(ISERROR(VLOOKUP($C112,'Player Stats'!$L:$N,Q$2,FALSE)),0,VLOOKUP($C112,'Player Stats'!$L:$N,Q$2,FALSE)))</f>
        <v/>
      </c>
      <c r="R112" s="385" t="str">
        <f>IF($C112="","",IF(ISERROR(VLOOKUP($C112,'Player Stats'!$H:$J,R$2,FALSE)),0,VLOOKUP($C112,'Player Stats'!$H:$J,R$2,FALSE))+IF(ISERROR(VLOOKUP($C112,'Player Stats'!$L:$N,R$2,FALSE)),0,VLOOKUP($C112,'Player Stats'!$L:$N,R$2,FALSE)))</f>
        <v/>
      </c>
    </row>
    <row r="113" spans="1:18" ht="16" customHeight="1">
      <c r="A113" s="360">
        <f t="shared" si="19"/>
        <v>19</v>
      </c>
      <c r="B113" s="76" t="s">
        <v>31</v>
      </c>
      <c r="C113" s="47"/>
      <c r="D113" s="48"/>
      <c r="E113" s="361">
        <v>1</v>
      </c>
      <c r="F113" s="362">
        <f>B114</f>
        <v>0</v>
      </c>
      <c r="G113" s="362" t="str">
        <f t="shared" si="23"/>
        <v>01</v>
      </c>
      <c r="H113" s="362" t="str">
        <f t="shared" si="24"/>
        <v/>
      </c>
      <c r="I113" s="363" t="str">
        <f t="shared" si="25"/>
        <v/>
      </c>
      <c r="J113" s="364" t="str">
        <f>IF($C113="","",ROUND(VLOOKUP($C113,'[1]8-Ball'!$A:$M,J$2,0),0))</f>
        <v/>
      </c>
      <c r="K113" s="365" t="str">
        <f>IF($C113="","",IF(ISERROR(VLOOKUP($C113,'Player Stats'!$A:$D,K$2,0)),0,VLOOKUP($C113,'Player Stats'!$A:$D,K$2,0)))</f>
        <v/>
      </c>
      <c r="L113" s="366" t="str">
        <f t="shared" si="17"/>
        <v/>
      </c>
      <c r="M113" s="366" t="str">
        <f>IF($C113="","",IF(ISERROR(VLOOKUP($C113,'Player Stats'!$A:$D,M$2,0)),0,VLOOKUP($C113,'Player Stats'!$A:$D,M$2,0)))</f>
        <v/>
      </c>
      <c r="N113" s="366" t="str">
        <f>IF($C113="","",IF(ISERROR(VLOOKUP($C113,'Player Stats'!$A:$G,N$2,FALSE)),0,VLOOKUP($C113,'Player Stats'!$A:$G,N$2,FALSE)))</f>
        <v/>
      </c>
      <c r="O113" s="366" t="str">
        <f>IF($C113="","",IF(ISERROR(VLOOKUP($C113,'Player Stats'!$H:$J,O$2,FALSE)),0,VLOOKUP($C113,'Player Stats'!$H:$J,O$2,FALSE))+IF(ISERROR(VLOOKUP($C113,'Player Stats'!$L:$N,O$2,FALSE)),0,VLOOKUP($C113,'Player Stats'!$L:$N,O$2,FALSE)))</f>
        <v/>
      </c>
      <c r="P113" s="366" t="str">
        <f t="shared" si="18"/>
        <v/>
      </c>
      <c r="Q113" s="366" t="str">
        <f>IF($C113="","",IF(ISERROR(VLOOKUP($C113,'Player Stats'!$H:$J,Q$2,FALSE)),0,VLOOKUP($C113,'Player Stats'!$H:$J,Q$2,FALSE))+IF(ISERROR(VLOOKUP($C113,'Player Stats'!$L:$N,Q$2,FALSE)),0,VLOOKUP($C113,'Player Stats'!$L:$N,Q$2,FALSE)))</f>
        <v/>
      </c>
      <c r="R113" s="367" t="str">
        <f>IF($C113="","",IF(ISERROR(VLOOKUP($C113,'Player Stats'!$H:$J,R$2,FALSE)),0,VLOOKUP($C113,'Player Stats'!$H:$J,R$2,FALSE))+IF(ISERROR(VLOOKUP($C113,'Player Stats'!$L:$N,R$2,FALSE)),0,VLOOKUP($C113,'Player Stats'!$L:$N,R$2,FALSE)))</f>
        <v/>
      </c>
    </row>
    <row r="114" spans="1:18" ht="16" customHeight="1">
      <c r="A114" s="368">
        <f t="shared" si="19"/>
        <v>19</v>
      </c>
      <c r="B114" s="78"/>
      <c r="C114" s="49"/>
      <c r="D114" s="50"/>
      <c r="E114" s="369">
        <v>2</v>
      </c>
      <c r="F114" s="370">
        <f>F113</f>
        <v>0</v>
      </c>
      <c r="G114" s="370" t="str">
        <f t="shared" si="23"/>
        <v>02</v>
      </c>
      <c r="H114" s="370" t="str">
        <f t="shared" si="24"/>
        <v/>
      </c>
      <c r="I114" s="369" t="str">
        <f t="shared" si="25"/>
        <v/>
      </c>
      <c r="J114" s="371" t="str">
        <f>IF($C114="","",ROUND(VLOOKUP($C114,'[1]8-Ball'!$A:$M,J$2,0),0))</f>
        <v/>
      </c>
      <c r="K114" s="372" t="str">
        <f>IF($C114="","",IF(ISERROR(VLOOKUP($C114,'Player Stats'!$A:$D,K$2,0)),0,VLOOKUP($C114,'Player Stats'!$A:$D,K$2,0)))</f>
        <v/>
      </c>
      <c r="L114" s="373" t="str">
        <f t="shared" si="17"/>
        <v/>
      </c>
      <c r="M114" s="373" t="str">
        <f>IF($C114="","",IF(ISERROR(VLOOKUP($C114,'Player Stats'!$A:$D,M$2,0)),0,VLOOKUP($C114,'Player Stats'!$A:$D,M$2,0)))</f>
        <v/>
      </c>
      <c r="N114" s="373" t="str">
        <f>IF($C114="","",IF(ISERROR(VLOOKUP($C114,'Player Stats'!$A:$G,N$2,FALSE)),0,VLOOKUP($C114,'Player Stats'!$A:$G,N$2,FALSE)))</f>
        <v/>
      </c>
      <c r="O114" s="373" t="str">
        <f>IF($C114="","",IF(ISERROR(VLOOKUP($C114,'Player Stats'!$H:$J,O$2,FALSE)),0,VLOOKUP($C114,'Player Stats'!$H:$J,O$2,FALSE))+IF(ISERROR(VLOOKUP($C114,'Player Stats'!$L:$N,O$2,FALSE)),0,VLOOKUP($C114,'Player Stats'!$L:$N,O$2,FALSE)))</f>
        <v/>
      </c>
      <c r="P114" s="373" t="str">
        <f t="shared" si="18"/>
        <v/>
      </c>
      <c r="Q114" s="373" t="str">
        <f>IF($C114="","",IF(ISERROR(VLOOKUP($C114,'Player Stats'!$H:$J,Q$2,FALSE)),0,VLOOKUP($C114,'Player Stats'!$H:$J,Q$2,FALSE))+IF(ISERROR(VLOOKUP($C114,'Player Stats'!$L:$N,Q$2,FALSE)),0,VLOOKUP($C114,'Player Stats'!$L:$N,Q$2,FALSE)))</f>
        <v/>
      </c>
      <c r="R114" s="374" t="str">
        <f>IF($C114="","",IF(ISERROR(VLOOKUP($C114,'Player Stats'!$H:$J,R$2,FALSE)),0,VLOOKUP($C114,'Player Stats'!$H:$J,R$2,FALSE))+IF(ISERROR(VLOOKUP($C114,'Player Stats'!$L:$N,R$2,FALSE)),0,VLOOKUP($C114,'Player Stats'!$L:$N,R$2,FALSE)))</f>
        <v/>
      </c>
    </row>
    <row r="115" spans="1:18" ht="16" customHeight="1">
      <c r="A115" s="368">
        <f t="shared" si="19"/>
        <v>19</v>
      </c>
      <c r="B115" s="77" t="s">
        <v>110</v>
      </c>
      <c r="C115" s="49"/>
      <c r="D115" s="50"/>
      <c r="E115" s="369">
        <v>3</v>
      </c>
      <c r="F115" s="370">
        <f t="shared" ref="F115:F122" si="27">F114</f>
        <v>0</v>
      </c>
      <c r="G115" s="370" t="str">
        <f t="shared" si="23"/>
        <v>03</v>
      </c>
      <c r="H115" s="370" t="str">
        <f t="shared" si="24"/>
        <v/>
      </c>
      <c r="I115" s="369" t="str">
        <f t="shared" si="25"/>
        <v/>
      </c>
      <c r="J115" s="371" t="str">
        <f>IF($C115="","",ROUND(VLOOKUP($C115,'[1]8-Ball'!$A:$M,J$2,0),0))</f>
        <v/>
      </c>
      <c r="K115" s="372" t="str">
        <f>IF($C115="","",IF(ISERROR(VLOOKUP($C115,'Player Stats'!$A:$D,K$2,0)),0,VLOOKUP($C115,'Player Stats'!$A:$D,K$2,0)))</f>
        <v/>
      </c>
      <c r="L115" s="373" t="str">
        <f t="shared" si="17"/>
        <v/>
      </c>
      <c r="M115" s="373" t="str">
        <f>IF($C115="","",IF(ISERROR(VLOOKUP($C115,'Player Stats'!$A:$D,M$2,0)),0,VLOOKUP($C115,'Player Stats'!$A:$D,M$2,0)))</f>
        <v/>
      </c>
      <c r="N115" s="373" t="str">
        <f>IF($C115="","",IF(ISERROR(VLOOKUP($C115,'Player Stats'!$A:$G,N$2,FALSE)),0,VLOOKUP($C115,'Player Stats'!$A:$G,N$2,FALSE)))</f>
        <v/>
      </c>
      <c r="O115" s="373" t="str">
        <f>IF($C115="","",IF(ISERROR(VLOOKUP($C115,'Player Stats'!$H:$J,O$2,FALSE)),0,VLOOKUP($C115,'Player Stats'!$H:$J,O$2,FALSE))+IF(ISERROR(VLOOKUP($C115,'Player Stats'!$L:$N,O$2,FALSE)),0,VLOOKUP($C115,'Player Stats'!$L:$N,O$2,FALSE)))</f>
        <v/>
      </c>
      <c r="P115" s="373" t="str">
        <f t="shared" si="18"/>
        <v/>
      </c>
      <c r="Q115" s="373" t="str">
        <f>IF($C115="","",IF(ISERROR(VLOOKUP($C115,'Player Stats'!$H:$J,Q$2,FALSE)),0,VLOOKUP($C115,'Player Stats'!$H:$J,Q$2,FALSE))+IF(ISERROR(VLOOKUP($C115,'Player Stats'!$L:$N,Q$2,FALSE)),0,VLOOKUP($C115,'Player Stats'!$L:$N,Q$2,FALSE)))</f>
        <v/>
      </c>
      <c r="R115" s="374" t="str">
        <f>IF($C115="","",IF(ISERROR(VLOOKUP($C115,'Player Stats'!$H:$J,R$2,FALSE)),0,VLOOKUP($C115,'Player Stats'!$H:$J,R$2,FALSE))+IF(ISERROR(VLOOKUP($C115,'Player Stats'!$L:$N,R$2,FALSE)),0,VLOOKUP($C115,'Player Stats'!$L:$N,R$2,FALSE)))</f>
        <v/>
      </c>
    </row>
    <row r="116" spans="1:18" ht="16" customHeight="1">
      <c r="A116" s="368">
        <f t="shared" si="19"/>
        <v>19</v>
      </c>
      <c r="B116" s="79"/>
      <c r="C116" s="49"/>
      <c r="D116" s="50"/>
      <c r="E116" s="369">
        <v>4</v>
      </c>
      <c r="F116" s="370">
        <f t="shared" si="27"/>
        <v>0</v>
      </c>
      <c r="G116" s="370" t="str">
        <f t="shared" si="23"/>
        <v>04</v>
      </c>
      <c r="H116" s="370" t="str">
        <f t="shared" si="24"/>
        <v/>
      </c>
      <c r="I116" s="369" t="str">
        <f t="shared" si="25"/>
        <v/>
      </c>
      <c r="J116" s="371" t="str">
        <f>IF($C116="","",ROUND(VLOOKUP($C116,'[1]8-Ball'!$A:$M,J$2,0),0))</f>
        <v/>
      </c>
      <c r="K116" s="372" t="str">
        <f>IF($C116="","",IF(ISERROR(VLOOKUP($C116,'Player Stats'!$A:$D,K$2,0)),0,VLOOKUP($C116,'Player Stats'!$A:$D,K$2,0)))</f>
        <v/>
      </c>
      <c r="L116" s="373" t="str">
        <f t="shared" si="17"/>
        <v/>
      </c>
      <c r="M116" s="373" t="str">
        <f>IF($C116="","",IF(ISERROR(VLOOKUP($C116,'Player Stats'!$A:$D,M$2,0)),0,VLOOKUP($C116,'Player Stats'!$A:$D,M$2,0)))</f>
        <v/>
      </c>
      <c r="N116" s="373" t="str">
        <f>IF($C116="","",IF(ISERROR(VLOOKUP($C116,'Player Stats'!$A:$G,N$2,FALSE)),0,VLOOKUP($C116,'Player Stats'!$A:$G,N$2,FALSE)))</f>
        <v/>
      </c>
      <c r="O116" s="373" t="str">
        <f>IF($C116="","",IF(ISERROR(VLOOKUP($C116,'Player Stats'!$H:$J,O$2,FALSE)),0,VLOOKUP($C116,'Player Stats'!$H:$J,O$2,FALSE))+IF(ISERROR(VLOOKUP($C116,'Player Stats'!$L:$N,O$2,FALSE)),0,VLOOKUP($C116,'Player Stats'!$L:$N,O$2,FALSE)))</f>
        <v/>
      </c>
      <c r="P116" s="373" t="str">
        <f t="shared" si="18"/>
        <v/>
      </c>
      <c r="Q116" s="373" t="str">
        <f>IF($C116="","",IF(ISERROR(VLOOKUP($C116,'Player Stats'!$H:$J,Q$2,FALSE)),0,VLOOKUP($C116,'Player Stats'!$H:$J,Q$2,FALSE))+IF(ISERROR(VLOOKUP($C116,'Player Stats'!$L:$N,Q$2,FALSE)),0,VLOOKUP($C116,'Player Stats'!$L:$N,Q$2,FALSE)))</f>
        <v/>
      </c>
      <c r="R116" s="374" t="str">
        <f>IF($C116="","",IF(ISERROR(VLOOKUP($C116,'Player Stats'!$H:$J,R$2,FALSE)),0,VLOOKUP($C116,'Player Stats'!$H:$J,R$2,FALSE))+IF(ISERROR(VLOOKUP($C116,'Player Stats'!$L:$N,R$2,FALSE)),0,VLOOKUP($C116,'Player Stats'!$L:$N,R$2,FALSE)))</f>
        <v/>
      </c>
    </row>
    <row r="117" spans="1:18" ht="16" customHeight="1">
      <c r="A117" s="368">
        <f t="shared" si="19"/>
        <v>19</v>
      </c>
      <c r="B117" s="77" t="s">
        <v>37</v>
      </c>
      <c r="C117" s="49"/>
      <c r="D117" s="50"/>
      <c r="E117" s="369">
        <v>5</v>
      </c>
      <c r="F117" s="370">
        <f t="shared" si="27"/>
        <v>0</v>
      </c>
      <c r="G117" s="370" t="str">
        <f t="shared" si="23"/>
        <v>05</v>
      </c>
      <c r="H117" s="370" t="str">
        <f t="shared" si="24"/>
        <v/>
      </c>
      <c r="I117" s="369" t="str">
        <f t="shared" si="25"/>
        <v/>
      </c>
      <c r="J117" s="371" t="str">
        <f>IF($C117="","",ROUND(VLOOKUP($C117,'[1]8-Ball'!$A:$M,J$2,0),0))</f>
        <v/>
      </c>
      <c r="K117" s="372" t="str">
        <f>IF($C117="","",IF(ISERROR(VLOOKUP($C117,'Player Stats'!$A:$D,K$2,0)),0,VLOOKUP($C117,'Player Stats'!$A:$D,K$2,0)))</f>
        <v/>
      </c>
      <c r="L117" s="373" t="str">
        <f t="shared" si="17"/>
        <v/>
      </c>
      <c r="M117" s="373" t="str">
        <f>IF($C117="","",IF(ISERROR(VLOOKUP($C117,'Player Stats'!$A:$D,M$2,0)),0,VLOOKUP($C117,'Player Stats'!$A:$D,M$2,0)))</f>
        <v/>
      </c>
      <c r="N117" s="373" t="str">
        <f>IF($C117="","",IF(ISERROR(VLOOKUP($C117,'Player Stats'!$A:$G,N$2,FALSE)),0,VLOOKUP($C117,'Player Stats'!$A:$G,N$2,FALSE)))</f>
        <v/>
      </c>
      <c r="O117" s="373" t="str">
        <f>IF($C117="","",IF(ISERROR(VLOOKUP($C117,'Player Stats'!$H:$J,O$2,FALSE)),0,VLOOKUP($C117,'Player Stats'!$H:$J,O$2,FALSE))+IF(ISERROR(VLOOKUP($C117,'Player Stats'!$L:$N,O$2,FALSE)),0,VLOOKUP($C117,'Player Stats'!$L:$N,O$2,FALSE)))</f>
        <v/>
      </c>
      <c r="P117" s="373" t="str">
        <f t="shared" si="18"/>
        <v/>
      </c>
      <c r="Q117" s="373" t="str">
        <f>IF($C117="","",IF(ISERROR(VLOOKUP($C117,'Player Stats'!$H:$J,Q$2,FALSE)),0,VLOOKUP($C117,'Player Stats'!$H:$J,Q$2,FALSE))+IF(ISERROR(VLOOKUP($C117,'Player Stats'!$L:$N,Q$2,FALSE)),0,VLOOKUP($C117,'Player Stats'!$L:$N,Q$2,FALSE)))</f>
        <v/>
      </c>
      <c r="R117" s="374" t="str">
        <f>IF($C117="","",IF(ISERROR(VLOOKUP($C117,'Player Stats'!$H:$J,R$2,FALSE)),0,VLOOKUP($C117,'Player Stats'!$H:$J,R$2,FALSE))+IF(ISERROR(VLOOKUP($C117,'Player Stats'!$L:$N,R$2,FALSE)),0,VLOOKUP($C117,'Player Stats'!$L:$N,R$2,FALSE)))</f>
        <v/>
      </c>
    </row>
    <row r="118" spans="1:18" ht="16" customHeight="1">
      <c r="A118" s="368">
        <f t="shared" si="19"/>
        <v>19</v>
      </c>
      <c r="B118" s="78"/>
      <c r="C118" s="49"/>
      <c r="D118" s="51"/>
      <c r="E118" s="375">
        <v>6</v>
      </c>
      <c r="F118" s="370">
        <f t="shared" si="27"/>
        <v>0</v>
      </c>
      <c r="G118" s="370" t="str">
        <f t="shared" si="23"/>
        <v>06</v>
      </c>
      <c r="H118" s="370" t="str">
        <f t="shared" si="24"/>
        <v/>
      </c>
      <c r="I118" s="369" t="str">
        <f t="shared" si="25"/>
        <v/>
      </c>
      <c r="J118" s="371" t="str">
        <f>IF($C118="","",ROUND(VLOOKUP($C118,'[1]8-Ball'!$A:$M,J$2,0),0))</f>
        <v/>
      </c>
      <c r="K118" s="372" t="str">
        <f>IF($C118="","",IF(ISERROR(VLOOKUP($C118,'Player Stats'!$A:$D,K$2,0)),0,VLOOKUP($C118,'Player Stats'!$A:$D,K$2,0)))</f>
        <v/>
      </c>
      <c r="L118" s="373" t="str">
        <f t="shared" si="17"/>
        <v/>
      </c>
      <c r="M118" s="373" t="str">
        <f>IF($C118="","",IF(ISERROR(VLOOKUP($C118,'Player Stats'!$A:$D,M$2,0)),0,VLOOKUP($C118,'Player Stats'!$A:$D,M$2,0)))</f>
        <v/>
      </c>
      <c r="N118" s="373" t="str">
        <f>IF($C118="","",IF(ISERROR(VLOOKUP($C118,'Player Stats'!$A:$G,N$2,FALSE)),0,VLOOKUP($C118,'Player Stats'!$A:$G,N$2,FALSE)))</f>
        <v/>
      </c>
      <c r="O118" s="373" t="str">
        <f>IF($C118="","",IF(ISERROR(VLOOKUP($C118,'Player Stats'!$H:$J,O$2,FALSE)),0,VLOOKUP($C118,'Player Stats'!$H:$J,O$2,FALSE))+IF(ISERROR(VLOOKUP($C118,'Player Stats'!$L:$N,O$2,FALSE)),0,VLOOKUP($C118,'Player Stats'!$L:$N,O$2,FALSE)))</f>
        <v/>
      </c>
      <c r="P118" s="373" t="str">
        <f t="shared" si="18"/>
        <v/>
      </c>
      <c r="Q118" s="373" t="str">
        <f>IF($C118="","",IF(ISERROR(VLOOKUP($C118,'Player Stats'!$H:$J,Q$2,FALSE)),0,VLOOKUP($C118,'Player Stats'!$H:$J,Q$2,FALSE))+IF(ISERROR(VLOOKUP($C118,'Player Stats'!$L:$N,Q$2,FALSE)),0,VLOOKUP($C118,'Player Stats'!$L:$N,Q$2,FALSE)))</f>
        <v/>
      </c>
      <c r="R118" s="374" t="str">
        <f>IF($C118="","",IF(ISERROR(VLOOKUP($C118,'Player Stats'!$H:$J,R$2,FALSE)),0,VLOOKUP($C118,'Player Stats'!$H:$J,R$2,FALSE))+IF(ISERROR(VLOOKUP($C118,'Player Stats'!$L:$N,R$2,FALSE)),0,VLOOKUP($C118,'Player Stats'!$L:$N,R$2,FALSE)))</f>
        <v/>
      </c>
    </row>
    <row r="119" spans="1:18" ht="16" customHeight="1">
      <c r="A119" s="368">
        <f t="shared" si="19"/>
        <v>19</v>
      </c>
      <c r="B119" s="376"/>
      <c r="C119" s="49"/>
      <c r="D119" s="51"/>
      <c r="E119" s="375">
        <v>7</v>
      </c>
      <c r="F119" s="370">
        <f t="shared" si="27"/>
        <v>0</v>
      </c>
      <c r="G119" s="370" t="str">
        <f>F119&amp;E119</f>
        <v>07</v>
      </c>
      <c r="H119" s="370" t="str">
        <f t="shared" si="24"/>
        <v/>
      </c>
      <c r="I119" s="369" t="str">
        <f t="shared" si="25"/>
        <v/>
      </c>
      <c r="J119" s="371" t="str">
        <f>IF($C119="","",ROUND(VLOOKUP($C119,'[1]8-Ball'!$A:$M,J$2,0),0))</f>
        <v/>
      </c>
      <c r="K119" s="372" t="str">
        <f>IF($C119="","",IF(ISERROR(VLOOKUP($C119,'Player Stats'!$A:$D,K$2,0)),0,VLOOKUP($C119,'Player Stats'!$A:$D,K$2,0)))</f>
        <v/>
      </c>
      <c r="L119" s="373" t="str">
        <f t="shared" si="17"/>
        <v/>
      </c>
      <c r="M119" s="373" t="str">
        <f>IF($C119="","",IF(ISERROR(VLOOKUP($C119,'Player Stats'!$A:$D,M$2,0)),0,VLOOKUP($C119,'Player Stats'!$A:$D,M$2,0)))</f>
        <v/>
      </c>
      <c r="N119" s="373" t="str">
        <f>IF($C119="","",IF(ISERROR(VLOOKUP($C119,'Player Stats'!$A:$G,N$2,FALSE)),0,VLOOKUP($C119,'Player Stats'!$A:$G,N$2,FALSE)))</f>
        <v/>
      </c>
      <c r="O119" s="373" t="str">
        <f>IF($C119="","",IF(ISERROR(VLOOKUP($C119,'Player Stats'!$H:$J,O$2,FALSE)),0,VLOOKUP($C119,'Player Stats'!$H:$J,O$2,FALSE))+IF(ISERROR(VLOOKUP($C119,'Player Stats'!$L:$N,O$2,FALSE)),0,VLOOKUP($C119,'Player Stats'!$L:$N,O$2,FALSE)))</f>
        <v/>
      </c>
      <c r="P119" s="373" t="str">
        <f t="shared" si="18"/>
        <v/>
      </c>
      <c r="Q119" s="373" t="str">
        <f>IF($C119="","",IF(ISERROR(VLOOKUP($C119,'Player Stats'!$H:$J,Q$2,FALSE)),0,VLOOKUP($C119,'Player Stats'!$H:$J,Q$2,FALSE))+IF(ISERROR(VLOOKUP($C119,'Player Stats'!$L:$N,Q$2,FALSE)),0,VLOOKUP($C119,'Player Stats'!$L:$N,Q$2,FALSE)))</f>
        <v/>
      </c>
      <c r="R119" s="374" t="str">
        <f>IF($C119="","",IF(ISERROR(VLOOKUP($C119,'Player Stats'!$H:$J,R$2,FALSE)),0,VLOOKUP($C119,'Player Stats'!$H:$J,R$2,FALSE))+IF(ISERROR(VLOOKUP($C119,'Player Stats'!$L:$N,R$2,FALSE)),0,VLOOKUP($C119,'Player Stats'!$L:$N,R$2,FALSE)))</f>
        <v/>
      </c>
    </row>
    <row r="120" spans="1:18" ht="16" customHeight="1">
      <c r="A120" s="368">
        <f t="shared" si="19"/>
        <v>19</v>
      </c>
      <c r="B120" s="376"/>
      <c r="C120" s="49"/>
      <c r="D120" s="51"/>
      <c r="E120" s="375">
        <v>8</v>
      </c>
      <c r="F120" s="370">
        <f t="shared" si="27"/>
        <v>0</v>
      </c>
      <c r="G120" s="370" t="str">
        <f>F120&amp;E120</f>
        <v>08</v>
      </c>
      <c r="H120" s="370" t="str">
        <f t="shared" si="24"/>
        <v/>
      </c>
      <c r="I120" s="369" t="str">
        <f t="shared" si="25"/>
        <v/>
      </c>
      <c r="J120" s="371" t="str">
        <f>IF($C120="","",ROUND(VLOOKUP($C120,'[1]8-Ball'!$A:$M,J$2,0),0))</f>
        <v/>
      </c>
      <c r="K120" s="372" t="str">
        <f>IF($C120="","",IF(ISERROR(VLOOKUP($C120,'Player Stats'!$A:$D,K$2,0)),0,VLOOKUP($C120,'Player Stats'!$A:$D,K$2,0)))</f>
        <v/>
      </c>
      <c r="L120" s="373" t="str">
        <f t="shared" si="17"/>
        <v/>
      </c>
      <c r="M120" s="373" t="str">
        <f>IF($C120="","",IF(ISERROR(VLOOKUP($C120,'Player Stats'!$A:$D,M$2,0)),0,VLOOKUP($C120,'Player Stats'!$A:$D,M$2,0)))</f>
        <v/>
      </c>
      <c r="N120" s="373" t="str">
        <f>IF($C120="","",IF(ISERROR(VLOOKUP($C120,'Player Stats'!$A:$G,N$2,FALSE)),0,VLOOKUP($C120,'Player Stats'!$A:$G,N$2,FALSE)))</f>
        <v/>
      </c>
      <c r="O120" s="373" t="str">
        <f>IF($C120="","",IF(ISERROR(VLOOKUP($C120,'Player Stats'!$H:$J,O$2,FALSE)),0,VLOOKUP($C120,'Player Stats'!$H:$J,O$2,FALSE))+IF(ISERROR(VLOOKUP($C120,'Player Stats'!$L:$N,O$2,FALSE)),0,VLOOKUP($C120,'Player Stats'!$L:$N,O$2,FALSE)))</f>
        <v/>
      </c>
      <c r="P120" s="373" t="str">
        <f t="shared" si="18"/>
        <v/>
      </c>
      <c r="Q120" s="373" t="str">
        <f>IF($C120="","",IF(ISERROR(VLOOKUP($C120,'Player Stats'!$H:$J,Q$2,FALSE)),0,VLOOKUP($C120,'Player Stats'!$H:$J,Q$2,FALSE))+IF(ISERROR(VLOOKUP($C120,'Player Stats'!$L:$N,Q$2,FALSE)),0,VLOOKUP($C120,'Player Stats'!$L:$N,Q$2,FALSE)))</f>
        <v/>
      </c>
      <c r="R120" s="374" t="str">
        <f>IF($C120="","",IF(ISERROR(VLOOKUP($C120,'Player Stats'!$H:$J,R$2,FALSE)),0,VLOOKUP($C120,'Player Stats'!$H:$J,R$2,FALSE))+IF(ISERROR(VLOOKUP($C120,'Player Stats'!$L:$N,R$2,FALSE)),0,VLOOKUP($C120,'Player Stats'!$L:$N,R$2,FALSE)))</f>
        <v/>
      </c>
    </row>
    <row r="121" spans="1:18" ht="16" customHeight="1">
      <c r="A121" s="368">
        <f t="shared" si="19"/>
        <v>19</v>
      </c>
      <c r="B121" s="376"/>
      <c r="C121" s="49"/>
      <c r="D121" s="51"/>
      <c r="E121" s="375">
        <v>9</v>
      </c>
      <c r="F121" s="370">
        <f t="shared" si="27"/>
        <v>0</v>
      </c>
      <c r="G121" s="370" t="str">
        <f>F121&amp;E121</f>
        <v>09</v>
      </c>
      <c r="H121" s="370" t="str">
        <f t="shared" si="24"/>
        <v/>
      </c>
      <c r="I121" s="369" t="str">
        <f t="shared" si="25"/>
        <v/>
      </c>
      <c r="J121" s="371" t="str">
        <f>IF($C121="","",ROUND(VLOOKUP($C121,'[1]8-Ball'!$A:$M,J$2,0),0))</f>
        <v/>
      </c>
      <c r="K121" s="372" t="str">
        <f>IF($C121="","",IF(ISERROR(VLOOKUP($C121,'Player Stats'!$A:$D,K$2,0)),0,VLOOKUP($C121,'Player Stats'!$A:$D,K$2,0)))</f>
        <v/>
      </c>
      <c r="L121" s="373" t="str">
        <f t="shared" si="17"/>
        <v/>
      </c>
      <c r="M121" s="373" t="str">
        <f>IF($C121="","",IF(ISERROR(VLOOKUP($C121,'Player Stats'!$A:$D,M$2,0)),0,VLOOKUP($C121,'Player Stats'!$A:$D,M$2,0)))</f>
        <v/>
      </c>
      <c r="N121" s="373" t="str">
        <f>IF($C121="","",IF(ISERROR(VLOOKUP($C121,'Player Stats'!$A:$G,N$2,FALSE)),0,VLOOKUP($C121,'Player Stats'!$A:$G,N$2,FALSE)))</f>
        <v/>
      </c>
      <c r="O121" s="373" t="str">
        <f>IF($C121="","",IF(ISERROR(VLOOKUP($C121,'Player Stats'!$H:$J,O$2,FALSE)),0,VLOOKUP($C121,'Player Stats'!$H:$J,O$2,FALSE))+IF(ISERROR(VLOOKUP($C121,'Player Stats'!$L:$N,O$2,FALSE)),0,VLOOKUP($C121,'Player Stats'!$L:$N,O$2,FALSE)))</f>
        <v/>
      </c>
      <c r="P121" s="373" t="str">
        <f t="shared" si="18"/>
        <v/>
      </c>
      <c r="Q121" s="373" t="str">
        <f>IF($C121="","",IF(ISERROR(VLOOKUP($C121,'Player Stats'!$H:$J,Q$2,FALSE)),0,VLOOKUP($C121,'Player Stats'!$H:$J,Q$2,FALSE))+IF(ISERROR(VLOOKUP($C121,'Player Stats'!$L:$N,Q$2,FALSE)),0,VLOOKUP($C121,'Player Stats'!$L:$N,Q$2,FALSE)))</f>
        <v/>
      </c>
      <c r="R121" s="374" t="str">
        <f>IF($C121="","",IF(ISERROR(VLOOKUP($C121,'Player Stats'!$H:$J,R$2,FALSE)),0,VLOOKUP($C121,'Player Stats'!$H:$J,R$2,FALSE))+IF(ISERROR(VLOOKUP($C121,'Player Stats'!$L:$N,R$2,FALSE)),0,VLOOKUP($C121,'Player Stats'!$L:$N,R$2,FALSE)))</f>
        <v/>
      </c>
    </row>
    <row r="122" spans="1:18" ht="16" customHeight="1" thickBot="1">
      <c r="A122" s="377">
        <f t="shared" si="19"/>
        <v>19</v>
      </c>
      <c r="B122" s="378"/>
      <c r="C122" s="52"/>
      <c r="D122" s="53"/>
      <c r="E122" s="379">
        <v>10</v>
      </c>
      <c r="F122" s="380">
        <f t="shared" si="27"/>
        <v>0</v>
      </c>
      <c r="G122" s="380" t="str">
        <f>F122&amp;E122</f>
        <v>010</v>
      </c>
      <c r="H122" s="380" t="str">
        <f t="shared" si="24"/>
        <v/>
      </c>
      <c r="I122" s="381" t="str">
        <f t="shared" si="25"/>
        <v/>
      </c>
      <c r="J122" s="382" t="str">
        <f>IF($C122="","",ROUND(VLOOKUP($C122,'[1]8-Ball'!$A:$M,J$2,0),0))</f>
        <v/>
      </c>
      <c r="K122" s="383" t="str">
        <f>IF($C122="","",IF(ISERROR(VLOOKUP($C122,'Player Stats'!$A:$D,K$2,0)),0,VLOOKUP($C122,'Player Stats'!$A:$D,K$2,0)))</f>
        <v/>
      </c>
      <c r="L122" s="384" t="str">
        <f t="shared" si="17"/>
        <v/>
      </c>
      <c r="M122" s="384" t="str">
        <f>IF($C122="","",IF(ISERROR(VLOOKUP($C122,'Player Stats'!$A:$D,M$2,0)),0,VLOOKUP($C122,'Player Stats'!$A:$D,M$2,0)))</f>
        <v/>
      </c>
      <c r="N122" s="384" t="str">
        <f>IF($C122="","",IF(ISERROR(VLOOKUP($C122,'Player Stats'!$A:$G,N$2,FALSE)),0,VLOOKUP($C122,'Player Stats'!$A:$G,N$2,FALSE)))</f>
        <v/>
      </c>
      <c r="O122" s="384" t="str">
        <f>IF($C122="","",IF(ISERROR(VLOOKUP($C122,'Player Stats'!$H:$J,O$2,FALSE)),0,VLOOKUP($C122,'Player Stats'!$H:$J,O$2,FALSE))+IF(ISERROR(VLOOKUP($C122,'Player Stats'!$L:$N,O$2,FALSE)),0,VLOOKUP($C122,'Player Stats'!$L:$N,O$2,FALSE)))</f>
        <v/>
      </c>
      <c r="P122" s="384" t="str">
        <f t="shared" si="18"/>
        <v/>
      </c>
      <c r="Q122" s="384" t="str">
        <f>IF($C122="","",IF(ISERROR(VLOOKUP($C122,'Player Stats'!$H:$J,Q$2,FALSE)),0,VLOOKUP($C122,'Player Stats'!$H:$J,Q$2,FALSE))+IF(ISERROR(VLOOKUP($C122,'Player Stats'!$L:$N,Q$2,FALSE)),0,VLOOKUP($C122,'Player Stats'!$L:$N,Q$2,FALSE)))</f>
        <v/>
      </c>
      <c r="R122" s="385" t="str">
        <f>IF($C122="","",IF(ISERROR(VLOOKUP($C122,'Player Stats'!$H:$J,R$2,FALSE)),0,VLOOKUP($C122,'Player Stats'!$H:$J,R$2,FALSE))+IF(ISERROR(VLOOKUP($C122,'Player Stats'!$L:$N,R$2,FALSE)),0,VLOOKUP($C122,'Player Stats'!$L:$N,R$2,FALSE)))</f>
        <v/>
      </c>
    </row>
  </sheetData>
  <sheetProtection sheet="1" objects="1" scenarios="1"/>
  <printOptions horizontalCentered="1"/>
  <pageMargins left="0.25" right="0.25" top="0.5" bottom="0.5" header="0.51180555555555551" footer="0.51180555555555551"/>
  <pageSetup scale="25" orientation="landscape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pageSetUpPr fitToPage="1"/>
  </sheetPr>
  <dimension ref="A1:G14"/>
  <sheetViews>
    <sheetView workbookViewId="0"/>
  </sheetViews>
  <sheetFormatPr baseColWidth="10" defaultColWidth="11.5" defaultRowHeight="12" x14ac:dyDescent="0"/>
  <cols>
    <col min="2" max="2" width="21.6640625" customWidth="1"/>
    <col min="3" max="3" width="20.5" customWidth="1"/>
    <col min="4" max="4" width="6.6640625" customWidth="1"/>
    <col min="5" max="6" width="6.1640625" customWidth="1"/>
    <col min="7" max="7" width="3.1640625" customWidth="1"/>
  </cols>
  <sheetData>
    <row r="1" spans="1:7">
      <c r="A1" s="1" t="s">
        <v>168</v>
      </c>
      <c r="B1" s="34">
        <f>COUNTIF(A3:A16,"&gt;0")</f>
        <v>8</v>
      </c>
      <c r="C1" s="1"/>
      <c r="D1" s="1"/>
      <c r="E1" s="1"/>
      <c r="F1" s="1"/>
      <c r="G1" s="1"/>
    </row>
    <row r="2" spans="1:7">
      <c r="A2" s="1" t="s">
        <v>36</v>
      </c>
      <c r="B2" s="1" t="s">
        <v>31</v>
      </c>
      <c r="C2" s="1" t="s">
        <v>37</v>
      </c>
      <c r="D2" s="1" t="s">
        <v>38</v>
      </c>
      <c r="E2" s="1" t="s">
        <v>39</v>
      </c>
      <c r="F2" s="1" t="s">
        <v>16</v>
      </c>
      <c r="G2" s="1"/>
    </row>
    <row r="3" spans="1:7">
      <c r="A3">
        <f>'Team Rosters'!B6</f>
        <v>3</v>
      </c>
      <c r="B3" t="str">
        <f>'Team Rosters'!B4</f>
        <v>Henson/Pigford</v>
      </c>
      <c r="C3" t="str">
        <f>'Team Rosters'!B8</f>
        <v>Doctor Proctor's</v>
      </c>
      <c r="D3">
        <f>COUNTIF(Schedule!D$3:D$25,$A3)+COUNTIF(Schedule!F$3:F$25,$A3)+COUNTIF(Schedule!H$3:H$25,$A3)+COUNTIF(Schedule!J$3:J$25,$A3)+COUNTIF(Schedule!L$3:L$25,$A3)+COUNTIF(Schedule!N$3:N$25,$A3)</f>
        <v>9</v>
      </c>
      <c r="E3">
        <f>COUNTIF(Schedule!E$3:E$25,$A3)+COUNTIF(Schedule!G$3:G$25,$A3)+COUNTIF(Schedule!I$3:I$25,$A3)+COUNTIF(Schedule!K$3:K$25,$A3)+COUNTIF(Schedule!M$3:M$25,$A3)+COUNTIF(Schedule!O$3:O$25,$A3)</f>
        <v>9</v>
      </c>
      <c r="F3">
        <f>COUNTIF(Schedule!$D$3:$O$30,Teams!A3)</f>
        <v>18</v>
      </c>
      <c r="G3" s="24"/>
    </row>
    <row r="4" spans="1:7">
      <c r="A4">
        <f>'Team Rosters'!B16</f>
        <v>1</v>
      </c>
      <c r="B4" t="str">
        <f>'Team Rosters'!B14</f>
        <v>The Littles</v>
      </c>
      <c r="C4" t="str">
        <f>'Team Rosters'!B18</f>
        <v>Pub on Pearl</v>
      </c>
      <c r="D4">
        <f>COUNTIF(Schedule!D$3:D$25,$A4)+COUNTIF(Schedule!F$3:F$25,$A4)+COUNTIF(Schedule!H$3:H$25,$A4)+COUNTIF(Schedule!J$3:J$25,$A4)+COUNTIF(Schedule!L$3:L$25,$A4)+COUNTIF(Schedule!N$3:N$25,$A4)</f>
        <v>9</v>
      </c>
      <c r="E4">
        <f>COUNTIF(Schedule!E$3:E$25,$A4)+COUNTIF(Schedule!G$3:G$25,$A4)+COUNTIF(Schedule!I$3:I$25,$A4)+COUNTIF(Schedule!K$3:K$25,$A4)+COUNTIF(Schedule!M$3:M$25,$A4)+COUNTIF(Schedule!O$3:O$25,$A4)</f>
        <v>9</v>
      </c>
      <c r="F4">
        <f>COUNTIF(Schedule!$D$3:$O$30,Teams!A4)</f>
        <v>18</v>
      </c>
      <c r="G4" s="24"/>
    </row>
    <row r="5" spans="1:7">
      <c r="A5">
        <f>'Team Rosters'!B26</f>
        <v>2</v>
      </c>
      <c r="B5" t="str">
        <f>'Team Rosters'!B24</f>
        <v>PHOQUEURTEEM</v>
      </c>
      <c r="C5" t="str">
        <f>'Team Rosters'!B28</f>
        <v>Pub on Pearl</v>
      </c>
      <c r="D5">
        <f>COUNTIF(Schedule!D$3:D$25,$A5)+COUNTIF(Schedule!F$3:F$25,$A5)+COUNTIF(Schedule!H$3:H$25,$A5)+COUNTIF(Schedule!J$3:J$25,$A5)+COUNTIF(Schedule!L$3:L$25,$A5)+COUNTIF(Schedule!N$3:N$25,$A5)</f>
        <v>9</v>
      </c>
      <c r="E5">
        <f>COUNTIF(Schedule!E$3:E$25,$A5)+COUNTIF(Schedule!G$3:G$25,$A5)+COUNTIF(Schedule!I$3:I$25,$A5)+COUNTIF(Schedule!K$3:K$25,$A5)+COUNTIF(Schedule!M$3:M$25,$A5)+COUNTIF(Schedule!O$3:O$25,$A5)</f>
        <v>9</v>
      </c>
      <c r="F5">
        <f>COUNTIF(Schedule!$D$3:$O$30,Teams!A5)</f>
        <v>18</v>
      </c>
      <c r="G5" s="24"/>
    </row>
    <row r="6" spans="1:7">
      <c r="A6">
        <f>'Team Rosters'!B36</f>
        <v>5</v>
      </c>
      <c r="B6" t="str">
        <f>'Team Rosters'!B34</f>
        <v>Ancheta/Tiwari</v>
      </c>
      <c r="C6" t="str">
        <f>'Team Rosters'!B38</f>
        <v>pub on penn</v>
      </c>
      <c r="D6">
        <f>COUNTIF(Schedule!D$3:D$25,$A6)+COUNTIF(Schedule!F$3:F$25,$A6)+COUNTIF(Schedule!H$3:H$25,$A6)+COUNTIF(Schedule!J$3:J$25,$A6)+COUNTIF(Schedule!L$3:L$25,$A6)+COUNTIF(Schedule!N$3:N$25,$A6)</f>
        <v>9</v>
      </c>
      <c r="E6">
        <f>COUNTIF(Schedule!E$3:E$25,$A6)+COUNTIF(Schedule!G$3:G$25,$A6)+COUNTIF(Schedule!I$3:I$25,$A6)+COUNTIF(Schedule!K$3:K$25,$A6)+COUNTIF(Schedule!M$3:M$25,$A6)+COUNTIF(Schedule!O$3:O$25,$A6)</f>
        <v>9</v>
      </c>
      <c r="F6">
        <f>COUNTIF(Schedule!$D$3:$O$30,Teams!A6)</f>
        <v>18</v>
      </c>
      <c r="G6" s="24"/>
    </row>
    <row r="7" spans="1:7">
      <c r="A7">
        <f>'Team Rosters'!B46</f>
        <v>8</v>
      </c>
      <c r="B7" t="str">
        <f>'Team Rosters'!B44</f>
        <v>Crumbliss</v>
      </c>
      <c r="C7" t="str">
        <f>'Team Rosters'!B48</f>
        <v>My Other Bar</v>
      </c>
      <c r="D7">
        <f>COUNTIF(Schedule!D$3:D$25,$A7)+COUNTIF(Schedule!F$3:F$25,$A7)+COUNTIF(Schedule!H$3:H$25,$A7)+COUNTIF(Schedule!J$3:J$25,$A7)+COUNTIF(Schedule!L$3:L$25,$A7)+COUNTIF(Schedule!N$3:N$25,$A7)</f>
        <v>9</v>
      </c>
      <c r="E7">
        <f>COUNTIF(Schedule!E$3:E$25,$A7)+COUNTIF(Schedule!G$3:G$25,$A7)+COUNTIF(Schedule!I$3:I$25,$A7)+COUNTIF(Schedule!K$3:K$25,$A7)+COUNTIF(Schedule!M$3:M$25,$A7)+COUNTIF(Schedule!O$3:O$25,$A7)</f>
        <v>9</v>
      </c>
      <c r="F7">
        <f>COUNTIF(Schedule!$D$3:$O$30,Teams!A7)</f>
        <v>18</v>
      </c>
      <c r="G7" s="24"/>
    </row>
    <row r="8" spans="1:7">
      <c r="A8">
        <f>'Team Rosters'!B56</f>
        <v>0</v>
      </c>
      <c r="B8">
        <f>'Team Rosters'!B54</f>
        <v>0</v>
      </c>
      <c r="C8">
        <f>'Team Rosters'!B58</f>
        <v>0</v>
      </c>
      <c r="D8">
        <f>COUNTIF(Schedule!D$3:D$25,$A8)+COUNTIF(Schedule!F$3:F$25,$A8)+COUNTIF(Schedule!H$3:H$25,$A8)+COUNTIF(Schedule!J$3:J$25,$A8)+COUNTIF(Schedule!L$3:L$25,$A8)+COUNTIF(Schedule!N$3:N$25,$A8)</f>
        <v>0</v>
      </c>
      <c r="E8">
        <f>COUNTIF(Schedule!E$3:E$25,$A8)+COUNTIF(Schedule!G$3:G$25,$A8)+COUNTIF(Schedule!I$3:I$25,$A8)+COUNTIF(Schedule!K$3:K$25,$A8)+COUNTIF(Schedule!M$3:M$25,$A8)+COUNTIF(Schedule!O$3:O$25,$A8)</f>
        <v>0</v>
      </c>
      <c r="F8">
        <f>COUNTIF(Schedule!$D$3:$O$30,Teams!A8)</f>
        <v>0</v>
      </c>
      <c r="G8" s="24"/>
    </row>
    <row r="9" spans="1:7">
      <c r="A9">
        <f>'Team Rosters'!B66</f>
        <v>6</v>
      </c>
      <c r="B9" t="str">
        <f>'Team Rosters'!B64</f>
        <v>Reynolds/Wiley</v>
      </c>
      <c r="C9" t="str">
        <f>'Team Rosters'!B68</f>
        <v>Doctor Proctor's</v>
      </c>
      <c r="D9">
        <f>COUNTIF(Schedule!D$3:D$25,$A9)+COUNTIF(Schedule!F$3:F$25,$A9)+COUNTIF(Schedule!H$3:H$25,$A9)+COUNTIF(Schedule!J$3:J$25,$A9)+COUNTIF(Schedule!L$3:L$25,$A9)+COUNTIF(Schedule!N$3:N$25,$A9)</f>
        <v>9</v>
      </c>
      <c r="E9">
        <f>COUNTIF(Schedule!E$3:E$25,$A9)+COUNTIF(Schedule!G$3:G$25,$A9)+COUNTIF(Schedule!I$3:I$25,$A9)+COUNTIF(Schedule!K$3:K$25,$A9)+COUNTIF(Schedule!M$3:M$25,$A9)+COUNTIF(Schedule!O$3:O$25,$A9)</f>
        <v>9</v>
      </c>
      <c r="F9">
        <f>COUNTIF(Schedule!$D$3:$O$30,Teams!A9)</f>
        <v>18</v>
      </c>
      <c r="G9" s="24"/>
    </row>
    <row r="10" spans="1:7">
      <c r="A10">
        <f>'Team Rosters'!B76</f>
        <v>7</v>
      </c>
      <c r="B10" t="str">
        <f>'Team Rosters'!B74</f>
        <v>Milo's</v>
      </c>
      <c r="C10" t="str">
        <f>'Team Rosters'!B78</f>
        <v>Milo's</v>
      </c>
      <c r="D10">
        <f>COUNTIF(Schedule!D$3:D$25,$A10)+COUNTIF(Schedule!F$3:F$25,$A10)+COUNTIF(Schedule!H$3:H$25,$A10)+COUNTIF(Schedule!J$3:J$25,$A10)+COUNTIF(Schedule!L$3:L$25,$A10)+COUNTIF(Schedule!N$3:N$25,$A10)</f>
        <v>9</v>
      </c>
      <c r="E10">
        <f>COUNTIF(Schedule!E$3:E$25,$A10)+COUNTIF(Schedule!G$3:G$25,$A10)+COUNTIF(Schedule!I$3:I$25,$A10)+COUNTIF(Schedule!K$3:K$25,$A10)+COUNTIF(Schedule!M$3:M$25,$A10)+COUNTIF(Schedule!O$3:O$25,$A10)</f>
        <v>9</v>
      </c>
      <c r="F10">
        <f>COUNTIF(Schedule!$D$3:$O$30,Teams!A10)</f>
        <v>18</v>
      </c>
    </row>
    <row r="11" spans="1:7">
      <c r="A11">
        <f>'Team Rosters'!B86</f>
        <v>4</v>
      </c>
      <c r="B11" t="str">
        <f>'Team Rosters'!B84</f>
        <v>Randolph/Shindle</v>
      </c>
      <c r="C11" t="str">
        <f>'Team Rosters'!B88</f>
        <v>Doctor Proctor's</v>
      </c>
      <c r="D11">
        <f>COUNTIF(Schedule!D$3:D$25,$A11)+COUNTIF(Schedule!F$3:F$25,$A11)+COUNTIF(Schedule!H$3:H$25,$A11)+COUNTIF(Schedule!J$3:J$25,$A11)+COUNTIF(Schedule!L$3:L$25,$A11)+COUNTIF(Schedule!N$3:N$25,$A11)</f>
        <v>9</v>
      </c>
      <c r="E11">
        <f>COUNTIF(Schedule!E$3:E$25,$A11)+COUNTIF(Schedule!G$3:G$25,$A11)+COUNTIF(Schedule!I$3:I$25,$A11)+COUNTIF(Schedule!K$3:K$25,$A11)+COUNTIF(Schedule!M$3:M$25,$A11)+COUNTIF(Schedule!O$3:O$25,$A11)</f>
        <v>9</v>
      </c>
      <c r="F11">
        <f>COUNTIF(Schedule!$D$3:$O$30,Teams!A11)</f>
        <v>18</v>
      </c>
    </row>
    <row r="12" spans="1:7">
      <c r="A12">
        <f>'Team Rosters'!B96</f>
        <v>0</v>
      </c>
      <c r="B12">
        <f>'Team Rosters'!B94</f>
        <v>0</v>
      </c>
      <c r="C12">
        <f>'Team Rosters'!B98</f>
        <v>0</v>
      </c>
      <c r="D12">
        <f>COUNTIF(Schedule!D$3:D$25,$A12)+COUNTIF(Schedule!F$3:F$25,$A12)+COUNTIF(Schedule!H$3:H$25,$A12)+COUNTIF(Schedule!J$3:J$25,$A12)+COUNTIF(Schedule!L$3:L$25,$A12)+COUNTIF(Schedule!N$3:N$25,$A12)</f>
        <v>0</v>
      </c>
      <c r="E12">
        <f>COUNTIF(Schedule!E$3:E$25,$A12)+COUNTIF(Schedule!G$3:G$25,$A12)+COUNTIF(Schedule!I$3:I$25,$A12)+COUNTIF(Schedule!K$3:K$25,$A12)+COUNTIF(Schedule!M$3:M$25,$A12)+COUNTIF(Schedule!O$3:O$25,$A12)</f>
        <v>0</v>
      </c>
      <c r="F12">
        <f>COUNTIF(Schedule!$D$3:$O$30,Teams!A12)</f>
        <v>0</v>
      </c>
    </row>
    <row r="13" spans="1:7">
      <c r="A13">
        <f>'Team Rosters'!B106</f>
        <v>0</v>
      </c>
      <c r="B13">
        <f>'Team Rosters'!B104</f>
        <v>0</v>
      </c>
      <c r="C13">
        <f>'Team Rosters'!B108</f>
        <v>0</v>
      </c>
      <c r="D13">
        <f>COUNTIF(Schedule!D$3:D$25,$A13)+COUNTIF(Schedule!F$3:F$25,$A13)+COUNTIF(Schedule!H$3:H$25,$A13)+COUNTIF(Schedule!J$3:J$25,$A13)+COUNTIF(Schedule!L$3:L$25,$A13)+COUNTIF(Schedule!N$3:N$25,$A13)</f>
        <v>0</v>
      </c>
      <c r="E13">
        <f>COUNTIF(Schedule!E$3:E$25,$A13)+COUNTIF(Schedule!G$3:G$25,$A13)+COUNTIF(Schedule!I$3:I$25,$A13)+COUNTIF(Schedule!K$3:K$25,$A13)+COUNTIF(Schedule!M$3:M$25,$A13)+COUNTIF(Schedule!O$3:O$25,$A13)</f>
        <v>0</v>
      </c>
      <c r="F13">
        <f>COUNTIF(Schedule!$D$3:$O$30,Teams!A13)</f>
        <v>0</v>
      </c>
    </row>
    <row r="14" spans="1:7">
      <c r="A14">
        <f>'Team Rosters'!B116</f>
        <v>0</v>
      </c>
      <c r="B14">
        <f>'Team Rosters'!B114</f>
        <v>0</v>
      </c>
      <c r="C14">
        <f>'Team Rosters'!B118</f>
        <v>0</v>
      </c>
      <c r="D14">
        <f>COUNTIF(Schedule!D$3:D$25,$A14)+COUNTIF(Schedule!F$3:F$25,$A14)+COUNTIF(Schedule!H$3:H$25,$A14)+COUNTIF(Schedule!J$3:J$25,$A14)+COUNTIF(Schedule!L$3:L$25,$A14)+COUNTIF(Schedule!N$3:N$25,$A14)</f>
        <v>0</v>
      </c>
      <c r="E14">
        <f>COUNTIF(Schedule!E$3:E$25,$A14)+COUNTIF(Schedule!G$3:G$25,$A14)+COUNTIF(Schedule!I$3:I$25,$A14)+COUNTIF(Schedule!K$3:K$25,$A14)+COUNTIF(Schedule!M$3:M$25,$A14)+COUNTIF(Schedule!O$3:O$25,$A14)</f>
        <v>0</v>
      </c>
      <c r="F14">
        <f>COUNTIF(Schedule!$D$3:$O$30,Teams!A14)</f>
        <v>0</v>
      </c>
    </row>
  </sheetData>
  <sheetProtection sheet="1" objects="1" scenarios="1" selectLockedCells="1" selectUnlockedCells="1"/>
  <printOptions horizontalCentered="1"/>
  <pageMargins left="0.25" right="0.25" top="0.5" bottom="0.5" header="0.51180555555555551" footer="0.51180555555555551"/>
  <pageSetup orientation="landscape" useFirstPageNumber="1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pageSetUpPr fitToPage="1"/>
  </sheetPr>
  <dimension ref="A1:DJ93"/>
  <sheetViews>
    <sheetView workbookViewId="0">
      <selection activeCell="H59" sqref="G59:H59"/>
    </sheetView>
  </sheetViews>
  <sheetFormatPr baseColWidth="10" defaultColWidth="11.5" defaultRowHeight="12" x14ac:dyDescent="0"/>
  <cols>
    <col min="1" max="1" width="6.33203125" customWidth="1"/>
    <col min="2" max="2" width="10.6640625" customWidth="1"/>
    <col min="3" max="3" width="6.5" bestFit="1" customWidth="1"/>
    <col min="4" max="13" width="6.6640625" customWidth="1"/>
    <col min="14" max="14" width="6.1640625" style="25" customWidth="1"/>
    <col min="15" max="15" width="6.1640625" customWidth="1"/>
    <col min="16" max="23" width="6.5" customWidth="1"/>
    <col min="24" max="24" width="6.5" style="25" customWidth="1"/>
    <col min="25" max="27" width="6.5" customWidth="1"/>
    <col min="28" max="33" width="3.1640625" customWidth="1"/>
    <col min="34" max="34" width="3.1640625" style="25" customWidth="1"/>
    <col min="35" max="43" width="3.1640625" customWidth="1"/>
    <col min="44" max="44" width="3.83203125" style="25" customWidth="1"/>
    <col min="45" max="48" width="3.83203125" customWidth="1"/>
    <col min="49" max="114" width="5.1640625" customWidth="1"/>
  </cols>
  <sheetData>
    <row r="1" spans="1:66">
      <c r="A1" s="616" t="s">
        <v>220</v>
      </c>
      <c r="B1" s="616"/>
      <c r="C1" s="388">
        <v>19</v>
      </c>
      <c r="D1" s="26" t="s">
        <v>40</v>
      </c>
      <c r="E1" s="27"/>
      <c r="F1" s="26" t="s">
        <v>41</v>
      </c>
      <c r="G1" s="27"/>
      <c r="H1" s="26" t="s">
        <v>42</v>
      </c>
      <c r="I1" s="27"/>
      <c r="J1" s="26" t="s">
        <v>43</v>
      </c>
      <c r="K1" s="27"/>
      <c r="L1" s="1" t="s">
        <v>44</v>
      </c>
      <c r="M1" s="1"/>
      <c r="N1" s="1" t="s">
        <v>221</v>
      </c>
      <c r="O1" s="1"/>
      <c r="P1" s="92" t="s">
        <v>40</v>
      </c>
      <c r="Q1" s="27"/>
      <c r="R1" s="26" t="s">
        <v>41</v>
      </c>
      <c r="S1" s="27"/>
      <c r="T1" s="26" t="s">
        <v>42</v>
      </c>
      <c r="U1" s="27"/>
      <c r="V1" s="26" t="s">
        <v>43</v>
      </c>
      <c r="W1" s="27"/>
      <c r="X1" s="26" t="s">
        <v>44</v>
      </c>
      <c r="Y1" s="27"/>
      <c r="Z1" s="26" t="s">
        <v>221</v>
      </c>
      <c r="AA1" s="162"/>
      <c r="AB1" s="116" t="s">
        <v>45</v>
      </c>
      <c r="AH1"/>
      <c r="AM1" s="180"/>
      <c r="AN1" s="116" t="s">
        <v>46</v>
      </c>
      <c r="AR1"/>
      <c r="AY1" s="180"/>
      <c r="AZ1" s="116" t="s">
        <v>47</v>
      </c>
      <c r="BJ1" s="28"/>
      <c r="BK1" s="28"/>
      <c r="BL1" s="28"/>
      <c r="BM1" s="28"/>
      <c r="BN1" s="28"/>
    </row>
    <row r="2" spans="1:66" s="31" customFormat="1" ht="13" thickBot="1">
      <c r="A2" s="88" t="s">
        <v>48</v>
      </c>
      <c r="B2" s="88" t="s">
        <v>49</v>
      </c>
      <c r="C2" s="40" t="s">
        <v>77</v>
      </c>
      <c r="D2" s="390" t="s">
        <v>38</v>
      </c>
      <c r="E2" s="391" t="s">
        <v>39</v>
      </c>
      <c r="F2" s="390" t="s">
        <v>38</v>
      </c>
      <c r="G2" s="391" t="s">
        <v>39</v>
      </c>
      <c r="H2" s="390" t="s">
        <v>38</v>
      </c>
      <c r="I2" s="391" t="s">
        <v>39</v>
      </c>
      <c r="J2" s="390" t="s">
        <v>38</v>
      </c>
      <c r="K2" s="391" t="s">
        <v>39</v>
      </c>
      <c r="L2" s="40" t="s">
        <v>38</v>
      </c>
      <c r="M2" s="40" t="s">
        <v>39</v>
      </c>
      <c r="N2" s="40" t="s">
        <v>38</v>
      </c>
      <c r="O2" s="40" t="s">
        <v>39</v>
      </c>
      <c r="P2" s="392" t="s">
        <v>38</v>
      </c>
      <c r="Q2" s="393" t="s">
        <v>39</v>
      </c>
      <c r="R2" s="394" t="s">
        <v>38</v>
      </c>
      <c r="S2" s="393" t="s">
        <v>39</v>
      </c>
      <c r="T2" s="394" t="s">
        <v>38</v>
      </c>
      <c r="U2" s="393" t="s">
        <v>39</v>
      </c>
      <c r="V2" s="394" t="s">
        <v>38</v>
      </c>
      <c r="W2" s="393" t="s">
        <v>39</v>
      </c>
      <c r="X2" s="394" t="s">
        <v>38</v>
      </c>
      <c r="Y2" s="393" t="s">
        <v>39</v>
      </c>
      <c r="Z2" s="394" t="s">
        <v>38</v>
      </c>
      <c r="AA2" s="395" t="s">
        <v>39</v>
      </c>
      <c r="AB2" s="207"/>
      <c r="AM2" s="208"/>
      <c r="AN2" s="207"/>
      <c r="AY2" s="208"/>
      <c r="AZ2" s="207"/>
      <c r="BJ2" s="40"/>
      <c r="BK2" s="40"/>
      <c r="BL2" s="40"/>
      <c r="BM2" s="40"/>
      <c r="BN2" s="40"/>
    </row>
    <row r="3" spans="1:66" s="396" customFormat="1" ht="15" thickTop="1">
      <c r="A3" s="404">
        <f>IF(B3="","",IF(ISERROR(VLOOKUP(B3,B$34:D$37,1,0)),IF(A2="Week",1,MAX(A$2:A2)+1),""))</f>
        <v>1</v>
      </c>
      <c r="B3" s="444">
        <v>41799</v>
      </c>
      <c r="C3" s="419">
        <v>1</v>
      </c>
      <c r="D3" s="420">
        <v>2</v>
      </c>
      <c r="E3" s="421">
        <v>5</v>
      </c>
      <c r="F3" s="422">
        <v>3</v>
      </c>
      <c r="G3" s="423">
        <v>4</v>
      </c>
      <c r="H3" s="422">
        <v>7</v>
      </c>
      <c r="I3" s="423">
        <v>6</v>
      </c>
      <c r="J3" s="422">
        <v>8</v>
      </c>
      <c r="K3" s="423">
        <v>1</v>
      </c>
      <c r="L3" s="424"/>
      <c r="M3" s="425"/>
      <c r="N3" s="426"/>
      <c r="O3" s="427"/>
      <c r="P3" s="397" t="str">
        <f>IF(D3=0,"",IF(ISERROR(VLOOKUP(D3,Teams!$A$3:$B$16,2,0)),"",VLOOKUP(D3,Teams!$A$3:$B$16,2,0)))</f>
        <v>PHOQUEURTEEM</v>
      </c>
      <c r="Q3" s="398" t="str">
        <f>IF(E3=0,"",IF(ISERROR(VLOOKUP(E3,Teams!$A$3:$B$16,2,0)),"",VLOOKUP(E3,Teams!$A$3:$B$16,2,0)))</f>
        <v>Ancheta/Tiwari</v>
      </c>
      <c r="R3" s="399" t="str">
        <f>IF(F3=0,"",IF(ISERROR(VLOOKUP(F3,Teams!$A$3:$B$16,2,0)),"",VLOOKUP(F3,Teams!$A$3:$B$16,2,0)))</f>
        <v>Henson/Pigford</v>
      </c>
      <c r="S3" s="398" t="str">
        <f>IF(G3=0,"",IF(ISERROR(VLOOKUP(G3,Teams!$A$3:$B$16,2,0)),"",VLOOKUP(G3,Teams!$A$3:$B$16,2,0)))</f>
        <v>Randolph/Shindle</v>
      </c>
      <c r="T3" s="399" t="str">
        <f>IF(H3=0,"",IF(ISERROR(VLOOKUP(H3,Teams!$A$3:$B$16,2,0)),"",VLOOKUP(H3,Teams!$A$3:$B$16,2,0)))</f>
        <v>Milo's</v>
      </c>
      <c r="U3" s="398" t="str">
        <f>IF(I3=0,"",IF(ISERROR(VLOOKUP(I3,Teams!$A$3:$B$16,2,0)),"",VLOOKUP(I3,Teams!$A$3:$B$16,2,0)))</f>
        <v>Reynolds/Wiley</v>
      </c>
      <c r="V3" s="399" t="str">
        <f>IF(J3=0,"",IF(ISERROR(VLOOKUP(J3,Teams!$A$3:$B$16,2,0)),"",VLOOKUP(J3,Teams!$A$3:$B$16,2,0)))</f>
        <v>Crumbliss</v>
      </c>
      <c r="W3" s="398" t="str">
        <f>IF(K3=0,"",IF(ISERROR(VLOOKUP(K3,Teams!$A$3:$B$16,2,0)),"",VLOOKUP(K3,Teams!$A$3:$B$16,2,0)))</f>
        <v>The Littles</v>
      </c>
      <c r="X3" s="399" t="str">
        <f>IF(L3=0,"",IF(ISERROR(VLOOKUP(L3,Teams!$A$3:$B$16,2,0)),"",VLOOKUP(L3,Teams!$A$3:$B$16,2,0)))</f>
        <v/>
      </c>
      <c r="Y3" s="398" t="str">
        <f>IF(M3=0,"",IF(ISERROR(VLOOKUP(M3,Teams!$A$3:$B$16,2,0)),"",VLOOKUP(M3,Teams!$A$3:$B$16,2,0)))</f>
        <v/>
      </c>
      <c r="Z3" s="399" t="str">
        <f>IF(N3=0,"",IF(ISERROR(VLOOKUP(N3,Teams!$A$3:$B$16,2,0)),"",VLOOKUP(N3,Teams!$A$3:$B$16,2,0)))</f>
        <v/>
      </c>
      <c r="AA3" s="400" t="str">
        <f>IF(O3=0,"",IF(ISERROR(VLOOKUP(O3,Teams!$A$3:$B$16,2,0)),"",VLOOKUP(O3,Teams!$A$3:$B$16,2,0)))</f>
        <v/>
      </c>
      <c r="AB3" s="401">
        <f t="shared" ref="AB3:AM3" si="0">IF($D4=D3,$E4,IF($F4=D3,$G4,IF($H4=D3,$I4,IF($J4=D3,$K4,IF($L4=D3,$M4,IF($N4=D3,$O4,0))))))</f>
        <v>0</v>
      </c>
      <c r="AC3" s="401">
        <f t="shared" si="0"/>
        <v>7</v>
      </c>
      <c r="AD3" s="401">
        <f t="shared" si="0"/>
        <v>0</v>
      </c>
      <c r="AE3" s="401">
        <f t="shared" si="0"/>
        <v>2</v>
      </c>
      <c r="AF3" s="401">
        <f t="shared" si="0"/>
        <v>0</v>
      </c>
      <c r="AG3" s="401">
        <f t="shared" si="0"/>
        <v>0</v>
      </c>
      <c r="AH3" s="401">
        <f t="shared" si="0"/>
        <v>6</v>
      </c>
      <c r="AI3" s="401">
        <f t="shared" si="0"/>
        <v>3</v>
      </c>
      <c r="AJ3" s="401">
        <f t="shared" si="0"/>
        <v>0</v>
      </c>
      <c r="AK3" s="401">
        <f t="shared" si="0"/>
        <v>0</v>
      </c>
      <c r="AL3" s="401">
        <f t="shared" si="0"/>
        <v>0</v>
      </c>
      <c r="AM3" s="400">
        <f t="shared" si="0"/>
        <v>0</v>
      </c>
      <c r="AN3" s="401">
        <f t="shared" ref="AN3:AY3" si="1">IF($E4=D3,$D4,IF($G4=D3,$F4,IF($I4=D3,$H4,IF($K4=D3,$J4,IF($M4=D3,$L4,IF($O4=D3,$M4,0))))))</f>
        <v>4</v>
      </c>
      <c r="AO3" s="396">
        <f t="shared" si="1"/>
        <v>0</v>
      </c>
      <c r="AP3" s="396">
        <f t="shared" si="1"/>
        <v>1</v>
      </c>
      <c r="AQ3" s="396">
        <f t="shared" si="1"/>
        <v>0</v>
      </c>
      <c r="AR3" s="396">
        <f t="shared" si="1"/>
        <v>5</v>
      </c>
      <c r="AS3" s="396">
        <f t="shared" si="1"/>
        <v>8</v>
      </c>
      <c r="AT3" s="396">
        <f t="shared" si="1"/>
        <v>0</v>
      </c>
      <c r="AU3" s="396">
        <f t="shared" si="1"/>
        <v>0</v>
      </c>
      <c r="AV3" s="396">
        <f t="shared" si="1"/>
        <v>0</v>
      </c>
      <c r="AW3" s="396">
        <f t="shared" si="1"/>
        <v>0</v>
      </c>
      <c r="AX3" s="396">
        <f t="shared" si="1"/>
        <v>0</v>
      </c>
      <c r="AY3" s="400">
        <f t="shared" si="1"/>
        <v>0</v>
      </c>
      <c r="AZ3" s="401" t="str">
        <f>IF(AND(AB3&gt;0,VLOOKUP(D3,Teams!$A$3:$C$16,2,0)&lt;&gt;"BYE"),"You are HOME at "&amp;VLOOKUP(D3,Teams!$A$3:$C$16,3,0)&amp;" vs "&amp;VLOOKUP(AB3,Teams!$A$3:$C$16,2,0),IF(AND(AN3&gt;0,VLOOKUP(AN3,Teams!$A$3:$C$16,2,0)&lt;&gt;"BYE"),"You are AWAY at "&amp;VLOOKUP(AN3,Teams!$A$3:$C$16,3,0)&amp;" vs "&amp;VLOOKUP(AN3,Teams!$A$3:$C$16,2,0),"(No Scheduled Match)"))</f>
        <v>You are AWAY at Doctor Proctor's vs Randolph/Shindle</v>
      </c>
      <c r="BA3" s="402" t="str">
        <f>IF(AND(AC3&gt;0,VLOOKUP(E3,Teams!$A$3:$C$16,2,0)&lt;&gt;"BYE"),"You are HOME at "&amp;VLOOKUP(E3,Teams!$A$3:$C$16,3,0)&amp;" vs "&amp;VLOOKUP(AC3,Teams!$A$3:$C$16,2,0),IF(AND(AO3&gt;0,VLOOKUP(AO3,Teams!$A$3:$C$16,2,0)&lt;&gt;"BYE"),"You are AWAY at "&amp;VLOOKUP(AO3,Teams!$A$3:$C$16,3,0)&amp;" vs "&amp;VLOOKUP(AO3,Teams!$A$3:$C$16,2,0),"(No Scheduled Match)"))</f>
        <v>You are HOME at pub on penn vs Milo's</v>
      </c>
      <c r="BB3" s="402" t="str">
        <f>IF(AND(AD3&gt;0,VLOOKUP(F3,Teams!$A$3:$C$16,2,0)&lt;&gt;"BYE"),"You are HOME at "&amp;VLOOKUP(F3,Teams!$A$3:$C$16,3,0)&amp;" vs "&amp;VLOOKUP(AD3,Teams!$A$3:$C$16,2,0),IF(AND(AP3&gt;0,VLOOKUP(AP3,Teams!$A$3:$C$16,2,0)&lt;&gt;"BYE"),"You are AWAY at "&amp;VLOOKUP(AP3,Teams!$A$3:$C$16,3,0)&amp;" vs "&amp;VLOOKUP(AP3,Teams!$A$3:$C$16,2,0),"(No Scheduled Match)"))</f>
        <v>You are AWAY at Pub on Pearl vs The Littles</v>
      </c>
      <c r="BC3" s="402" t="str">
        <f>IF(AND(AE3&gt;0,VLOOKUP(G3,Teams!$A$3:$C$16,2,0)&lt;&gt;"BYE"),"You are HOME at "&amp;VLOOKUP(G3,Teams!$A$3:$C$16,3,0)&amp;" vs "&amp;VLOOKUP(AE3,Teams!$A$3:$C$16,2,0),IF(AND(AQ3&gt;0,VLOOKUP(AQ3,Teams!$A$3:$C$16,2,0)&lt;&gt;"BYE"),"You are AWAY at "&amp;VLOOKUP(AQ3,Teams!$A$3:$C$16,3,0)&amp;" vs "&amp;VLOOKUP(AQ3,Teams!$A$3:$C$16,2,0),"(No Scheduled Match)"))</f>
        <v>You are HOME at Doctor Proctor's vs PHOQUEURTEEM</v>
      </c>
      <c r="BD3" s="402" t="str">
        <f>IF(AND(AF3&gt;0,VLOOKUP(H3,Teams!$A$3:$C$16,2,0)&lt;&gt;"BYE"),"You are HOME at "&amp;VLOOKUP(H3,Teams!$A$3:$C$16,3,0)&amp;" vs "&amp;VLOOKUP(AF3,Teams!$A$3:$C$16,2,0),IF(AND(AR3&gt;0,VLOOKUP(AR3,Teams!$A$3:$C$16,2,0)&lt;&gt;"BYE"),"You are AWAY at "&amp;VLOOKUP(AR3,Teams!$A$3:$C$16,3,0)&amp;" vs "&amp;VLOOKUP(AR3,Teams!$A$3:$C$16,2,0),"(No Scheduled Match)"))</f>
        <v>You are AWAY at pub on penn vs Ancheta/Tiwari</v>
      </c>
      <c r="BE3" s="402" t="str">
        <f>IF(AND(AG3&gt;0,VLOOKUP(I3,Teams!$A$3:$C$16,2,0)&lt;&gt;"BYE"),"You are HOME at "&amp;VLOOKUP(I3,Teams!$A$3:$C$16,3,0)&amp;" vs "&amp;VLOOKUP(AG3,Teams!$A$3:$C$16,2,0),IF(AND(AS3&gt;0,VLOOKUP(AS3,Teams!$A$3:$C$16,2,0)&lt;&gt;"BYE"),"You are AWAY at "&amp;VLOOKUP(AS3,Teams!$A$3:$C$16,3,0)&amp;" vs "&amp;VLOOKUP(AS3,Teams!$A$3:$C$16,2,0),"(No Scheduled Match)"))</f>
        <v>You are AWAY at My Other Bar vs Crumbliss</v>
      </c>
      <c r="BF3" s="402" t="str">
        <f>IF(AND(AH3&gt;0,VLOOKUP(J3,Teams!$A$3:$C$16,2,0)&lt;&gt;"BYE"),"You are HOME at "&amp;VLOOKUP(J3,Teams!$A$3:$C$16,3,0)&amp;" vs "&amp;VLOOKUP(AH3,Teams!$A$3:$C$16,2,0),IF(AND(AT3&gt;0,VLOOKUP(AT3,Teams!$A$3:$C$16,2,0)&lt;&gt;"BYE"),"You are AWAY at "&amp;VLOOKUP(AT3,Teams!$A$3:$C$16,3,0)&amp;" vs "&amp;VLOOKUP(AT3,Teams!$A$3:$C$16,2,0),"(No Scheduled Match)"))</f>
        <v>You are HOME at My Other Bar vs Reynolds/Wiley</v>
      </c>
      <c r="BG3" s="402" t="str">
        <f>IF(AND(AI3&gt;0,VLOOKUP(K3,Teams!$A$3:$C$16,2,0)&lt;&gt;"BYE"),"You are HOME at "&amp;VLOOKUP(K3,Teams!$A$3:$C$16,3,0)&amp;" vs "&amp;VLOOKUP(AI3,Teams!$A$3:$C$16,2,0),IF(AND(AU3&gt;0,VLOOKUP(AU3,Teams!$A$3:$C$16,2,0)&lt;&gt;"BYE"),"You are AWAY at "&amp;VLOOKUP(AU3,Teams!$A$3:$C$16,3,0)&amp;" vs "&amp;VLOOKUP(AU3,Teams!$A$3:$C$16,2,0),"(No Scheduled Match)"))</f>
        <v>You are HOME at Pub on Pearl vs Henson/Pigford</v>
      </c>
      <c r="BH3" s="402" t="str">
        <f>IF(AND(AJ3&gt;0,VLOOKUP(L3,Teams!$A$3:$C$16,2,0)&lt;&gt;"BYE"),"You are HOME at "&amp;VLOOKUP(L3,Teams!$A$3:$C$16,3,0)&amp;" vs "&amp;VLOOKUP(AJ3,Teams!$A$3:$C$16,2,0),IF(AND(AV3&gt;0,VLOOKUP(AV3,Teams!$A$3:$C$16,2,0)&lt;&gt;"BYE"),"You are AWAY at "&amp;VLOOKUP(AV3,Teams!$A$3:$C$16,3,0)&amp;" vs "&amp;VLOOKUP(AV3,Teams!$A$3:$C$16,2,0),"(No Scheduled Match)"))</f>
        <v>(No Scheduled Match)</v>
      </c>
      <c r="BI3" s="402" t="str">
        <f>IF(AND(AK3&gt;0,VLOOKUP(M3,Teams!$A$3:$C$16,2,0)&lt;&gt;"BYE"),"You are HOME at "&amp;VLOOKUP(M3,Teams!$A$3:$C$16,3,0)&amp;" vs "&amp;VLOOKUP(AK3,Teams!$A$3:$C$16,2,0),IF(AND(AW3&gt;0,VLOOKUP(AW3,Teams!$A$3:$C$16,2,0)&lt;&gt;"BYE"),"You are AWAY at "&amp;VLOOKUP(AW3,Teams!$A$3:$C$16,3,0)&amp;" vs "&amp;VLOOKUP(AW3,Teams!$A$3:$C$16,2,0),"(No Scheduled Match)"))</f>
        <v>(No Scheduled Match)</v>
      </c>
      <c r="BJ3" s="402" t="str">
        <f>IF(AND(AL3&gt;0,VLOOKUP(N3,Teams!$A$3:$C$16,2,0)&lt;&gt;"BYE"),"You are HOME at "&amp;VLOOKUP(N3,Teams!$A$3:$C$16,3,0)&amp;" vs "&amp;VLOOKUP(AL3,Teams!$A$3:$C$16,2,0),IF(AND(AX3&gt;0,VLOOKUP(AX3,Teams!$A$3:$C$16,2,0)&lt;&gt;"BYE"),"You are AWAY at "&amp;VLOOKUP(AX3,Teams!$A$3:$C$16,3,0)&amp;" vs "&amp;VLOOKUP(AX3,Teams!$A$3:$C$16,2,0),"(No Scheduled Match)"))</f>
        <v>(No Scheduled Match)</v>
      </c>
      <c r="BK3" s="402" t="str">
        <f>IF(AND(AM3&gt;0,VLOOKUP(O3,Teams!$A$3:$C$16,2,0)&lt;&gt;"BYE"),"You are HOME at "&amp;VLOOKUP(O3,Teams!$A$3:$C$16,3,0)&amp;" vs "&amp;VLOOKUP(AM3,Teams!$A$3:$C$16,2,0),IF(AND(AY3&gt;0,VLOOKUP(AY3,Teams!$A$3:$C$16,2,0)&lt;&gt;"BYE"),"You are AWAY at "&amp;VLOOKUP(AY3,Teams!$A$3:$C$16,3,0)&amp;" vs "&amp;VLOOKUP(AY3,Teams!$A$3:$C$16,2,0),"(No Scheduled Match)"))</f>
        <v>(No Scheduled Match)</v>
      </c>
      <c r="BL3" s="403"/>
      <c r="BM3" s="403"/>
      <c r="BN3" s="403"/>
    </row>
    <row r="4" spans="1:66" s="396" customFormat="1" ht="14">
      <c r="A4" s="405">
        <f>IF(B4="","",IF(ISERROR(VLOOKUP(B4,B$34:D$37,1,0)),IF(A3="Week",1,MAX(A$2:A3)+1),""))</f>
        <v>2</v>
      </c>
      <c r="B4" s="406">
        <f>IF(B3="","",IF((B3-$B$3)/7=($C$1-1),"",B3+7))</f>
        <v>41806</v>
      </c>
      <c r="C4" s="428">
        <v>1</v>
      </c>
      <c r="D4" s="429">
        <v>1</v>
      </c>
      <c r="E4" s="430">
        <v>3</v>
      </c>
      <c r="F4" s="431">
        <v>4</v>
      </c>
      <c r="G4" s="432">
        <v>2</v>
      </c>
      <c r="H4" s="431">
        <v>5</v>
      </c>
      <c r="I4" s="432">
        <v>7</v>
      </c>
      <c r="J4" s="431">
        <v>8</v>
      </c>
      <c r="K4" s="432">
        <v>6</v>
      </c>
      <c r="L4" s="433"/>
      <c r="M4" s="434"/>
      <c r="N4" s="435"/>
      <c r="O4" s="436"/>
      <c r="P4" s="397" t="str">
        <f>IF(D4=0,"",IF(ISERROR(VLOOKUP(D4,Teams!$A$3:$B$16,2,0)),"",VLOOKUP(D4,Teams!$A$3:$B$16,2,0)))</f>
        <v>The Littles</v>
      </c>
      <c r="Q4" s="398" t="str">
        <f>IF(E4=0,"",IF(ISERROR(VLOOKUP(E4,Teams!$A$3:$B$16,2,0)),"",VLOOKUP(E4,Teams!$A$3:$B$16,2,0)))</f>
        <v>Henson/Pigford</v>
      </c>
      <c r="R4" s="399" t="str">
        <f>IF(F4=0,"",IF(ISERROR(VLOOKUP(F4,Teams!$A$3:$B$16,2,0)),"",VLOOKUP(F4,Teams!$A$3:$B$16,2,0)))</f>
        <v>Randolph/Shindle</v>
      </c>
      <c r="S4" s="398" t="str">
        <f>IF(G4=0,"",IF(ISERROR(VLOOKUP(G4,Teams!$A$3:$B$16,2,0)),"",VLOOKUP(G4,Teams!$A$3:$B$16,2,0)))</f>
        <v>PHOQUEURTEEM</v>
      </c>
      <c r="T4" s="399" t="str">
        <f>IF(H4=0,"",IF(ISERROR(VLOOKUP(H4,Teams!$A$3:$B$16,2,0)),"",VLOOKUP(H4,Teams!$A$3:$B$16,2,0)))</f>
        <v>Ancheta/Tiwari</v>
      </c>
      <c r="U4" s="398" t="str">
        <f>IF(I4=0,"",IF(ISERROR(VLOOKUP(I4,Teams!$A$3:$B$16,2,0)),"",VLOOKUP(I4,Teams!$A$3:$B$16,2,0)))</f>
        <v>Milo's</v>
      </c>
      <c r="V4" s="399" t="str">
        <f>IF(J4=0,"",IF(ISERROR(VLOOKUP(J4,Teams!$A$3:$B$16,2,0)),"",VLOOKUP(J4,Teams!$A$3:$B$16,2,0)))</f>
        <v>Crumbliss</v>
      </c>
      <c r="W4" s="398" t="str">
        <f>IF(K4=0,"",IF(ISERROR(VLOOKUP(K4,Teams!$A$3:$B$16,2,0)),"",VLOOKUP(K4,Teams!$A$3:$B$16,2,0)))</f>
        <v>Reynolds/Wiley</v>
      </c>
      <c r="X4" s="399" t="str">
        <f>IF(L4=0,"",IF(ISERROR(VLOOKUP(L4,Teams!$A$3:$B$16,2,0)),"",VLOOKUP(L4,Teams!$A$3:$B$16,2,0)))</f>
        <v/>
      </c>
      <c r="Y4" s="398" t="str">
        <f>IF(M4=0,"",IF(ISERROR(VLOOKUP(M4,Teams!$A$3:$B$16,2,0)),"",VLOOKUP(M4,Teams!$A$3:$B$16,2,0)))</f>
        <v/>
      </c>
      <c r="Z4" s="399" t="str">
        <f>IF(N4=0,"",IF(ISERROR(VLOOKUP(N4,Teams!$A$3:$B$16,2,0)),"",VLOOKUP(N4,Teams!$A$3:$B$16,2,0)))</f>
        <v/>
      </c>
      <c r="AA4" s="400" t="str">
        <f>IF(O4=0,"",IF(ISERROR(VLOOKUP(O4,Teams!$A$3:$B$16,2,0)),"",VLOOKUP(O4,Teams!$A$3:$B$16,2,0)))</f>
        <v/>
      </c>
      <c r="AB4" s="401">
        <f t="shared" ref="AB4:AB29" si="2">IF($D5=D4,$E5,IF($F5=D4,$G5,IF($H5=D4,$I5,IF($J5=D4,$K5,IF($L5=D4,$M5,IF($N5=D4,$O5,0))))))</f>
        <v>0</v>
      </c>
      <c r="AC4" s="401">
        <f t="shared" ref="AC4:AC29" si="3">IF($D5=E4,$E5,IF($F5=E4,$G5,IF($H5=E4,$I5,IF($J5=E4,$K5,IF($L5=E4,$M5,IF($N5=E4,$O5,0))))))</f>
        <v>4</v>
      </c>
      <c r="AD4" s="401">
        <f t="shared" ref="AD4:AD29" si="4">IF($D5=F4,$E5,IF($F5=F4,$G5,IF($H5=F4,$I5,IF($J5=F4,$K5,IF($L5=F4,$M5,IF($N5=F4,$O5,0))))))</f>
        <v>0</v>
      </c>
      <c r="AE4" s="401">
        <f t="shared" ref="AE4:AE29" si="5">IF($D5=G4,$E5,IF($F5=G4,$G5,IF($H5=G4,$I5,IF($J5=G4,$K5,IF($L5=G4,$M5,IF($N5=G4,$O5,0))))))</f>
        <v>8</v>
      </c>
      <c r="AF4" s="401">
        <f t="shared" ref="AF4:AF29" si="6">IF($D5=H4,$E5,IF($F5=H4,$G5,IF($H5=H4,$I5,IF($J5=H4,$K5,IF($L5=H4,$M5,IF($N5=H4,$O5,0))))))</f>
        <v>6</v>
      </c>
      <c r="AG4" s="401">
        <f t="shared" ref="AG4:AG29" si="7">IF($D5=I4,$E5,IF($F5=I4,$G5,IF($H5=I4,$I5,IF($J5=I4,$K5,IF($L5=I4,$M5,IF($N5=I4,$O5,0))))))</f>
        <v>1</v>
      </c>
      <c r="AH4" s="401">
        <f t="shared" ref="AH4:AH29" si="8">IF($D5=J4,$E5,IF($F5=J4,$G5,IF($H5=J4,$I5,IF($J5=J4,$K5,IF($L5=J4,$M5,IF($N5=J4,$O5,0))))))</f>
        <v>0</v>
      </c>
      <c r="AI4" s="401">
        <f t="shared" ref="AI4:AI29" si="9">IF($D5=K4,$E5,IF($F5=K4,$G5,IF($H5=K4,$I5,IF($J5=K4,$K5,IF($L5=K4,$M5,IF($N5=K4,$O5,0))))))</f>
        <v>0</v>
      </c>
      <c r="AJ4" s="401">
        <f t="shared" ref="AJ4:AJ29" si="10">IF($D5=L4,$E5,IF($F5=L4,$G5,IF($H5=L4,$I5,IF($J5=L4,$K5,IF($L5=L4,$M5,IF($N5=L4,$O5,0))))))</f>
        <v>0</v>
      </c>
      <c r="AK4" s="401">
        <f t="shared" ref="AK4:AK29" si="11">IF($D5=M4,$E5,IF($F5=M4,$G5,IF($H5=M4,$I5,IF($J5=M4,$K5,IF($L5=M4,$M5,IF($N5=M4,$O5,0))))))</f>
        <v>0</v>
      </c>
      <c r="AL4" s="401">
        <f t="shared" ref="AL4:AL29" si="12">IF($D5=N4,$E5,IF($F5=N4,$G5,IF($H5=N4,$I5,IF($J5=N4,$K5,IF($L5=N4,$M5,IF($N5=N4,$O5,0))))))</f>
        <v>0</v>
      </c>
      <c r="AM4" s="400">
        <f t="shared" ref="AM4:AM29" si="13">IF($D5=O4,$E5,IF($F5=O4,$G5,IF($H5=O4,$I5,IF($J5=O4,$K5,IF($L5=O4,$M5,IF($N5=O4,$O5,0))))))</f>
        <v>0</v>
      </c>
      <c r="AN4" s="401">
        <f t="shared" ref="AN4:AN29" si="14">IF($E5=D4,$D5,IF($G5=D4,$F5,IF($I5=D4,$H5,IF($K5=D4,$J5,IF($M5=D4,$L5,IF($O5=D4,$M5,0))))))</f>
        <v>7</v>
      </c>
      <c r="AO4" s="396">
        <f t="shared" ref="AO4:AO29" si="15">IF($E5=E4,$D5,IF($G5=E4,$F5,IF($I5=E4,$H5,IF($K5=E4,$J5,IF($M5=E4,$L5,IF($O5=E4,$M5,0))))))</f>
        <v>0</v>
      </c>
      <c r="AP4" s="396">
        <f t="shared" ref="AP4:AP29" si="16">IF($E5=F4,$D5,IF($G5=F4,$F5,IF($I5=F4,$H5,IF($K5=F4,$J5,IF($M5=F4,$L5,IF($O5=F4,$M5,0))))))</f>
        <v>3</v>
      </c>
      <c r="AQ4" s="396">
        <f t="shared" ref="AQ4:AQ29" si="17">IF($E5=G4,$D5,IF($G5=G4,$F5,IF($I5=G4,$H5,IF($K5=G4,$J5,IF($M5=G4,$L5,IF($O5=G4,$M5,0))))))</f>
        <v>0</v>
      </c>
      <c r="AR4" s="396">
        <f t="shared" ref="AR4:AR29" si="18">IF($E5=H4,$D5,IF($G5=H4,$F5,IF($I5=H4,$H5,IF($K5=H4,$J5,IF($M5=H4,$L5,IF($O5=H4,$M5,0))))))</f>
        <v>0</v>
      </c>
      <c r="AS4" s="396">
        <f t="shared" ref="AS4:AS29" si="19">IF($E5=I4,$D5,IF($G5=I4,$F5,IF($I5=I4,$H5,IF($K5=I4,$J5,IF($M5=I4,$L5,IF($O5=I4,$M5,0))))))</f>
        <v>0</v>
      </c>
      <c r="AT4" s="396">
        <f t="shared" ref="AT4:AT29" si="20">IF($E5=J4,$D5,IF($G5=J4,$F5,IF($I5=J4,$H5,IF($K5=J4,$J5,IF($M5=J4,$L5,IF($O5=J4,$M5,0))))))</f>
        <v>2</v>
      </c>
      <c r="AU4" s="396">
        <f t="shared" ref="AU4:AU29" si="21">IF($E5=K4,$D5,IF($G5=K4,$F5,IF($I5=K4,$H5,IF($K5=K4,$J5,IF($M5=K4,$L5,IF($O5=K4,$M5,0))))))</f>
        <v>5</v>
      </c>
      <c r="AV4" s="396">
        <f t="shared" ref="AV4:AV29" si="22">IF($E5=L4,$D5,IF($G5=L4,$F5,IF($I5=L4,$H5,IF($K5=L4,$J5,IF($M5=L4,$L5,IF($O5=L4,$M5,0))))))</f>
        <v>0</v>
      </c>
      <c r="AW4" s="396">
        <f t="shared" ref="AW4:AW29" si="23">IF($E5=M4,$D5,IF($G5=M4,$F5,IF($I5=M4,$H5,IF($K5=M4,$J5,IF($M5=M4,$L5,IF($O5=M4,$M5,0))))))</f>
        <v>0</v>
      </c>
      <c r="AX4" s="396">
        <f t="shared" ref="AX4:AX29" si="24">IF($E5=N4,$D5,IF($G5=N4,$F5,IF($I5=N4,$H5,IF($K5=N4,$J5,IF($M5=N4,$L5,IF($O5=N4,$M5,0))))))</f>
        <v>0</v>
      </c>
      <c r="AY4" s="400">
        <f t="shared" ref="AY4:AY29" si="25">IF($E5=O4,$D5,IF($G5=O4,$F5,IF($I5=O4,$H5,IF($K5=O4,$J5,IF($M5=O4,$L5,IF($O5=O4,$M5,0))))))</f>
        <v>0</v>
      </c>
      <c r="AZ4" s="401" t="str">
        <f>IF(AND(AB4&gt;0,VLOOKUP(D4,Teams!$A$3:$C$16,2,0)&lt;&gt;"BYE"),"You are HOME at "&amp;VLOOKUP(D4,Teams!$A$3:$C$16,3,0)&amp;" vs "&amp;VLOOKUP(AB4,Teams!$A$3:$C$16,2,0),IF(AND(AN4&gt;0,VLOOKUP(AN4,Teams!$A$3:$C$16,2,0)&lt;&gt;"BYE"),"You are AWAY at "&amp;VLOOKUP(AN4,Teams!$A$3:$C$16,3,0)&amp;" vs "&amp;VLOOKUP(AN4,Teams!$A$3:$C$16,2,0),"(No Scheduled Match)"))</f>
        <v>You are AWAY at Milo's vs Milo's</v>
      </c>
      <c r="BA4" s="402" t="str">
        <f>IF(AND(AC4&gt;0,VLOOKUP(E4,Teams!$A$3:$C$16,2,0)&lt;&gt;"BYE"),"You are HOME at "&amp;VLOOKUP(E4,Teams!$A$3:$C$16,3,0)&amp;" vs "&amp;VLOOKUP(AC4,Teams!$A$3:$C$16,2,0),IF(AND(AO4&gt;0,VLOOKUP(AO4,Teams!$A$3:$C$16,2,0)&lt;&gt;"BYE"),"You are AWAY at "&amp;VLOOKUP(AO4,Teams!$A$3:$C$16,3,0)&amp;" vs "&amp;VLOOKUP(AO4,Teams!$A$3:$C$16,2,0),"(No Scheduled Match)"))</f>
        <v>You are HOME at Doctor Proctor's vs Randolph/Shindle</v>
      </c>
      <c r="BB4" s="402" t="str">
        <f>IF(AND(AD4&gt;0,VLOOKUP(F4,Teams!$A$3:$C$16,2,0)&lt;&gt;"BYE"),"You are HOME at "&amp;VLOOKUP(F4,Teams!$A$3:$C$16,3,0)&amp;" vs "&amp;VLOOKUP(AD4,Teams!$A$3:$C$16,2,0),IF(AND(AP4&gt;0,VLOOKUP(AP4,Teams!$A$3:$C$16,2,0)&lt;&gt;"BYE"),"You are AWAY at "&amp;VLOOKUP(AP4,Teams!$A$3:$C$16,3,0)&amp;" vs "&amp;VLOOKUP(AP4,Teams!$A$3:$C$16,2,0),"(No Scheduled Match)"))</f>
        <v>You are AWAY at Doctor Proctor's vs Henson/Pigford</v>
      </c>
      <c r="BC4" s="402" t="str">
        <f>IF(AND(AE4&gt;0,VLOOKUP(G4,Teams!$A$3:$C$16,2,0)&lt;&gt;"BYE"),"You are HOME at "&amp;VLOOKUP(G4,Teams!$A$3:$C$16,3,0)&amp;" vs "&amp;VLOOKUP(AE4,Teams!$A$3:$C$16,2,0),IF(AND(AQ4&gt;0,VLOOKUP(AQ4,Teams!$A$3:$C$16,2,0)&lt;&gt;"BYE"),"You are AWAY at "&amp;VLOOKUP(AQ4,Teams!$A$3:$C$16,3,0)&amp;" vs "&amp;VLOOKUP(AQ4,Teams!$A$3:$C$16,2,0),"(No Scheduled Match)"))</f>
        <v>You are HOME at Pub on Pearl vs Crumbliss</v>
      </c>
      <c r="BD4" s="402" t="str">
        <f>IF(AND(AF4&gt;0,VLOOKUP(H4,Teams!$A$3:$C$16,2,0)&lt;&gt;"BYE"),"You are HOME at "&amp;VLOOKUP(H4,Teams!$A$3:$C$16,3,0)&amp;" vs "&amp;VLOOKUP(AF4,Teams!$A$3:$C$16,2,0),IF(AND(AR4&gt;0,VLOOKUP(AR4,Teams!$A$3:$C$16,2,0)&lt;&gt;"BYE"),"You are AWAY at "&amp;VLOOKUP(AR4,Teams!$A$3:$C$16,3,0)&amp;" vs "&amp;VLOOKUP(AR4,Teams!$A$3:$C$16,2,0),"(No Scheduled Match)"))</f>
        <v>You are HOME at pub on penn vs Reynolds/Wiley</v>
      </c>
      <c r="BE4" s="402" t="str">
        <f>IF(AND(AG4&gt;0,VLOOKUP(I4,Teams!$A$3:$C$16,2,0)&lt;&gt;"BYE"),"You are HOME at "&amp;VLOOKUP(I4,Teams!$A$3:$C$16,3,0)&amp;" vs "&amp;VLOOKUP(AG4,Teams!$A$3:$C$16,2,0),IF(AND(AS4&gt;0,VLOOKUP(AS4,Teams!$A$3:$C$16,2,0)&lt;&gt;"BYE"),"You are AWAY at "&amp;VLOOKUP(AS4,Teams!$A$3:$C$16,3,0)&amp;" vs "&amp;VLOOKUP(AS4,Teams!$A$3:$C$16,2,0),"(No Scheduled Match)"))</f>
        <v>You are HOME at Milo's vs The Littles</v>
      </c>
      <c r="BF4" s="402" t="str">
        <f>IF(AND(AH4&gt;0,VLOOKUP(J4,Teams!$A$3:$C$16,2,0)&lt;&gt;"BYE"),"You are HOME at "&amp;VLOOKUP(J4,Teams!$A$3:$C$16,3,0)&amp;" vs "&amp;VLOOKUP(AH4,Teams!$A$3:$C$16,2,0),IF(AND(AT4&gt;0,VLOOKUP(AT4,Teams!$A$3:$C$16,2,0)&lt;&gt;"BYE"),"You are AWAY at "&amp;VLOOKUP(AT4,Teams!$A$3:$C$16,3,0)&amp;" vs "&amp;VLOOKUP(AT4,Teams!$A$3:$C$16,2,0),"(No Scheduled Match)"))</f>
        <v>You are AWAY at Pub on Pearl vs PHOQUEURTEEM</v>
      </c>
      <c r="BG4" s="402" t="str">
        <f>IF(AND(AI4&gt;0,VLOOKUP(K4,Teams!$A$3:$C$16,2,0)&lt;&gt;"BYE"),"You are HOME at "&amp;VLOOKUP(K4,Teams!$A$3:$C$16,3,0)&amp;" vs "&amp;VLOOKUP(AI4,Teams!$A$3:$C$16,2,0),IF(AND(AU4&gt;0,VLOOKUP(AU4,Teams!$A$3:$C$16,2,0)&lt;&gt;"BYE"),"You are AWAY at "&amp;VLOOKUP(AU4,Teams!$A$3:$C$16,3,0)&amp;" vs "&amp;VLOOKUP(AU4,Teams!$A$3:$C$16,2,0),"(No Scheduled Match)"))</f>
        <v>You are AWAY at pub on penn vs Ancheta/Tiwari</v>
      </c>
      <c r="BH4" s="402" t="str">
        <f>IF(AND(AJ4&gt;0,VLOOKUP(L4,Teams!$A$3:$C$16,2,0)&lt;&gt;"BYE"),"You are HOME at "&amp;VLOOKUP(L4,Teams!$A$3:$C$16,3,0)&amp;" vs "&amp;VLOOKUP(AJ4,Teams!$A$3:$C$16,2,0),IF(AND(AV4&gt;0,VLOOKUP(AV4,Teams!$A$3:$C$16,2,0)&lt;&gt;"BYE"),"You are AWAY at "&amp;VLOOKUP(AV4,Teams!$A$3:$C$16,3,0)&amp;" vs "&amp;VLOOKUP(AV4,Teams!$A$3:$C$16,2,0),"(No Scheduled Match)"))</f>
        <v>(No Scheduled Match)</v>
      </c>
      <c r="BI4" s="402" t="str">
        <f>IF(AND(AK4&gt;0,VLOOKUP(M4,Teams!$A$3:$C$16,2,0)&lt;&gt;"BYE"),"You are HOME at "&amp;VLOOKUP(M4,Teams!$A$3:$C$16,3,0)&amp;" vs "&amp;VLOOKUP(AK4,Teams!$A$3:$C$16,2,0),IF(AND(AW4&gt;0,VLOOKUP(AW4,Teams!$A$3:$C$16,2,0)&lt;&gt;"BYE"),"You are AWAY at "&amp;VLOOKUP(AW4,Teams!$A$3:$C$16,3,0)&amp;" vs "&amp;VLOOKUP(AW4,Teams!$A$3:$C$16,2,0),"(No Scheduled Match)"))</f>
        <v>(No Scheduled Match)</v>
      </c>
      <c r="BJ4" s="402" t="str">
        <f>IF(AND(AL4&gt;0,VLOOKUP(N4,Teams!$A$3:$C$16,2,0)&lt;&gt;"BYE"),"You are HOME at "&amp;VLOOKUP(N4,Teams!$A$3:$C$16,3,0)&amp;" vs "&amp;VLOOKUP(AL4,Teams!$A$3:$C$16,2,0),IF(AND(AX4&gt;0,VLOOKUP(AX4,Teams!$A$3:$C$16,2,0)&lt;&gt;"BYE"),"You are AWAY at "&amp;VLOOKUP(AX4,Teams!$A$3:$C$16,3,0)&amp;" vs "&amp;VLOOKUP(AX4,Teams!$A$3:$C$16,2,0),"(No Scheduled Match)"))</f>
        <v>(No Scheduled Match)</v>
      </c>
      <c r="BK4" s="402" t="str">
        <f>IF(AND(AM4&gt;0,VLOOKUP(O4,Teams!$A$3:$C$16,2,0)&lt;&gt;"BYE"),"You are HOME at "&amp;VLOOKUP(O4,Teams!$A$3:$C$16,3,0)&amp;" vs "&amp;VLOOKUP(AM4,Teams!$A$3:$C$16,2,0),IF(AND(AY4&gt;0,VLOOKUP(AY4,Teams!$A$3:$C$16,2,0)&lt;&gt;"BYE"),"You are AWAY at "&amp;VLOOKUP(AY4,Teams!$A$3:$C$16,3,0)&amp;" vs "&amp;VLOOKUP(AY4,Teams!$A$3:$C$16,2,0),"(No Scheduled Match)"))</f>
        <v>(No Scheduled Match)</v>
      </c>
      <c r="BL4" s="403"/>
      <c r="BM4" s="403"/>
      <c r="BN4" s="403"/>
    </row>
    <row r="5" spans="1:66" s="396" customFormat="1" ht="14">
      <c r="A5" s="405">
        <f>IF(B5="","",IF(ISERROR(VLOOKUP(B5,B$34:D$37,1,0)),IF(A4="Week",1,MAX(A$2:A4)+1),""))</f>
        <v>3</v>
      </c>
      <c r="B5" s="406">
        <f t="shared" ref="B5:B29" si="26">IF(B4="","",IF((B4-$B$3)/7=($C$1-1),"",B4+7))</f>
        <v>41813</v>
      </c>
      <c r="C5" s="428">
        <v>1</v>
      </c>
      <c r="D5" s="429">
        <v>2</v>
      </c>
      <c r="E5" s="430">
        <v>8</v>
      </c>
      <c r="F5" s="431">
        <v>3</v>
      </c>
      <c r="G5" s="432">
        <v>4</v>
      </c>
      <c r="H5" s="431">
        <v>5</v>
      </c>
      <c r="I5" s="432">
        <v>6</v>
      </c>
      <c r="J5" s="431">
        <v>7</v>
      </c>
      <c r="K5" s="432">
        <v>1</v>
      </c>
      <c r="L5" s="433"/>
      <c r="M5" s="434"/>
      <c r="N5" s="435"/>
      <c r="O5" s="436"/>
      <c r="P5" s="397" t="str">
        <f>IF(D5=0,"",IF(ISERROR(VLOOKUP(D5,Teams!$A$3:$B$16,2,0)),"",VLOOKUP(D5,Teams!$A$3:$B$16,2,0)))</f>
        <v>PHOQUEURTEEM</v>
      </c>
      <c r="Q5" s="398" t="str">
        <f>IF(E5=0,"",IF(ISERROR(VLOOKUP(E5,Teams!$A$3:$B$16,2,0)),"",VLOOKUP(E5,Teams!$A$3:$B$16,2,0)))</f>
        <v>Crumbliss</v>
      </c>
      <c r="R5" s="399" t="str">
        <f>IF(F5=0,"",IF(ISERROR(VLOOKUP(F5,Teams!$A$3:$B$16,2,0)),"",VLOOKUP(F5,Teams!$A$3:$B$16,2,0)))</f>
        <v>Henson/Pigford</v>
      </c>
      <c r="S5" s="398" t="str">
        <f>IF(G5=0,"",IF(ISERROR(VLOOKUP(G5,Teams!$A$3:$B$16,2,0)),"",VLOOKUP(G5,Teams!$A$3:$B$16,2,0)))</f>
        <v>Randolph/Shindle</v>
      </c>
      <c r="T5" s="399" t="str">
        <f>IF(H5=0,"",IF(ISERROR(VLOOKUP(H5,Teams!$A$3:$B$16,2,0)),"",VLOOKUP(H5,Teams!$A$3:$B$16,2,0)))</f>
        <v>Ancheta/Tiwari</v>
      </c>
      <c r="U5" s="398" t="str">
        <f>IF(I5=0,"",IF(ISERROR(VLOOKUP(I5,Teams!$A$3:$B$16,2,0)),"",VLOOKUP(I5,Teams!$A$3:$B$16,2,0)))</f>
        <v>Reynolds/Wiley</v>
      </c>
      <c r="V5" s="399" t="str">
        <f>IF(J5=0,"",IF(ISERROR(VLOOKUP(J5,Teams!$A$3:$B$16,2,0)),"",VLOOKUP(J5,Teams!$A$3:$B$16,2,0)))</f>
        <v>Milo's</v>
      </c>
      <c r="W5" s="398" t="str">
        <f>IF(K5=0,"",IF(ISERROR(VLOOKUP(K5,Teams!$A$3:$B$16,2,0)),"",VLOOKUP(K5,Teams!$A$3:$B$16,2,0)))</f>
        <v>The Littles</v>
      </c>
      <c r="X5" s="399" t="str">
        <f>IF(L5=0,"",IF(ISERROR(VLOOKUP(L5,Teams!$A$3:$B$16,2,0)),"",VLOOKUP(L5,Teams!$A$3:$B$16,2,0)))</f>
        <v/>
      </c>
      <c r="Y5" s="398" t="str">
        <f>IF(M5=0,"",IF(ISERROR(VLOOKUP(M5,Teams!$A$3:$B$16,2,0)),"",VLOOKUP(M5,Teams!$A$3:$B$16,2,0)))</f>
        <v/>
      </c>
      <c r="Z5" s="399" t="str">
        <f>IF(N5=0,"",IF(ISERROR(VLOOKUP(N5,Teams!$A$3:$B$16,2,0)),"",VLOOKUP(N5,Teams!$A$3:$B$16,2,0)))</f>
        <v/>
      </c>
      <c r="AA5" s="400" t="str">
        <f>IF(O5=0,"",IF(ISERROR(VLOOKUP(O5,Teams!$A$3:$B$16,2,0)),"",VLOOKUP(O5,Teams!$A$3:$B$16,2,0)))</f>
        <v/>
      </c>
      <c r="AB5" s="401">
        <f t="shared" si="2"/>
        <v>0</v>
      </c>
      <c r="AC5" s="401">
        <f t="shared" si="3"/>
        <v>5</v>
      </c>
      <c r="AD5" s="401">
        <f t="shared" si="4"/>
        <v>7</v>
      </c>
      <c r="AE5" s="401">
        <f t="shared" si="5"/>
        <v>0</v>
      </c>
      <c r="AF5" s="401">
        <f t="shared" si="6"/>
        <v>0</v>
      </c>
      <c r="AG5" s="401">
        <f t="shared" si="7"/>
        <v>2</v>
      </c>
      <c r="AH5" s="401">
        <f t="shared" si="8"/>
        <v>0</v>
      </c>
      <c r="AI5" s="401">
        <f t="shared" si="9"/>
        <v>4</v>
      </c>
      <c r="AJ5" s="401">
        <f t="shared" si="10"/>
        <v>0</v>
      </c>
      <c r="AK5" s="401">
        <f t="shared" si="11"/>
        <v>0</v>
      </c>
      <c r="AL5" s="401">
        <f t="shared" si="12"/>
        <v>0</v>
      </c>
      <c r="AM5" s="400">
        <f t="shared" si="13"/>
        <v>0</v>
      </c>
      <c r="AN5" s="401">
        <f t="shared" si="14"/>
        <v>6</v>
      </c>
      <c r="AO5" s="396">
        <f t="shared" si="15"/>
        <v>0</v>
      </c>
      <c r="AP5" s="396">
        <f t="shared" si="16"/>
        <v>0</v>
      </c>
      <c r="AQ5" s="396">
        <f t="shared" si="17"/>
        <v>1</v>
      </c>
      <c r="AR5" s="396">
        <f t="shared" si="18"/>
        <v>8</v>
      </c>
      <c r="AS5" s="396">
        <f t="shared" si="19"/>
        <v>0</v>
      </c>
      <c r="AT5" s="396">
        <f t="shared" si="20"/>
        <v>3</v>
      </c>
      <c r="AU5" s="396">
        <f t="shared" si="21"/>
        <v>0</v>
      </c>
      <c r="AV5" s="396">
        <f t="shared" si="22"/>
        <v>0</v>
      </c>
      <c r="AW5" s="396">
        <f t="shared" si="23"/>
        <v>0</v>
      </c>
      <c r="AX5" s="396">
        <f t="shared" si="24"/>
        <v>0</v>
      </c>
      <c r="AY5" s="400">
        <f t="shared" si="25"/>
        <v>0</v>
      </c>
      <c r="AZ5" s="401" t="str">
        <f>IF(AND(AB5&gt;0,VLOOKUP(D5,Teams!$A$3:$C$16,2,0)&lt;&gt;"BYE"),"You are HOME at "&amp;VLOOKUP(D5,Teams!$A$3:$C$16,3,0)&amp;" vs "&amp;VLOOKUP(AB5,Teams!$A$3:$C$16,2,0),IF(AND(AN5&gt;0,VLOOKUP(AN5,Teams!$A$3:$C$16,2,0)&lt;&gt;"BYE"),"You are AWAY at "&amp;VLOOKUP(AN5,Teams!$A$3:$C$16,3,0)&amp;" vs "&amp;VLOOKUP(AN5,Teams!$A$3:$C$16,2,0),"(No Scheduled Match)"))</f>
        <v>You are AWAY at Doctor Proctor's vs Reynolds/Wiley</v>
      </c>
      <c r="BA5" s="402" t="str">
        <f>IF(AND(AC5&gt;0,VLOOKUP(E5,Teams!$A$3:$C$16,2,0)&lt;&gt;"BYE"),"You are HOME at "&amp;VLOOKUP(E5,Teams!$A$3:$C$16,3,0)&amp;" vs "&amp;VLOOKUP(AC5,Teams!$A$3:$C$16,2,0),IF(AND(AO5&gt;0,VLOOKUP(AO5,Teams!$A$3:$C$16,2,0)&lt;&gt;"BYE"),"You are AWAY at "&amp;VLOOKUP(AO5,Teams!$A$3:$C$16,3,0)&amp;" vs "&amp;VLOOKUP(AO5,Teams!$A$3:$C$16,2,0),"(No Scheduled Match)"))</f>
        <v>You are HOME at My Other Bar vs Ancheta/Tiwari</v>
      </c>
      <c r="BB5" s="402" t="str">
        <f>IF(AND(AD5&gt;0,VLOOKUP(F5,Teams!$A$3:$C$16,2,0)&lt;&gt;"BYE"),"You are HOME at "&amp;VLOOKUP(F5,Teams!$A$3:$C$16,3,0)&amp;" vs "&amp;VLOOKUP(AD5,Teams!$A$3:$C$16,2,0),IF(AND(AP5&gt;0,VLOOKUP(AP5,Teams!$A$3:$C$16,2,0)&lt;&gt;"BYE"),"You are AWAY at "&amp;VLOOKUP(AP5,Teams!$A$3:$C$16,3,0)&amp;" vs "&amp;VLOOKUP(AP5,Teams!$A$3:$C$16,2,0),"(No Scheduled Match)"))</f>
        <v>You are HOME at Doctor Proctor's vs Milo's</v>
      </c>
      <c r="BC5" s="402" t="str">
        <f>IF(AND(AE5&gt;0,VLOOKUP(G5,Teams!$A$3:$C$16,2,0)&lt;&gt;"BYE"),"You are HOME at "&amp;VLOOKUP(G5,Teams!$A$3:$C$16,3,0)&amp;" vs "&amp;VLOOKUP(AE5,Teams!$A$3:$C$16,2,0),IF(AND(AQ5&gt;0,VLOOKUP(AQ5,Teams!$A$3:$C$16,2,0)&lt;&gt;"BYE"),"You are AWAY at "&amp;VLOOKUP(AQ5,Teams!$A$3:$C$16,3,0)&amp;" vs "&amp;VLOOKUP(AQ5,Teams!$A$3:$C$16,2,0),"(No Scheduled Match)"))</f>
        <v>You are AWAY at Pub on Pearl vs The Littles</v>
      </c>
      <c r="BD5" s="402" t="str">
        <f>IF(AND(AF5&gt;0,VLOOKUP(H5,Teams!$A$3:$C$16,2,0)&lt;&gt;"BYE"),"You are HOME at "&amp;VLOOKUP(H5,Teams!$A$3:$C$16,3,0)&amp;" vs "&amp;VLOOKUP(AF5,Teams!$A$3:$C$16,2,0),IF(AND(AR5&gt;0,VLOOKUP(AR5,Teams!$A$3:$C$16,2,0)&lt;&gt;"BYE"),"You are AWAY at "&amp;VLOOKUP(AR5,Teams!$A$3:$C$16,3,0)&amp;" vs "&amp;VLOOKUP(AR5,Teams!$A$3:$C$16,2,0),"(No Scheduled Match)"))</f>
        <v>You are AWAY at My Other Bar vs Crumbliss</v>
      </c>
      <c r="BE5" s="402" t="str">
        <f>IF(AND(AG5&gt;0,VLOOKUP(I5,Teams!$A$3:$C$16,2,0)&lt;&gt;"BYE"),"You are HOME at "&amp;VLOOKUP(I5,Teams!$A$3:$C$16,3,0)&amp;" vs "&amp;VLOOKUP(AG5,Teams!$A$3:$C$16,2,0),IF(AND(AS5&gt;0,VLOOKUP(AS5,Teams!$A$3:$C$16,2,0)&lt;&gt;"BYE"),"You are AWAY at "&amp;VLOOKUP(AS5,Teams!$A$3:$C$16,3,0)&amp;" vs "&amp;VLOOKUP(AS5,Teams!$A$3:$C$16,2,0),"(No Scheduled Match)"))</f>
        <v>You are HOME at Doctor Proctor's vs PHOQUEURTEEM</v>
      </c>
      <c r="BF5" s="402" t="str">
        <f>IF(AND(AH5&gt;0,VLOOKUP(J5,Teams!$A$3:$C$16,2,0)&lt;&gt;"BYE"),"You are HOME at "&amp;VLOOKUP(J5,Teams!$A$3:$C$16,3,0)&amp;" vs "&amp;VLOOKUP(AH5,Teams!$A$3:$C$16,2,0),IF(AND(AT5&gt;0,VLOOKUP(AT5,Teams!$A$3:$C$16,2,0)&lt;&gt;"BYE"),"You are AWAY at "&amp;VLOOKUP(AT5,Teams!$A$3:$C$16,3,0)&amp;" vs "&amp;VLOOKUP(AT5,Teams!$A$3:$C$16,2,0),"(No Scheduled Match)"))</f>
        <v>You are AWAY at Doctor Proctor's vs Henson/Pigford</v>
      </c>
      <c r="BG5" s="402" t="str">
        <f>IF(AND(AI5&gt;0,VLOOKUP(K5,Teams!$A$3:$C$16,2,0)&lt;&gt;"BYE"),"You are HOME at "&amp;VLOOKUP(K5,Teams!$A$3:$C$16,3,0)&amp;" vs "&amp;VLOOKUP(AI5,Teams!$A$3:$C$16,2,0),IF(AND(AU5&gt;0,VLOOKUP(AU5,Teams!$A$3:$C$16,2,0)&lt;&gt;"BYE"),"You are AWAY at "&amp;VLOOKUP(AU5,Teams!$A$3:$C$16,3,0)&amp;" vs "&amp;VLOOKUP(AU5,Teams!$A$3:$C$16,2,0),"(No Scheduled Match)"))</f>
        <v>You are HOME at Pub on Pearl vs Randolph/Shindle</v>
      </c>
      <c r="BH5" s="402" t="str">
        <f>IF(AND(AJ5&gt;0,VLOOKUP(L5,Teams!$A$3:$C$16,2,0)&lt;&gt;"BYE"),"You are HOME at "&amp;VLOOKUP(L5,Teams!$A$3:$C$16,3,0)&amp;" vs "&amp;VLOOKUP(AJ5,Teams!$A$3:$C$16,2,0),IF(AND(AV5&gt;0,VLOOKUP(AV5,Teams!$A$3:$C$16,2,0)&lt;&gt;"BYE"),"You are AWAY at "&amp;VLOOKUP(AV5,Teams!$A$3:$C$16,3,0)&amp;" vs "&amp;VLOOKUP(AV5,Teams!$A$3:$C$16,2,0),"(No Scheduled Match)"))</f>
        <v>(No Scheduled Match)</v>
      </c>
      <c r="BI5" s="402" t="str">
        <f>IF(AND(AK5&gt;0,VLOOKUP(M5,Teams!$A$3:$C$16,2,0)&lt;&gt;"BYE"),"You are HOME at "&amp;VLOOKUP(M5,Teams!$A$3:$C$16,3,0)&amp;" vs "&amp;VLOOKUP(AK5,Teams!$A$3:$C$16,2,0),IF(AND(AW5&gt;0,VLOOKUP(AW5,Teams!$A$3:$C$16,2,0)&lt;&gt;"BYE"),"You are AWAY at "&amp;VLOOKUP(AW5,Teams!$A$3:$C$16,3,0)&amp;" vs "&amp;VLOOKUP(AW5,Teams!$A$3:$C$16,2,0),"(No Scheduled Match)"))</f>
        <v>(No Scheduled Match)</v>
      </c>
      <c r="BJ5" s="402" t="str">
        <f>IF(AND(AL5&gt;0,VLOOKUP(N5,Teams!$A$3:$C$16,2,0)&lt;&gt;"BYE"),"You are HOME at "&amp;VLOOKUP(N5,Teams!$A$3:$C$16,3,0)&amp;" vs "&amp;VLOOKUP(AL5,Teams!$A$3:$C$16,2,0),IF(AND(AX5&gt;0,VLOOKUP(AX5,Teams!$A$3:$C$16,2,0)&lt;&gt;"BYE"),"You are AWAY at "&amp;VLOOKUP(AX5,Teams!$A$3:$C$16,3,0)&amp;" vs "&amp;VLOOKUP(AX5,Teams!$A$3:$C$16,2,0),"(No Scheduled Match)"))</f>
        <v>(No Scheduled Match)</v>
      </c>
      <c r="BK5" s="402" t="str">
        <f>IF(AND(AM5&gt;0,VLOOKUP(O5,Teams!$A$3:$C$16,2,0)&lt;&gt;"BYE"),"You are HOME at "&amp;VLOOKUP(O5,Teams!$A$3:$C$16,3,0)&amp;" vs "&amp;VLOOKUP(AM5,Teams!$A$3:$C$16,2,0),IF(AND(AY5&gt;0,VLOOKUP(AY5,Teams!$A$3:$C$16,2,0)&lt;&gt;"BYE"),"You are AWAY at "&amp;VLOOKUP(AY5,Teams!$A$3:$C$16,3,0)&amp;" vs "&amp;VLOOKUP(AY5,Teams!$A$3:$C$16,2,0),"(No Scheduled Match)"))</f>
        <v>(No Scheduled Match)</v>
      </c>
      <c r="BL5" s="403"/>
      <c r="BM5" s="403"/>
      <c r="BN5" s="403"/>
    </row>
    <row r="6" spans="1:66" s="396" customFormat="1" ht="14">
      <c r="A6" s="405">
        <f>IF(B6="","",IF(ISERROR(VLOOKUP(B6,B$34:D$37,1,0)),IF(A5="Week",1,MAX(A$2:A5)+1),""))</f>
        <v>4</v>
      </c>
      <c r="B6" s="406">
        <f t="shared" si="26"/>
        <v>41820</v>
      </c>
      <c r="C6" s="428">
        <v>1</v>
      </c>
      <c r="D6" s="429">
        <v>1</v>
      </c>
      <c r="E6" s="430">
        <v>4</v>
      </c>
      <c r="F6" s="431">
        <v>3</v>
      </c>
      <c r="G6" s="432">
        <v>7</v>
      </c>
      <c r="H6" s="431">
        <v>6</v>
      </c>
      <c r="I6" s="432">
        <v>2</v>
      </c>
      <c r="J6" s="431">
        <v>8</v>
      </c>
      <c r="K6" s="432">
        <v>5</v>
      </c>
      <c r="L6" s="433"/>
      <c r="M6" s="434"/>
      <c r="N6" s="435"/>
      <c r="O6" s="436"/>
      <c r="P6" s="397" t="str">
        <f>IF(D6=0,"",IF(ISERROR(VLOOKUP(D6,Teams!$A$3:$B$16,2,0)),"",VLOOKUP(D6,Teams!$A$3:$B$16,2,0)))</f>
        <v>The Littles</v>
      </c>
      <c r="Q6" s="398" t="str">
        <f>IF(E6=0,"",IF(ISERROR(VLOOKUP(E6,Teams!$A$3:$B$16,2,0)),"",VLOOKUP(E6,Teams!$A$3:$B$16,2,0)))</f>
        <v>Randolph/Shindle</v>
      </c>
      <c r="R6" s="399" t="str">
        <f>IF(F6=0,"",IF(ISERROR(VLOOKUP(F6,Teams!$A$3:$B$16,2,0)),"",VLOOKUP(F6,Teams!$A$3:$B$16,2,0)))</f>
        <v>Henson/Pigford</v>
      </c>
      <c r="S6" s="398" t="str">
        <f>IF(G6=0,"",IF(ISERROR(VLOOKUP(G6,Teams!$A$3:$B$16,2,0)),"",VLOOKUP(G6,Teams!$A$3:$B$16,2,0)))</f>
        <v>Milo's</v>
      </c>
      <c r="T6" s="399" t="str">
        <f>IF(H6=0,"",IF(ISERROR(VLOOKUP(H6,Teams!$A$3:$B$16,2,0)),"",VLOOKUP(H6,Teams!$A$3:$B$16,2,0)))</f>
        <v>Reynolds/Wiley</v>
      </c>
      <c r="U6" s="398" t="str">
        <f>IF(I6=0,"",IF(ISERROR(VLOOKUP(I6,Teams!$A$3:$B$16,2,0)),"",VLOOKUP(I6,Teams!$A$3:$B$16,2,0)))</f>
        <v>PHOQUEURTEEM</v>
      </c>
      <c r="V6" s="399" t="str">
        <f>IF(J6=0,"",IF(ISERROR(VLOOKUP(J6,Teams!$A$3:$B$16,2,0)),"",VLOOKUP(J6,Teams!$A$3:$B$16,2,0)))</f>
        <v>Crumbliss</v>
      </c>
      <c r="W6" s="398" t="str">
        <f>IF(K6=0,"",IF(ISERROR(VLOOKUP(K6,Teams!$A$3:$B$16,2,0)),"",VLOOKUP(K6,Teams!$A$3:$B$16,2,0)))</f>
        <v>Ancheta/Tiwari</v>
      </c>
      <c r="X6" s="399" t="str">
        <f>IF(L6=0,"",IF(ISERROR(VLOOKUP(L6,Teams!$A$3:$B$16,2,0)),"",VLOOKUP(L6,Teams!$A$3:$B$16,2,0)))</f>
        <v/>
      </c>
      <c r="Y6" s="398" t="str">
        <f>IF(M6=0,"",IF(ISERROR(VLOOKUP(M6,Teams!$A$3:$B$16,2,0)),"",VLOOKUP(M6,Teams!$A$3:$B$16,2,0)))</f>
        <v/>
      </c>
      <c r="Z6" s="399" t="str">
        <f>IF(N6=0,"",IF(ISERROR(VLOOKUP(N6,Teams!$A$3:$B$16,2,0)),"",VLOOKUP(N6,Teams!$A$3:$B$16,2,0)))</f>
        <v/>
      </c>
      <c r="AA6" s="400" t="str">
        <f>IF(O6=0,"",IF(ISERROR(VLOOKUP(O6,Teams!$A$3:$B$16,2,0)),"",VLOOKUP(O6,Teams!$A$3:$B$16,2,0)))</f>
        <v/>
      </c>
      <c r="AB6" s="401">
        <f t="shared" si="2"/>
        <v>0</v>
      </c>
      <c r="AC6" s="401">
        <f t="shared" si="3"/>
        <v>6</v>
      </c>
      <c r="AD6" s="401">
        <f t="shared" si="4"/>
        <v>0</v>
      </c>
      <c r="AE6" s="401">
        <f t="shared" si="5"/>
        <v>8</v>
      </c>
      <c r="AF6" s="401">
        <f t="shared" si="6"/>
        <v>0</v>
      </c>
      <c r="AG6" s="401">
        <f t="shared" si="7"/>
        <v>3</v>
      </c>
      <c r="AH6" s="401">
        <f t="shared" si="8"/>
        <v>0</v>
      </c>
      <c r="AI6" s="401">
        <f t="shared" si="9"/>
        <v>1</v>
      </c>
      <c r="AJ6" s="401">
        <f t="shared" si="10"/>
        <v>0</v>
      </c>
      <c r="AK6" s="401">
        <f t="shared" si="11"/>
        <v>0</v>
      </c>
      <c r="AL6" s="401">
        <f t="shared" si="12"/>
        <v>0</v>
      </c>
      <c r="AM6" s="400">
        <f t="shared" si="13"/>
        <v>0</v>
      </c>
      <c r="AN6" s="401">
        <f t="shared" si="14"/>
        <v>5</v>
      </c>
      <c r="AO6" s="396">
        <f t="shared" si="15"/>
        <v>0</v>
      </c>
      <c r="AP6" s="396">
        <f t="shared" si="16"/>
        <v>2</v>
      </c>
      <c r="AQ6" s="396">
        <f t="shared" si="17"/>
        <v>0</v>
      </c>
      <c r="AR6" s="396">
        <f t="shared" si="18"/>
        <v>4</v>
      </c>
      <c r="AS6" s="396">
        <f t="shared" si="19"/>
        <v>0</v>
      </c>
      <c r="AT6" s="396">
        <f t="shared" si="20"/>
        <v>7</v>
      </c>
      <c r="AU6" s="396">
        <f t="shared" si="21"/>
        <v>0</v>
      </c>
      <c r="AV6" s="396">
        <f t="shared" si="22"/>
        <v>0</v>
      </c>
      <c r="AW6" s="396">
        <f t="shared" si="23"/>
        <v>0</v>
      </c>
      <c r="AX6" s="396">
        <f t="shared" si="24"/>
        <v>0</v>
      </c>
      <c r="AY6" s="400">
        <f t="shared" si="25"/>
        <v>0</v>
      </c>
      <c r="AZ6" s="401" t="str">
        <f>IF(AND(AB6&gt;0,VLOOKUP(D6,Teams!$A$3:$C$16,2,0)&lt;&gt;"BYE"),"You are HOME at "&amp;VLOOKUP(D6,Teams!$A$3:$C$16,3,0)&amp;" vs "&amp;VLOOKUP(AB6,Teams!$A$3:$C$16,2,0),IF(AND(AN6&gt;0,VLOOKUP(AN6,Teams!$A$3:$C$16,2,0)&lt;&gt;"BYE"),"You are AWAY at "&amp;VLOOKUP(AN6,Teams!$A$3:$C$16,3,0)&amp;" vs "&amp;VLOOKUP(AN6,Teams!$A$3:$C$16,2,0),"(No Scheduled Match)"))</f>
        <v>You are AWAY at pub on penn vs Ancheta/Tiwari</v>
      </c>
      <c r="BA6" s="402" t="str">
        <f>IF(AND(AC6&gt;0,VLOOKUP(E6,Teams!$A$3:$C$16,2,0)&lt;&gt;"BYE"),"You are HOME at "&amp;VLOOKUP(E6,Teams!$A$3:$C$16,3,0)&amp;" vs "&amp;VLOOKUP(AC6,Teams!$A$3:$C$16,2,0),IF(AND(AO6&gt;0,VLOOKUP(AO6,Teams!$A$3:$C$16,2,0)&lt;&gt;"BYE"),"You are AWAY at "&amp;VLOOKUP(AO6,Teams!$A$3:$C$16,3,0)&amp;" vs "&amp;VLOOKUP(AO6,Teams!$A$3:$C$16,2,0),"(No Scheduled Match)"))</f>
        <v>You are HOME at Doctor Proctor's vs Reynolds/Wiley</v>
      </c>
      <c r="BB6" s="402" t="str">
        <f>IF(AND(AD6&gt;0,VLOOKUP(F6,Teams!$A$3:$C$16,2,0)&lt;&gt;"BYE"),"You are HOME at "&amp;VLOOKUP(F6,Teams!$A$3:$C$16,3,0)&amp;" vs "&amp;VLOOKUP(AD6,Teams!$A$3:$C$16,2,0),IF(AND(AP6&gt;0,VLOOKUP(AP6,Teams!$A$3:$C$16,2,0)&lt;&gt;"BYE"),"You are AWAY at "&amp;VLOOKUP(AP6,Teams!$A$3:$C$16,3,0)&amp;" vs "&amp;VLOOKUP(AP6,Teams!$A$3:$C$16,2,0),"(No Scheduled Match)"))</f>
        <v>You are AWAY at Pub on Pearl vs PHOQUEURTEEM</v>
      </c>
      <c r="BC6" s="402" t="str">
        <f>IF(AND(AE6&gt;0,VLOOKUP(G6,Teams!$A$3:$C$16,2,0)&lt;&gt;"BYE"),"You are HOME at "&amp;VLOOKUP(G6,Teams!$A$3:$C$16,3,0)&amp;" vs "&amp;VLOOKUP(AE6,Teams!$A$3:$C$16,2,0),IF(AND(AQ6&gt;0,VLOOKUP(AQ6,Teams!$A$3:$C$16,2,0)&lt;&gt;"BYE"),"You are AWAY at "&amp;VLOOKUP(AQ6,Teams!$A$3:$C$16,3,0)&amp;" vs "&amp;VLOOKUP(AQ6,Teams!$A$3:$C$16,2,0),"(No Scheduled Match)"))</f>
        <v>You are HOME at Milo's vs Crumbliss</v>
      </c>
      <c r="BD6" s="402" t="str">
        <f>IF(AND(AF6&gt;0,VLOOKUP(H6,Teams!$A$3:$C$16,2,0)&lt;&gt;"BYE"),"You are HOME at "&amp;VLOOKUP(H6,Teams!$A$3:$C$16,3,0)&amp;" vs "&amp;VLOOKUP(AF6,Teams!$A$3:$C$16,2,0),IF(AND(AR6&gt;0,VLOOKUP(AR6,Teams!$A$3:$C$16,2,0)&lt;&gt;"BYE"),"You are AWAY at "&amp;VLOOKUP(AR6,Teams!$A$3:$C$16,3,0)&amp;" vs "&amp;VLOOKUP(AR6,Teams!$A$3:$C$16,2,0),"(No Scheduled Match)"))</f>
        <v>You are AWAY at Doctor Proctor's vs Randolph/Shindle</v>
      </c>
      <c r="BE6" s="402" t="str">
        <f>IF(AND(AG6&gt;0,VLOOKUP(I6,Teams!$A$3:$C$16,2,0)&lt;&gt;"BYE"),"You are HOME at "&amp;VLOOKUP(I6,Teams!$A$3:$C$16,3,0)&amp;" vs "&amp;VLOOKUP(AG6,Teams!$A$3:$C$16,2,0),IF(AND(AS6&gt;0,VLOOKUP(AS6,Teams!$A$3:$C$16,2,0)&lt;&gt;"BYE"),"You are AWAY at "&amp;VLOOKUP(AS6,Teams!$A$3:$C$16,3,0)&amp;" vs "&amp;VLOOKUP(AS6,Teams!$A$3:$C$16,2,0),"(No Scheduled Match)"))</f>
        <v>You are HOME at Pub on Pearl vs Henson/Pigford</v>
      </c>
      <c r="BF6" s="402" t="str">
        <f>IF(AND(AH6&gt;0,VLOOKUP(J6,Teams!$A$3:$C$16,2,0)&lt;&gt;"BYE"),"You are HOME at "&amp;VLOOKUP(J6,Teams!$A$3:$C$16,3,0)&amp;" vs "&amp;VLOOKUP(AH6,Teams!$A$3:$C$16,2,0),IF(AND(AT6&gt;0,VLOOKUP(AT6,Teams!$A$3:$C$16,2,0)&lt;&gt;"BYE"),"You are AWAY at "&amp;VLOOKUP(AT6,Teams!$A$3:$C$16,3,0)&amp;" vs "&amp;VLOOKUP(AT6,Teams!$A$3:$C$16,2,0),"(No Scheduled Match)"))</f>
        <v>You are AWAY at Milo's vs Milo's</v>
      </c>
      <c r="BG6" s="402" t="str">
        <f>IF(AND(AI6&gt;0,VLOOKUP(K6,Teams!$A$3:$C$16,2,0)&lt;&gt;"BYE"),"You are HOME at "&amp;VLOOKUP(K6,Teams!$A$3:$C$16,3,0)&amp;" vs "&amp;VLOOKUP(AI6,Teams!$A$3:$C$16,2,0),IF(AND(AU6&gt;0,VLOOKUP(AU6,Teams!$A$3:$C$16,2,0)&lt;&gt;"BYE"),"You are AWAY at "&amp;VLOOKUP(AU6,Teams!$A$3:$C$16,3,0)&amp;" vs "&amp;VLOOKUP(AU6,Teams!$A$3:$C$16,2,0),"(No Scheduled Match)"))</f>
        <v>You are HOME at pub on penn vs The Littles</v>
      </c>
      <c r="BH6" s="402" t="str">
        <f>IF(AND(AJ6&gt;0,VLOOKUP(L6,Teams!$A$3:$C$16,2,0)&lt;&gt;"BYE"),"You are HOME at "&amp;VLOOKUP(L6,Teams!$A$3:$C$16,3,0)&amp;" vs "&amp;VLOOKUP(AJ6,Teams!$A$3:$C$16,2,0),IF(AND(AV6&gt;0,VLOOKUP(AV6,Teams!$A$3:$C$16,2,0)&lt;&gt;"BYE"),"You are AWAY at "&amp;VLOOKUP(AV6,Teams!$A$3:$C$16,3,0)&amp;" vs "&amp;VLOOKUP(AV6,Teams!$A$3:$C$16,2,0),"(No Scheduled Match)"))</f>
        <v>(No Scheduled Match)</v>
      </c>
      <c r="BI6" s="402" t="str">
        <f>IF(AND(AK6&gt;0,VLOOKUP(M6,Teams!$A$3:$C$16,2,0)&lt;&gt;"BYE"),"You are HOME at "&amp;VLOOKUP(M6,Teams!$A$3:$C$16,3,0)&amp;" vs "&amp;VLOOKUP(AK6,Teams!$A$3:$C$16,2,0),IF(AND(AW6&gt;0,VLOOKUP(AW6,Teams!$A$3:$C$16,2,0)&lt;&gt;"BYE"),"You are AWAY at "&amp;VLOOKUP(AW6,Teams!$A$3:$C$16,3,0)&amp;" vs "&amp;VLOOKUP(AW6,Teams!$A$3:$C$16,2,0),"(No Scheduled Match)"))</f>
        <v>(No Scheduled Match)</v>
      </c>
      <c r="BJ6" s="402" t="str">
        <f>IF(AND(AL6&gt;0,VLOOKUP(N6,Teams!$A$3:$C$16,2,0)&lt;&gt;"BYE"),"You are HOME at "&amp;VLOOKUP(N6,Teams!$A$3:$C$16,3,0)&amp;" vs "&amp;VLOOKUP(AL6,Teams!$A$3:$C$16,2,0),IF(AND(AX6&gt;0,VLOOKUP(AX6,Teams!$A$3:$C$16,2,0)&lt;&gt;"BYE"),"You are AWAY at "&amp;VLOOKUP(AX6,Teams!$A$3:$C$16,3,0)&amp;" vs "&amp;VLOOKUP(AX6,Teams!$A$3:$C$16,2,0),"(No Scheduled Match)"))</f>
        <v>(No Scheduled Match)</v>
      </c>
      <c r="BK6" s="402" t="str">
        <f>IF(AND(AM6&gt;0,VLOOKUP(O6,Teams!$A$3:$C$16,2,0)&lt;&gt;"BYE"),"You are HOME at "&amp;VLOOKUP(O6,Teams!$A$3:$C$16,3,0)&amp;" vs "&amp;VLOOKUP(AM6,Teams!$A$3:$C$16,2,0),IF(AND(AY6&gt;0,VLOOKUP(AY6,Teams!$A$3:$C$16,2,0)&lt;&gt;"BYE"),"You are AWAY at "&amp;VLOOKUP(AY6,Teams!$A$3:$C$16,3,0)&amp;" vs "&amp;VLOOKUP(AY6,Teams!$A$3:$C$16,2,0),"(No Scheduled Match)"))</f>
        <v>(No Scheduled Match)</v>
      </c>
      <c r="BL6" s="403"/>
      <c r="BM6" s="403"/>
      <c r="BN6" s="403"/>
    </row>
    <row r="7" spans="1:66" s="396" customFormat="1" ht="14">
      <c r="A7" s="405">
        <f>IF(B7="","",IF(ISERROR(VLOOKUP(B7,B$34:D$37,1,0)),IF(A6="Week",1,MAX(A$2:A6)+1),""))</f>
        <v>5</v>
      </c>
      <c r="B7" s="406">
        <f t="shared" si="26"/>
        <v>41827</v>
      </c>
      <c r="C7" s="428">
        <v>1</v>
      </c>
      <c r="D7" s="429">
        <v>2</v>
      </c>
      <c r="E7" s="430">
        <v>3</v>
      </c>
      <c r="F7" s="431">
        <v>4</v>
      </c>
      <c r="G7" s="432">
        <v>6</v>
      </c>
      <c r="H7" s="431">
        <v>5</v>
      </c>
      <c r="I7" s="432">
        <v>1</v>
      </c>
      <c r="J7" s="431">
        <v>7</v>
      </c>
      <c r="K7" s="432">
        <v>8</v>
      </c>
      <c r="L7" s="433"/>
      <c r="M7" s="434"/>
      <c r="N7" s="435"/>
      <c r="O7" s="436"/>
      <c r="P7" s="397" t="str">
        <f>IF(D7=0,"",IF(ISERROR(VLOOKUP(D7,Teams!$A$3:$B$16,2,0)),"",VLOOKUP(D7,Teams!$A$3:$B$16,2,0)))</f>
        <v>PHOQUEURTEEM</v>
      </c>
      <c r="Q7" s="398" t="str">
        <f>IF(E7=0,"",IF(ISERROR(VLOOKUP(E7,Teams!$A$3:$B$16,2,0)),"",VLOOKUP(E7,Teams!$A$3:$B$16,2,0)))</f>
        <v>Henson/Pigford</v>
      </c>
      <c r="R7" s="399" t="str">
        <f>IF(F7=0,"",IF(ISERROR(VLOOKUP(F7,Teams!$A$3:$B$16,2,0)),"",VLOOKUP(F7,Teams!$A$3:$B$16,2,0)))</f>
        <v>Randolph/Shindle</v>
      </c>
      <c r="S7" s="398" t="str">
        <f>IF(G7=0,"",IF(ISERROR(VLOOKUP(G7,Teams!$A$3:$B$16,2,0)),"",VLOOKUP(G7,Teams!$A$3:$B$16,2,0)))</f>
        <v>Reynolds/Wiley</v>
      </c>
      <c r="T7" s="399" t="str">
        <f>IF(H7=0,"",IF(ISERROR(VLOOKUP(H7,Teams!$A$3:$B$16,2,0)),"",VLOOKUP(H7,Teams!$A$3:$B$16,2,0)))</f>
        <v>Ancheta/Tiwari</v>
      </c>
      <c r="U7" s="398" t="str">
        <f>IF(I7=0,"",IF(ISERROR(VLOOKUP(I7,Teams!$A$3:$B$16,2,0)),"",VLOOKUP(I7,Teams!$A$3:$B$16,2,0)))</f>
        <v>The Littles</v>
      </c>
      <c r="V7" s="399" t="str">
        <f>IF(J7=0,"",IF(ISERROR(VLOOKUP(J7,Teams!$A$3:$B$16,2,0)),"",VLOOKUP(J7,Teams!$A$3:$B$16,2,0)))</f>
        <v>Milo's</v>
      </c>
      <c r="W7" s="398" t="str">
        <f>IF(K7=0,"",IF(ISERROR(VLOOKUP(K7,Teams!$A$3:$B$16,2,0)),"",VLOOKUP(K7,Teams!$A$3:$B$16,2,0)))</f>
        <v>Crumbliss</v>
      </c>
      <c r="X7" s="399" t="str">
        <f>IF(L7=0,"",IF(ISERROR(VLOOKUP(L7,Teams!$A$3:$B$16,2,0)),"",VLOOKUP(L7,Teams!$A$3:$B$16,2,0)))</f>
        <v/>
      </c>
      <c r="Y7" s="398" t="str">
        <f>IF(M7=0,"",IF(ISERROR(VLOOKUP(M7,Teams!$A$3:$B$16,2,0)),"",VLOOKUP(M7,Teams!$A$3:$B$16,2,0)))</f>
        <v/>
      </c>
      <c r="Z7" s="399" t="str">
        <f>IF(N7=0,"",IF(ISERROR(VLOOKUP(N7,Teams!$A$3:$B$16,2,0)),"",VLOOKUP(N7,Teams!$A$3:$B$16,2,0)))</f>
        <v/>
      </c>
      <c r="AA7" s="400" t="str">
        <f>IF(O7=0,"",IF(ISERROR(VLOOKUP(O7,Teams!$A$3:$B$16,2,0)),"",VLOOKUP(O7,Teams!$A$3:$B$16,2,0)))</f>
        <v/>
      </c>
      <c r="AB7" s="401">
        <f t="shared" si="2"/>
        <v>0</v>
      </c>
      <c r="AC7" s="401">
        <f t="shared" si="3"/>
        <v>6</v>
      </c>
      <c r="AD7" s="401">
        <f t="shared" si="4"/>
        <v>0</v>
      </c>
      <c r="AE7" s="401">
        <f t="shared" si="5"/>
        <v>0</v>
      </c>
      <c r="AF7" s="401">
        <f t="shared" si="6"/>
        <v>4</v>
      </c>
      <c r="AG7" s="401">
        <f t="shared" si="7"/>
        <v>8</v>
      </c>
      <c r="AH7" s="401">
        <f t="shared" si="8"/>
        <v>2</v>
      </c>
      <c r="AI7" s="401">
        <f t="shared" si="9"/>
        <v>0</v>
      </c>
      <c r="AJ7" s="401">
        <f t="shared" si="10"/>
        <v>0</v>
      </c>
      <c r="AK7" s="401">
        <f t="shared" si="11"/>
        <v>0</v>
      </c>
      <c r="AL7" s="401">
        <f t="shared" si="12"/>
        <v>0</v>
      </c>
      <c r="AM7" s="400">
        <f t="shared" si="13"/>
        <v>0</v>
      </c>
      <c r="AN7" s="401">
        <f t="shared" si="14"/>
        <v>7</v>
      </c>
      <c r="AO7" s="396">
        <f t="shared" si="15"/>
        <v>0</v>
      </c>
      <c r="AP7" s="396">
        <f t="shared" si="16"/>
        <v>5</v>
      </c>
      <c r="AQ7" s="396">
        <f t="shared" si="17"/>
        <v>3</v>
      </c>
      <c r="AR7" s="396">
        <f t="shared" si="18"/>
        <v>0</v>
      </c>
      <c r="AS7" s="396">
        <f t="shared" si="19"/>
        <v>0</v>
      </c>
      <c r="AT7" s="396">
        <f t="shared" si="20"/>
        <v>0</v>
      </c>
      <c r="AU7" s="396">
        <f t="shared" si="21"/>
        <v>1</v>
      </c>
      <c r="AV7" s="396">
        <f t="shared" si="22"/>
        <v>0</v>
      </c>
      <c r="AW7" s="396">
        <f t="shared" si="23"/>
        <v>0</v>
      </c>
      <c r="AX7" s="396">
        <f t="shared" si="24"/>
        <v>0</v>
      </c>
      <c r="AY7" s="400">
        <f t="shared" si="25"/>
        <v>0</v>
      </c>
      <c r="AZ7" s="401" t="str">
        <f>IF(AND(AB7&gt;0,VLOOKUP(D7,Teams!$A$3:$C$16,2,0)&lt;&gt;"BYE"),"You are HOME at "&amp;VLOOKUP(D7,Teams!$A$3:$C$16,3,0)&amp;" vs "&amp;VLOOKUP(AB7,Teams!$A$3:$C$16,2,0),IF(AND(AN7&gt;0,VLOOKUP(AN7,Teams!$A$3:$C$16,2,0)&lt;&gt;"BYE"),"You are AWAY at "&amp;VLOOKUP(AN7,Teams!$A$3:$C$16,3,0)&amp;" vs "&amp;VLOOKUP(AN7,Teams!$A$3:$C$16,2,0),"(No Scheduled Match)"))</f>
        <v>You are AWAY at Milo's vs Milo's</v>
      </c>
      <c r="BA7" s="402" t="str">
        <f>IF(AND(AC7&gt;0,VLOOKUP(E7,Teams!$A$3:$C$16,2,0)&lt;&gt;"BYE"),"You are HOME at "&amp;VLOOKUP(E7,Teams!$A$3:$C$16,3,0)&amp;" vs "&amp;VLOOKUP(AC7,Teams!$A$3:$C$16,2,0),IF(AND(AO7&gt;0,VLOOKUP(AO7,Teams!$A$3:$C$16,2,0)&lt;&gt;"BYE"),"You are AWAY at "&amp;VLOOKUP(AO7,Teams!$A$3:$C$16,3,0)&amp;" vs "&amp;VLOOKUP(AO7,Teams!$A$3:$C$16,2,0),"(No Scheduled Match)"))</f>
        <v>You are HOME at Doctor Proctor's vs Reynolds/Wiley</v>
      </c>
      <c r="BB7" s="402" t="str">
        <f>IF(AND(AD7&gt;0,VLOOKUP(F7,Teams!$A$3:$C$16,2,0)&lt;&gt;"BYE"),"You are HOME at "&amp;VLOOKUP(F7,Teams!$A$3:$C$16,3,0)&amp;" vs "&amp;VLOOKUP(AD7,Teams!$A$3:$C$16,2,0),IF(AND(AP7&gt;0,VLOOKUP(AP7,Teams!$A$3:$C$16,2,0)&lt;&gt;"BYE"),"You are AWAY at "&amp;VLOOKUP(AP7,Teams!$A$3:$C$16,3,0)&amp;" vs "&amp;VLOOKUP(AP7,Teams!$A$3:$C$16,2,0),"(No Scheduled Match)"))</f>
        <v>You are AWAY at pub on penn vs Ancheta/Tiwari</v>
      </c>
      <c r="BC7" s="402" t="str">
        <f>IF(AND(AE7&gt;0,VLOOKUP(G7,Teams!$A$3:$C$16,2,0)&lt;&gt;"BYE"),"You are HOME at "&amp;VLOOKUP(G7,Teams!$A$3:$C$16,3,0)&amp;" vs "&amp;VLOOKUP(AE7,Teams!$A$3:$C$16,2,0),IF(AND(AQ7&gt;0,VLOOKUP(AQ7,Teams!$A$3:$C$16,2,0)&lt;&gt;"BYE"),"You are AWAY at "&amp;VLOOKUP(AQ7,Teams!$A$3:$C$16,3,0)&amp;" vs "&amp;VLOOKUP(AQ7,Teams!$A$3:$C$16,2,0),"(No Scheduled Match)"))</f>
        <v>You are AWAY at Doctor Proctor's vs Henson/Pigford</v>
      </c>
      <c r="BD7" s="402" t="str">
        <f>IF(AND(AF7&gt;0,VLOOKUP(H7,Teams!$A$3:$C$16,2,0)&lt;&gt;"BYE"),"You are HOME at "&amp;VLOOKUP(H7,Teams!$A$3:$C$16,3,0)&amp;" vs "&amp;VLOOKUP(AF7,Teams!$A$3:$C$16,2,0),IF(AND(AR7&gt;0,VLOOKUP(AR7,Teams!$A$3:$C$16,2,0)&lt;&gt;"BYE"),"You are AWAY at "&amp;VLOOKUP(AR7,Teams!$A$3:$C$16,3,0)&amp;" vs "&amp;VLOOKUP(AR7,Teams!$A$3:$C$16,2,0),"(No Scheduled Match)"))</f>
        <v>You are HOME at pub on penn vs Randolph/Shindle</v>
      </c>
      <c r="BE7" s="402" t="str">
        <f>IF(AND(AG7&gt;0,VLOOKUP(I7,Teams!$A$3:$C$16,2,0)&lt;&gt;"BYE"),"You are HOME at "&amp;VLOOKUP(I7,Teams!$A$3:$C$16,3,0)&amp;" vs "&amp;VLOOKUP(AG7,Teams!$A$3:$C$16,2,0),IF(AND(AS7&gt;0,VLOOKUP(AS7,Teams!$A$3:$C$16,2,0)&lt;&gt;"BYE"),"You are AWAY at "&amp;VLOOKUP(AS7,Teams!$A$3:$C$16,3,0)&amp;" vs "&amp;VLOOKUP(AS7,Teams!$A$3:$C$16,2,0),"(No Scheduled Match)"))</f>
        <v>You are HOME at Pub on Pearl vs Crumbliss</v>
      </c>
      <c r="BF7" s="402" t="str">
        <f>IF(AND(AH7&gt;0,VLOOKUP(J7,Teams!$A$3:$C$16,2,0)&lt;&gt;"BYE"),"You are HOME at "&amp;VLOOKUP(J7,Teams!$A$3:$C$16,3,0)&amp;" vs "&amp;VLOOKUP(AH7,Teams!$A$3:$C$16,2,0),IF(AND(AT7&gt;0,VLOOKUP(AT7,Teams!$A$3:$C$16,2,0)&lt;&gt;"BYE"),"You are AWAY at "&amp;VLOOKUP(AT7,Teams!$A$3:$C$16,3,0)&amp;" vs "&amp;VLOOKUP(AT7,Teams!$A$3:$C$16,2,0),"(No Scheduled Match)"))</f>
        <v>You are HOME at Milo's vs PHOQUEURTEEM</v>
      </c>
      <c r="BG7" s="402" t="str">
        <f>IF(AND(AI7&gt;0,VLOOKUP(K7,Teams!$A$3:$C$16,2,0)&lt;&gt;"BYE"),"You are HOME at "&amp;VLOOKUP(K7,Teams!$A$3:$C$16,3,0)&amp;" vs "&amp;VLOOKUP(AI7,Teams!$A$3:$C$16,2,0),IF(AND(AU7&gt;0,VLOOKUP(AU7,Teams!$A$3:$C$16,2,0)&lt;&gt;"BYE"),"You are AWAY at "&amp;VLOOKUP(AU7,Teams!$A$3:$C$16,3,0)&amp;" vs "&amp;VLOOKUP(AU7,Teams!$A$3:$C$16,2,0),"(No Scheduled Match)"))</f>
        <v>You are AWAY at Pub on Pearl vs The Littles</v>
      </c>
      <c r="BH7" s="402" t="str">
        <f>IF(AND(AJ7&gt;0,VLOOKUP(L7,Teams!$A$3:$C$16,2,0)&lt;&gt;"BYE"),"You are HOME at "&amp;VLOOKUP(L7,Teams!$A$3:$C$16,3,0)&amp;" vs "&amp;VLOOKUP(AJ7,Teams!$A$3:$C$16,2,0),IF(AND(AV7&gt;0,VLOOKUP(AV7,Teams!$A$3:$C$16,2,0)&lt;&gt;"BYE"),"You are AWAY at "&amp;VLOOKUP(AV7,Teams!$A$3:$C$16,3,0)&amp;" vs "&amp;VLOOKUP(AV7,Teams!$A$3:$C$16,2,0),"(No Scheduled Match)"))</f>
        <v>(No Scheduled Match)</v>
      </c>
      <c r="BI7" s="402" t="str">
        <f>IF(AND(AK7&gt;0,VLOOKUP(M7,Teams!$A$3:$C$16,2,0)&lt;&gt;"BYE"),"You are HOME at "&amp;VLOOKUP(M7,Teams!$A$3:$C$16,3,0)&amp;" vs "&amp;VLOOKUP(AK7,Teams!$A$3:$C$16,2,0),IF(AND(AW7&gt;0,VLOOKUP(AW7,Teams!$A$3:$C$16,2,0)&lt;&gt;"BYE"),"You are AWAY at "&amp;VLOOKUP(AW7,Teams!$A$3:$C$16,3,0)&amp;" vs "&amp;VLOOKUP(AW7,Teams!$A$3:$C$16,2,0),"(No Scheduled Match)"))</f>
        <v>(No Scheduled Match)</v>
      </c>
      <c r="BJ7" s="402" t="str">
        <f>IF(AND(AL7&gt;0,VLOOKUP(N7,Teams!$A$3:$C$16,2,0)&lt;&gt;"BYE"),"You are HOME at "&amp;VLOOKUP(N7,Teams!$A$3:$C$16,3,0)&amp;" vs "&amp;VLOOKUP(AL7,Teams!$A$3:$C$16,2,0),IF(AND(AX7&gt;0,VLOOKUP(AX7,Teams!$A$3:$C$16,2,0)&lt;&gt;"BYE"),"You are AWAY at "&amp;VLOOKUP(AX7,Teams!$A$3:$C$16,3,0)&amp;" vs "&amp;VLOOKUP(AX7,Teams!$A$3:$C$16,2,0),"(No Scheduled Match)"))</f>
        <v>(No Scheduled Match)</v>
      </c>
      <c r="BK7" s="402" t="str">
        <f>IF(AND(AM7&gt;0,VLOOKUP(O7,Teams!$A$3:$C$16,2,0)&lt;&gt;"BYE"),"You are HOME at "&amp;VLOOKUP(O7,Teams!$A$3:$C$16,3,0)&amp;" vs "&amp;VLOOKUP(AM7,Teams!$A$3:$C$16,2,0),IF(AND(AY7&gt;0,VLOOKUP(AY7,Teams!$A$3:$C$16,2,0)&lt;&gt;"BYE"),"You are AWAY at "&amp;VLOOKUP(AY7,Teams!$A$3:$C$16,3,0)&amp;" vs "&amp;VLOOKUP(AY7,Teams!$A$3:$C$16,2,0),"(No Scheduled Match)"))</f>
        <v>(No Scheduled Match)</v>
      </c>
      <c r="BL7" s="403"/>
      <c r="BM7" s="403"/>
      <c r="BN7" s="403"/>
    </row>
    <row r="8" spans="1:66" s="396" customFormat="1" ht="14">
      <c r="A8" s="405">
        <f>IF(B8="","",IF(ISERROR(VLOOKUP(B8,B$34:D$37,1,0)),IF(A7="Week",1,MAX(A$2:A7)+1),""))</f>
        <v>6</v>
      </c>
      <c r="B8" s="406">
        <f t="shared" si="26"/>
        <v>41834</v>
      </c>
      <c r="C8" s="428">
        <v>1</v>
      </c>
      <c r="D8" s="429">
        <v>1</v>
      </c>
      <c r="E8" s="430">
        <v>8</v>
      </c>
      <c r="F8" s="431">
        <v>3</v>
      </c>
      <c r="G8" s="432">
        <v>6</v>
      </c>
      <c r="H8" s="431">
        <v>5</v>
      </c>
      <c r="I8" s="432">
        <v>4</v>
      </c>
      <c r="J8" s="431">
        <v>7</v>
      </c>
      <c r="K8" s="432">
        <v>2</v>
      </c>
      <c r="L8" s="433"/>
      <c r="M8" s="434"/>
      <c r="N8" s="435"/>
      <c r="O8" s="436"/>
      <c r="P8" s="397" t="str">
        <f>IF(D8=0,"",IF(ISERROR(VLOOKUP(D8,Teams!$A$3:$B$16,2,0)),"",VLOOKUP(D8,Teams!$A$3:$B$16,2,0)))</f>
        <v>The Littles</v>
      </c>
      <c r="Q8" s="398" t="str">
        <f>IF(E8=0,"",IF(ISERROR(VLOOKUP(E8,Teams!$A$3:$B$16,2,0)),"",VLOOKUP(E8,Teams!$A$3:$B$16,2,0)))</f>
        <v>Crumbliss</v>
      </c>
      <c r="R8" s="399" t="str">
        <f>IF(F8=0,"",IF(ISERROR(VLOOKUP(F8,Teams!$A$3:$B$16,2,0)),"",VLOOKUP(F8,Teams!$A$3:$B$16,2,0)))</f>
        <v>Henson/Pigford</v>
      </c>
      <c r="S8" s="398" t="str">
        <f>IF(G8=0,"",IF(ISERROR(VLOOKUP(G8,Teams!$A$3:$B$16,2,0)),"",VLOOKUP(G8,Teams!$A$3:$B$16,2,0)))</f>
        <v>Reynolds/Wiley</v>
      </c>
      <c r="T8" s="399" t="str">
        <f>IF(H8=0,"",IF(ISERROR(VLOOKUP(H8,Teams!$A$3:$B$16,2,0)),"",VLOOKUP(H8,Teams!$A$3:$B$16,2,0)))</f>
        <v>Ancheta/Tiwari</v>
      </c>
      <c r="U8" s="398" t="str">
        <f>IF(I8=0,"",IF(ISERROR(VLOOKUP(I8,Teams!$A$3:$B$16,2,0)),"",VLOOKUP(I8,Teams!$A$3:$B$16,2,0)))</f>
        <v>Randolph/Shindle</v>
      </c>
      <c r="V8" s="399" t="str">
        <f>IF(J8=0,"",IF(ISERROR(VLOOKUP(J8,Teams!$A$3:$B$16,2,0)),"",VLOOKUP(J8,Teams!$A$3:$B$16,2,0)))</f>
        <v>Milo's</v>
      </c>
      <c r="W8" s="398" t="str">
        <f>IF(K8=0,"",IF(ISERROR(VLOOKUP(K8,Teams!$A$3:$B$16,2,0)),"",VLOOKUP(K8,Teams!$A$3:$B$16,2,0)))</f>
        <v>PHOQUEURTEEM</v>
      </c>
      <c r="X8" s="399" t="str">
        <f>IF(L8=0,"",IF(ISERROR(VLOOKUP(L8,Teams!$A$3:$B$16,2,0)),"",VLOOKUP(L8,Teams!$A$3:$B$16,2,0)))</f>
        <v/>
      </c>
      <c r="Y8" s="398" t="str">
        <f>IF(M8=0,"",IF(ISERROR(VLOOKUP(M8,Teams!$A$3:$B$16,2,0)),"",VLOOKUP(M8,Teams!$A$3:$B$16,2,0)))</f>
        <v/>
      </c>
      <c r="Z8" s="399" t="str">
        <f>IF(N8=0,"",IF(ISERROR(VLOOKUP(N8,Teams!$A$3:$B$16,2,0)),"",VLOOKUP(N8,Teams!$A$3:$B$16,2,0)))</f>
        <v/>
      </c>
      <c r="AA8" s="400" t="str">
        <f>IF(O8=0,"",IF(ISERROR(VLOOKUP(O8,Teams!$A$3:$B$16,2,0)),"",VLOOKUP(O8,Teams!$A$3:$B$16,2,0)))</f>
        <v/>
      </c>
      <c r="AB8" s="401">
        <f t="shared" si="2"/>
        <v>0</v>
      </c>
      <c r="AC8" s="401">
        <f t="shared" si="3"/>
        <v>3</v>
      </c>
      <c r="AD8" s="401">
        <f t="shared" si="4"/>
        <v>0</v>
      </c>
      <c r="AE8" s="401">
        <f t="shared" si="5"/>
        <v>1</v>
      </c>
      <c r="AF8" s="401">
        <f t="shared" si="6"/>
        <v>0</v>
      </c>
      <c r="AG8" s="401">
        <f t="shared" si="7"/>
        <v>7</v>
      </c>
      <c r="AH8" s="401">
        <f t="shared" si="8"/>
        <v>0</v>
      </c>
      <c r="AI8" s="401">
        <f t="shared" si="9"/>
        <v>5</v>
      </c>
      <c r="AJ8" s="401">
        <f t="shared" si="10"/>
        <v>0</v>
      </c>
      <c r="AK8" s="401">
        <f t="shared" si="11"/>
        <v>0</v>
      </c>
      <c r="AL8" s="401">
        <f t="shared" si="12"/>
        <v>0</v>
      </c>
      <c r="AM8" s="400">
        <f t="shared" si="13"/>
        <v>0</v>
      </c>
      <c r="AN8" s="401">
        <f t="shared" si="14"/>
        <v>6</v>
      </c>
      <c r="AO8" s="396">
        <f t="shared" si="15"/>
        <v>0</v>
      </c>
      <c r="AP8" s="396">
        <f t="shared" si="16"/>
        <v>8</v>
      </c>
      <c r="AQ8" s="396">
        <f t="shared" si="17"/>
        <v>0</v>
      </c>
      <c r="AR8" s="396">
        <f t="shared" si="18"/>
        <v>2</v>
      </c>
      <c r="AS8" s="396">
        <f t="shared" si="19"/>
        <v>0</v>
      </c>
      <c r="AT8" s="396">
        <f t="shared" si="20"/>
        <v>4</v>
      </c>
      <c r="AU8" s="396">
        <f t="shared" si="21"/>
        <v>0</v>
      </c>
      <c r="AV8" s="396">
        <f t="shared" si="22"/>
        <v>0</v>
      </c>
      <c r="AW8" s="396">
        <f t="shared" si="23"/>
        <v>0</v>
      </c>
      <c r="AX8" s="396">
        <f t="shared" si="24"/>
        <v>0</v>
      </c>
      <c r="AY8" s="400">
        <f t="shared" si="25"/>
        <v>0</v>
      </c>
      <c r="AZ8" s="401" t="str">
        <f>IF(AND(AB8&gt;0,VLOOKUP(D8,Teams!$A$3:$C$16,2,0)&lt;&gt;"BYE"),"You are HOME at "&amp;VLOOKUP(D8,Teams!$A$3:$C$16,3,0)&amp;" vs "&amp;VLOOKUP(AB8,Teams!$A$3:$C$16,2,0),IF(AND(AN8&gt;0,VLOOKUP(AN8,Teams!$A$3:$C$16,2,0)&lt;&gt;"BYE"),"You are AWAY at "&amp;VLOOKUP(AN8,Teams!$A$3:$C$16,3,0)&amp;" vs "&amp;VLOOKUP(AN8,Teams!$A$3:$C$16,2,0),"(No Scheduled Match)"))</f>
        <v>You are AWAY at Doctor Proctor's vs Reynolds/Wiley</v>
      </c>
      <c r="BA8" s="402" t="str">
        <f>IF(AND(AC8&gt;0,VLOOKUP(E8,Teams!$A$3:$C$16,2,0)&lt;&gt;"BYE"),"You are HOME at "&amp;VLOOKUP(E8,Teams!$A$3:$C$16,3,0)&amp;" vs "&amp;VLOOKUP(AC8,Teams!$A$3:$C$16,2,0),IF(AND(AO8&gt;0,VLOOKUP(AO8,Teams!$A$3:$C$16,2,0)&lt;&gt;"BYE"),"You are AWAY at "&amp;VLOOKUP(AO8,Teams!$A$3:$C$16,3,0)&amp;" vs "&amp;VLOOKUP(AO8,Teams!$A$3:$C$16,2,0),"(No Scheduled Match)"))</f>
        <v>You are HOME at My Other Bar vs Henson/Pigford</v>
      </c>
      <c r="BB8" s="402" t="str">
        <f>IF(AND(AD8&gt;0,VLOOKUP(F8,Teams!$A$3:$C$16,2,0)&lt;&gt;"BYE"),"You are HOME at "&amp;VLOOKUP(F8,Teams!$A$3:$C$16,3,0)&amp;" vs "&amp;VLOOKUP(AD8,Teams!$A$3:$C$16,2,0),IF(AND(AP8&gt;0,VLOOKUP(AP8,Teams!$A$3:$C$16,2,0)&lt;&gt;"BYE"),"You are AWAY at "&amp;VLOOKUP(AP8,Teams!$A$3:$C$16,3,0)&amp;" vs "&amp;VLOOKUP(AP8,Teams!$A$3:$C$16,2,0),"(No Scheduled Match)"))</f>
        <v>You are AWAY at My Other Bar vs Crumbliss</v>
      </c>
      <c r="BC8" s="402" t="str">
        <f>IF(AND(AE8&gt;0,VLOOKUP(G8,Teams!$A$3:$C$16,2,0)&lt;&gt;"BYE"),"You are HOME at "&amp;VLOOKUP(G8,Teams!$A$3:$C$16,3,0)&amp;" vs "&amp;VLOOKUP(AE8,Teams!$A$3:$C$16,2,0),IF(AND(AQ8&gt;0,VLOOKUP(AQ8,Teams!$A$3:$C$16,2,0)&lt;&gt;"BYE"),"You are AWAY at "&amp;VLOOKUP(AQ8,Teams!$A$3:$C$16,3,0)&amp;" vs "&amp;VLOOKUP(AQ8,Teams!$A$3:$C$16,2,0),"(No Scheduled Match)"))</f>
        <v>You are HOME at Doctor Proctor's vs The Littles</v>
      </c>
      <c r="BD8" s="402" t="str">
        <f>IF(AND(AF8&gt;0,VLOOKUP(H8,Teams!$A$3:$C$16,2,0)&lt;&gt;"BYE"),"You are HOME at "&amp;VLOOKUP(H8,Teams!$A$3:$C$16,3,0)&amp;" vs "&amp;VLOOKUP(AF8,Teams!$A$3:$C$16,2,0),IF(AND(AR8&gt;0,VLOOKUP(AR8,Teams!$A$3:$C$16,2,0)&lt;&gt;"BYE"),"You are AWAY at "&amp;VLOOKUP(AR8,Teams!$A$3:$C$16,3,0)&amp;" vs "&amp;VLOOKUP(AR8,Teams!$A$3:$C$16,2,0),"(No Scheduled Match)"))</f>
        <v>You are AWAY at Pub on Pearl vs PHOQUEURTEEM</v>
      </c>
      <c r="BE8" s="402" t="str">
        <f>IF(AND(AG8&gt;0,VLOOKUP(I8,Teams!$A$3:$C$16,2,0)&lt;&gt;"BYE"),"You are HOME at "&amp;VLOOKUP(I8,Teams!$A$3:$C$16,3,0)&amp;" vs "&amp;VLOOKUP(AG8,Teams!$A$3:$C$16,2,0),IF(AND(AS8&gt;0,VLOOKUP(AS8,Teams!$A$3:$C$16,2,0)&lt;&gt;"BYE"),"You are AWAY at "&amp;VLOOKUP(AS8,Teams!$A$3:$C$16,3,0)&amp;" vs "&amp;VLOOKUP(AS8,Teams!$A$3:$C$16,2,0),"(No Scheduled Match)"))</f>
        <v>You are HOME at Doctor Proctor's vs Milo's</v>
      </c>
      <c r="BF8" s="402" t="str">
        <f>IF(AND(AH8&gt;0,VLOOKUP(J8,Teams!$A$3:$C$16,2,0)&lt;&gt;"BYE"),"You are HOME at "&amp;VLOOKUP(J8,Teams!$A$3:$C$16,3,0)&amp;" vs "&amp;VLOOKUP(AH8,Teams!$A$3:$C$16,2,0),IF(AND(AT8&gt;0,VLOOKUP(AT8,Teams!$A$3:$C$16,2,0)&lt;&gt;"BYE"),"You are AWAY at "&amp;VLOOKUP(AT8,Teams!$A$3:$C$16,3,0)&amp;" vs "&amp;VLOOKUP(AT8,Teams!$A$3:$C$16,2,0),"(No Scheduled Match)"))</f>
        <v>You are AWAY at Doctor Proctor's vs Randolph/Shindle</v>
      </c>
      <c r="BG8" s="402" t="str">
        <f>IF(AND(AI8&gt;0,VLOOKUP(K8,Teams!$A$3:$C$16,2,0)&lt;&gt;"BYE"),"You are HOME at "&amp;VLOOKUP(K8,Teams!$A$3:$C$16,3,0)&amp;" vs "&amp;VLOOKUP(AI8,Teams!$A$3:$C$16,2,0),IF(AND(AU8&gt;0,VLOOKUP(AU8,Teams!$A$3:$C$16,2,0)&lt;&gt;"BYE"),"You are AWAY at "&amp;VLOOKUP(AU8,Teams!$A$3:$C$16,3,0)&amp;" vs "&amp;VLOOKUP(AU8,Teams!$A$3:$C$16,2,0),"(No Scheduled Match)"))</f>
        <v>You are HOME at Pub on Pearl vs Ancheta/Tiwari</v>
      </c>
      <c r="BH8" s="402" t="str">
        <f>IF(AND(AJ8&gt;0,VLOOKUP(L8,Teams!$A$3:$C$16,2,0)&lt;&gt;"BYE"),"You are HOME at "&amp;VLOOKUP(L8,Teams!$A$3:$C$16,3,0)&amp;" vs "&amp;VLOOKUP(AJ8,Teams!$A$3:$C$16,2,0),IF(AND(AV8&gt;0,VLOOKUP(AV8,Teams!$A$3:$C$16,2,0)&lt;&gt;"BYE"),"You are AWAY at "&amp;VLOOKUP(AV8,Teams!$A$3:$C$16,3,0)&amp;" vs "&amp;VLOOKUP(AV8,Teams!$A$3:$C$16,2,0),"(No Scheduled Match)"))</f>
        <v>(No Scheduled Match)</v>
      </c>
      <c r="BI8" s="402" t="str">
        <f>IF(AND(AK8&gt;0,VLOOKUP(M8,Teams!$A$3:$C$16,2,0)&lt;&gt;"BYE"),"You are HOME at "&amp;VLOOKUP(M8,Teams!$A$3:$C$16,3,0)&amp;" vs "&amp;VLOOKUP(AK8,Teams!$A$3:$C$16,2,0),IF(AND(AW8&gt;0,VLOOKUP(AW8,Teams!$A$3:$C$16,2,0)&lt;&gt;"BYE"),"You are AWAY at "&amp;VLOOKUP(AW8,Teams!$A$3:$C$16,3,0)&amp;" vs "&amp;VLOOKUP(AW8,Teams!$A$3:$C$16,2,0),"(No Scheduled Match)"))</f>
        <v>(No Scheduled Match)</v>
      </c>
      <c r="BJ8" s="402" t="str">
        <f>IF(AND(AL8&gt;0,VLOOKUP(N8,Teams!$A$3:$C$16,2,0)&lt;&gt;"BYE"),"You are HOME at "&amp;VLOOKUP(N8,Teams!$A$3:$C$16,3,0)&amp;" vs "&amp;VLOOKUP(AL8,Teams!$A$3:$C$16,2,0),IF(AND(AX8&gt;0,VLOOKUP(AX8,Teams!$A$3:$C$16,2,0)&lt;&gt;"BYE"),"You are AWAY at "&amp;VLOOKUP(AX8,Teams!$A$3:$C$16,3,0)&amp;" vs "&amp;VLOOKUP(AX8,Teams!$A$3:$C$16,2,0),"(No Scheduled Match)"))</f>
        <v>(No Scheduled Match)</v>
      </c>
      <c r="BK8" s="402" t="str">
        <f>IF(AND(AM8&gt;0,VLOOKUP(O8,Teams!$A$3:$C$16,2,0)&lt;&gt;"BYE"),"You are HOME at "&amp;VLOOKUP(O8,Teams!$A$3:$C$16,3,0)&amp;" vs "&amp;VLOOKUP(AM8,Teams!$A$3:$C$16,2,0),IF(AND(AY8&gt;0,VLOOKUP(AY8,Teams!$A$3:$C$16,2,0)&lt;&gt;"BYE"),"You are AWAY at "&amp;VLOOKUP(AY8,Teams!$A$3:$C$16,3,0)&amp;" vs "&amp;VLOOKUP(AY8,Teams!$A$3:$C$16,2,0),"(No Scheduled Match)"))</f>
        <v>(No Scheduled Match)</v>
      </c>
      <c r="BL8" s="403"/>
      <c r="BM8" s="403"/>
      <c r="BN8" s="403"/>
    </row>
    <row r="9" spans="1:66" s="396" customFormat="1" ht="14">
      <c r="A9" s="405">
        <f>IF(B9="","",IF(ISERROR(VLOOKUP(B9,B$34:D$37,1,0)),IF(A8="Week",1,MAX(A$2:A8)+1),""))</f>
        <v>7</v>
      </c>
      <c r="B9" s="406">
        <f t="shared" si="26"/>
        <v>41841</v>
      </c>
      <c r="C9" s="428">
        <v>1</v>
      </c>
      <c r="D9" s="429">
        <v>2</v>
      </c>
      <c r="E9" s="430">
        <v>5</v>
      </c>
      <c r="F9" s="431">
        <v>4</v>
      </c>
      <c r="G9" s="432">
        <v>7</v>
      </c>
      <c r="H9" s="431">
        <v>6</v>
      </c>
      <c r="I9" s="432">
        <v>1</v>
      </c>
      <c r="J9" s="431">
        <v>8</v>
      </c>
      <c r="K9" s="432">
        <v>3</v>
      </c>
      <c r="L9" s="433"/>
      <c r="M9" s="434"/>
      <c r="N9" s="435"/>
      <c r="O9" s="436"/>
      <c r="P9" s="397" t="str">
        <f>IF(D9=0,"",IF(ISERROR(VLOOKUP(D9,Teams!$A$3:$B$16,2,0)),"",VLOOKUP(D9,Teams!$A$3:$B$16,2,0)))</f>
        <v>PHOQUEURTEEM</v>
      </c>
      <c r="Q9" s="398" t="str">
        <f>IF(E9=0,"",IF(ISERROR(VLOOKUP(E9,Teams!$A$3:$B$16,2,0)),"",VLOOKUP(E9,Teams!$A$3:$B$16,2,0)))</f>
        <v>Ancheta/Tiwari</v>
      </c>
      <c r="R9" s="399" t="str">
        <f>IF(F9=0,"",IF(ISERROR(VLOOKUP(F9,Teams!$A$3:$B$16,2,0)),"",VLOOKUP(F9,Teams!$A$3:$B$16,2,0)))</f>
        <v>Randolph/Shindle</v>
      </c>
      <c r="S9" s="398" t="str">
        <f>IF(G9=0,"",IF(ISERROR(VLOOKUP(G9,Teams!$A$3:$B$16,2,0)),"",VLOOKUP(G9,Teams!$A$3:$B$16,2,0)))</f>
        <v>Milo's</v>
      </c>
      <c r="T9" s="399" t="str">
        <f>IF(H9=0,"",IF(ISERROR(VLOOKUP(H9,Teams!$A$3:$B$16,2,0)),"",VLOOKUP(H9,Teams!$A$3:$B$16,2,0)))</f>
        <v>Reynolds/Wiley</v>
      </c>
      <c r="U9" s="398" t="str">
        <f>IF(I9=0,"",IF(ISERROR(VLOOKUP(I9,Teams!$A$3:$B$16,2,0)),"",VLOOKUP(I9,Teams!$A$3:$B$16,2,0)))</f>
        <v>The Littles</v>
      </c>
      <c r="V9" s="399" t="str">
        <f>IF(J9=0,"",IF(ISERROR(VLOOKUP(J9,Teams!$A$3:$B$16,2,0)),"",VLOOKUP(J9,Teams!$A$3:$B$16,2,0)))</f>
        <v>Crumbliss</v>
      </c>
      <c r="W9" s="398" t="str">
        <f>IF(K9=0,"",IF(ISERROR(VLOOKUP(K9,Teams!$A$3:$B$16,2,0)),"",VLOOKUP(K9,Teams!$A$3:$B$16,2,0)))</f>
        <v>Henson/Pigford</v>
      </c>
      <c r="X9" s="399" t="str">
        <f>IF(L9=0,"",IF(ISERROR(VLOOKUP(L9,Teams!$A$3:$B$16,2,0)),"",VLOOKUP(L9,Teams!$A$3:$B$16,2,0)))</f>
        <v/>
      </c>
      <c r="Y9" s="398" t="str">
        <f>IF(M9=0,"",IF(ISERROR(VLOOKUP(M9,Teams!$A$3:$B$16,2,0)),"",VLOOKUP(M9,Teams!$A$3:$B$16,2,0)))</f>
        <v/>
      </c>
      <c r="Z9" s="399" t="str">
        <f>IF(N9=0,"",IF(ISERROR(VLOOKUP(N9,Teams!$A$3:$B$16,2,0)),"",VLOOKUP(N9,Teams!$A$3:$B$16,2,0)))</f>
        <v/>
      </c>
      <c r="AA9" s="400" t="str">
        <f>IF(O9=0,"",IF(ISERROR(VLOOKUP(O9,Teams!$A$3:$B$16,2,0)),"",VLOOKUP(O9,Teams!$A$3:$B$16,2,0)))</f>
        <v/>
      </c>
      <c r="AB9" s="401">
        <f t="shared" si="2"/>
        <v>1</v>
      </c>
      <c r="AC9" s="401">
        <f t="shared" si="3"/>
        <v>0</v>
      </c>
      <c r="AD9" s="401">
        <f t="shared" si="4"/>
        <v>0</v>
      </c>
      <c r="AE9" s="401">
        <f t="shared" si="5"/>
        <v>0</v>
      </c>
      <c r="AF9" s="401">
        <f t="shared" si="6"/>
        <v>7</v>
      </c>
      <c r="AG9" s="401">
        <f t="shared" si="7"/>
        <v>0</v>
      </c>
      <c r="AH9" s="401">
        <f t="shared" si="8"/>
        <v>4</v>
      </c>
      <c r="AI9" s="401">
        <f t="shared" si="9"/>
        <v>5</v>
      </c>
      <c r="AJ9" s="401">
        <f t="shared" si="10"/>
        <v>0</v>
      </c>
      <c r="AK9" s="401">
        <f t="shared" si="11"/>
        <v>0</v>
      </c>
      <c r="AL9" s="401">
        <f t="shared" si="12"/>
        <v>0</v>
      </c>
      <c r="AM9" s="400">
        <f t="shared" si="13"/>
        <v>0</v>
      </c>
      <c r="AN9" s="401">
        <f t="shared" si="14"/>
        <v>0</v>
      </c>
      <c r="AO9" s="396">
        <f t="shared" si="15"/>
        <v>3</v>
      </c>
      <c r="AP9" s="396">
        <f t="shared" si="16"/>
        <v>8</v>
      </c>
      <c r="AQ9" s="396">
        <f t="shared" si="17"/>
        <v>6</v>
      </c>
      <c r="AR9" s="396">
        <f t="shared" si="18"/>
        <v>0</v>
      </c>
      <c r="AS9" s="396">
        <f t="shared" si="19"/>
        <v>2</v>
      </c>
      <c r="AT9" s="396">
        <f t="shared" si="20"/>
        <v>0</v>
      </c>
      <c r="AU9" s="396">
        <f t="shared" si="21"/>
        <v>0</v>
      </c>
      <c r="AV9" s="396">
        <f t="shared" si="22"/>
        <v>0</v>
      </c>
      <c r="AW9" s="396">
        <f t="shared" si="23"/>
        <v>0</v>
      </c>
      <c r="AX9" s="396">
        <f t="shared" si="24"/>
        <v>0</v>
      </c>
      <c r="AY9" s="400">
        <f t="shared" si="25"/>
        <v>0</v>
      </c>
      <c r="AZ9" s="401" t="str">
        <f>IF(AND(AB9&gt;0,VLOOKUP(D9,Teams!$A$3:$C$16,2,0)&lt;&gt;"BYE"),"You are HOME at "&amp;VLOOKUP(D9,Teams!$A$3:$C$16,3,0)&amp;" vs "&amp;VLOOKUP(AB9,Teams!$A$3:$C$16,2,0),IF(AND(AN9&gt;0,VLOOKUP(AN9,Teams!$A$3:$C$16,2,0)&lt;&gt;"BYE"),"You are AWAY at "&amp;VLOOKUP(AN9,Teams!$A$3:$C$16,3,0)&amp;" vs "&amp;VLOOKUP(AN9,Teams!$A$3:$C$16,2,0),"(No Scheduled Match)"))</f>
        <v>You are HOME at Pub on Pearl vs The Littles</v>
      </c>
      <c r="BA9" s="402" t="str">
        <f>IF(AND(AC9&gt;0,VLOOKUP(E9,Teams!$A$3:$C$16,2,0)&lt;&gt;"BYE"),"You are HOME at "&amp;VLOOKUP(E9,Teams!$A$3:$C$16,3,0)&amp;" vs "&amp;VLOOKUP(AC9,Teams!$A$3:$C$16,2,0),IF(AND(AO9&gt;0,VLOOKUP(AO9,Teams!$A$3:$C$16,2,0)&lt;&gt;"BYE"),"You are AWAY at "&amp;VLOOKUP(AO9,Teams!$A$3:$C$16,3,0)&amp;" vs "&amp;VLOOKUP(AO9,Teams!$A$3:$C$16,2,0),"(No Scheduled Match)"))</f>
        <v>You are AWAY at Doctor Proctor's vs Henson/Pigford</v>
      </c>
      <c r="BB9" s="402" t="str">
        <f>IF(AND(AD9&gt;0,VLOOKUP(F9,Teams!$A$3:$C$16,2,0)&lt;&gt;"BYE"),"You are HOME at "&amp;VLOOKUP(F9,Teams!$A$3:$C$16,3,0)&amp;" vs "&amp;VLOOKUP(AD9,Teams!$A$3:$C$16,2,0),IF(AND(AP9&gt;0,VLOOKUP(AP9,Teams!$A$3:$C$16,2,0)&lt;&gt;"BYE"),"You are AWAY at "&amp;VLOOKUP(AP9,Teams!$A$3:$C$16,3,0)&amp;" vs "&amp;VLOOKUP(AP9,Teams!$A$3:$C$16,2,0),"(No Scheduled Match)"))</f>
        <v>You are AWAY at My Other Bar vs Crumbliss</v>
      </c>
      <c r="BC9" s="402" t="str">
        <f>IF(AND(AE9&gt;0,VLOOKUP(G9,Teams!$A$3:$C$16,2,0)&lt;&gt;"BYE"),"You are HOME at "&amp;VLOOKUP(G9,Teams!$A$3:$C$16,3,0)&amp;" vs "&amp;VLOOKUP(AE9,Teams!$A$3:$C$16,2,0),IF(AND(AQ9&gt;0,VLOOKUP(AQ9,Teams!$A$3:$C$16,2,0)&lt;&gt;"BYE"),"You are AWAY at "&amp;VLOOKUP(AQ9,Teams!$A$3:$C$16,3,0)&amp;" vs "&amp;VLOOKUP(AQ9,Teams!$A$3:$C$16,2,0),"(No Scheduled Match)"))</f>
        <v>You are AWAY at Doctor Proctor's vs Reynolds/Wiley</v>
      </c>
      <c r="BD9" s="402" t="str">
        <f>IF(AND(AF9&gt;0,VLOOKUP(H9,Teams!$A$3:$C$16,2,0)&lt;&gt;"BYE"),"You are HOME at "&amp;VLOOKUP(H9,Teams!$A$3:$C$16,3,0)&amp;" vs "&amp;VLOOKUP(AF9,Teams!$A$3:$C$16,2,0),IF(AND(AR9&gt;0,VLOOKUP(AR9,Teams!$A$3:$C$16,2,0)&lt;&gt;"BYE"),"You are AWAY at "&amp;VLOOKUP(AR9,Teams!$A$3:$C$16,3,0)&amp;" vs "&amp;VLOOKUP(AR9,Teams!$A$3:$C$16,2,0),"(No Scheduled Match)"))</f>
        <v>You are HOME at Doctor Proctor's vs Milo's</v>
      </c>
      <c r="BE9" s="402" t="str">
        <f>IF(AND(AG9&gt;0,VLOOKUP(I9,Teams!$A$3:$C$16,2,0)&lt;&gt;"BYE"),"You are HOME at "&amp;VLOOKUP(I9,Teams!$A$3:$C$16,3,0)&amp;" vs "&amp;VLOOKUP(AG9,Teams!$A$3:$C$16,2,0),IF(AND(AS9&gt;0,VLOOKUP(AS9,Teams!$A$3:$C$16,2,0)&lt;&gt;"BYE"),"You are AWAY at "&amp;VLOOKUP(AS9,Teams!$A$3:$C$16,3,0)&amp;" vs "&amp;VLOOKUP(AS9,Teams!$A$3:$C$16,2,0),"(No Scheduled Match)"))</f>
        <v>You are AWAY at Pub on Pearl vs PHOQUEURTEEM</v>
      </c>
      <c r="BF9" s="402" t="str">
        <f>IF(AND(AH9&gt;0,VLOOKUP(J9,Teams!$A$3:$C$16,2,0)&lt;&gt;"BYE"),"You are HOME at "&amp;VLOOKUP(J9,Teams!$A$3:$C$16,3,0)&amp;" vs "&amp;VLOOKUP(AH9,Teams!$A$3:$C$16,2,0),IF(AND(AT9&gt;0,VLOOKUP(AT9,Teams!$A$3:$C$16,2,0)&lt;&gt;"BYE"),"You are AWAY at "&amp;VLOOKUP(AT9,Teams!$A$3:$C$16,3,0)&amp;" vs "&amp;VLOOKUP(AT9,Teams!$A$3:$C$16,2,0),"(No Scheduled Match)"))</f>
        <v>You are HOME at My Other Bar vs Randolph/Shindle</v>
      </c>
      <c r="BG9" s="402" t="str">
        <f>IF(AND(AI9&gt;0,VLOOKUP(K9,Teams!$A$3:$C$16,2,0)&lt;&gt;"BYE"),"You are HOME at "&amp;VLOOKUP(K9,Teams!$A$3:$C$16,3,0)&amp;" vs "&amp;VLOOKUP(AI9,Teams!$A$3:$C$16,2,0),IF(AND(AU9&gt;0,VLOOKUP(AU9,Teams!$A$3:$C$16,2,0)&lt;&gt;"BYE"),"You are AWAY at "&amp;VLOOKUP(AU9,Teams!$A$3:$C$16,3,0)&amp;" vs "&amp;VLOOKUP(AU9,Teams!$A$3:$C$16,2,0),"(No Scheduled Match)"))</f>
        <v>You are HOME at Doctor Proctor's vs Ancheta/Tiwari</v>
      </c>
      <c r="BH9" s="402" t="str">
        <f>IF(AND(AJ9&gt;0,VLOOKUP(L9,Teams!$A$3:$C$16,2,0)&lt;&gt;"BYE"),"You are HOME at "&amp;VLOOKUP(L9,Teams!$A$3:$C$16,3,0)&amp;" vs "&amp;VLOOKUP(AJ9,Teams!$A$3:$C$16,2,0),IF(AND(AV9&gt;0,VLOOKUP(AV9,Teams!$A$3:$C$16,2,0)&lt;&gt;"BYE"),"You are AWAY at "&amp;VLOOKUP(AV9,Teams!$A$3:$C$16,3,0)&amp;" vs "&amp;VLOOKUP(AV9,Teams!$A$3:$C$16,2,0),"(No Scheduled Match)"))</f>
        <v>(No Scheduled Match)</v>
      </c>
      <c r="BI9" s="402" t="str">
        <f>IF(AND(AK9&gt;0,VLOOKUP(M9,Teams!$A$3:$C$16,2,0)&lt;&gt;"BYE"),"You are HOME at "&amp;VLOOKUP(M9,Teams!$A$3:$C$16,3,0)&amp;" vs "&amp;VLOOKUP(AK9,Teams!$A$3:$C$16,2,0),IF(AND(AW9&gt;0,VLOOKUP(AW9,Teams!$A$3:$C$16,2,0)&lt;&gt;"BYE"),"You are AWAY at "&amp;VLOOKUP(AW9,Teams!$A$3:$C$16,3,0)&amp;" vs "&amp;VLOOKUP(AW9,Teams!$A$3:$C$16,2,0),"(No Scheduled Match)"))</f>
        <v>(No Scheduled Match)</v>
      </c>
      <c r="BJ9" s="402" t="str">
        <f>IF(AND(AL9&gt;0,VLOOKUP(N9,Teams!$A$3:$C$16,2,0)&lt;&gt;"BYE"),"You are HOME at "&amp;VLOOKUP(N9,Teams!$A$3:$C$16,3,0)&amp;" vs "&amp;VLOOKUP(AL9,Teams!$A$3:$C$16,2,0),IF(AND(AX9&gt;0,VLOOKUP(AX9,Teams!$A$3:$C$16,2,0)&lt;&gt;"BYE"),"You are AWAY at "&amp;VLOOKUP(AX9,Teams!$A$3:$C$16,3,0)&amp;" vs "&amp;VLOOKUP(AX9,Teams!$A$3:$C$16,2,0),"(No Scheduled Match)"))</f>
        <v>(No Scheduled Match)</v>
      </c>
      <c r="BK9" s="402" t="str">
        <f>IF(AND(AM9&gt;0,VLOOKUP(O9,Teams!$A$3:$C$16,2,0)&lt;&gt;"BYE"),"You are HOME at "&amp;VLOOKUP(O9,Teams!$A$3:$C$16,3,0)&amp;" vs "&amp;VLOOKUP(AM9,Teams!$A$3:$C$16,2,0),IF(AND(AY9&gt;0,VLOOKUP(AY9,Teams!$A$3:$C$16,2,0)&lt;&gt;"BYE"),"You are AWAY at "&amp;VLOOKUP(AY9,Teams!$A$3:$C$16,3,0)&amp;" vs "&amp;VLOOKUP(AY9,Teams!$A$3:$C$16,2,0),"(No Scheduled Match)"))</f>
        <v>(No Scheduled Match)</v>
      </c>
      <c r="BL9" s="403"/>
      <c r="BM9" s="403"/>
      <c r="BN9" s="403"/>
    </row>
    <row r="10" spans="1:66" s="396" customFormat="1" ht="14">
      <c r="A10" s="405">
        <f>IF(B10="","",IF(ISERROR(VLOOKUP(B10,B$34:D$37,1,0)),IF(A9="Week",1,MAX(A$2:A9)+1),""))</f>
        <v>8</v>
      </c>
      <c r="B10" s="406">
        <f t="shared" si="26"/>
        <v>41848</v>
      </c>
      <c r="C10" s="428">
        <v>1</v>
      </c>
      <c r="D10" s="429">
        <v>2</v>
      </c>
      <c r="E10" s="430">
        <v>1</v>
      </c>
      <c r="F10" s="431">
        <v>3</v>
      </c>
      <c r="G10" s="432">
        <v>5</v>
      </c>
      <c r="H10" s="431">
        <v>6</v>
      </c>
      <c r="I10" s="432">
        <v>7</v>
      </c>
      <c r="J10" s="431">
        <v>8</v>
      </c>
      <c r="K10" s="432">
        <v>4</v>
      </c>
      <c r="L10" s="433"/>
      <c r="M10" s="434"/>
      <c r="N10" s="435"/>
      <c r="O10" s="436"/>
      <c r="P10" s="397" t="str">
        <f>IF(D10=0,"",IF(ISERROR(VLOOKUP(D10,Teams!$A$3:$B$16,2,0)),"",VLOOKUP(D10,Teams!$A$3:$B$16,2,0)))</f>
        <v>PHOQUEURTEEM</v>
      </c>
      <c r="Q10" s="398" t="str">
        <f>IF(E10=0,"",IF(ISERROR(VLOOKUP(E10,Teams!$A$3:$B$16,2,0)),"",VLOOKUP(E10,Teams!$A$3:$B$16,2,0)))</f>
        <v>The Littles</v>
      </c>
      <c r="R10" s="399" t="str">
        <f>IF(F10=0,"",IF(ISERROR(VLOOKUP(F10,Teams!$A$3:$B$16,2,0)),"",VLOOKUP(F10,Teams!$A$3:$B$16,2,0)))</f>
        <v>Henson/Pigford</v>
      </c>
      <c r="S10" s="398" t="str">
        <f>IF(G10=0,"",IF(ISERROR(VLOOKUP(G10,Teams!$A$3:$B$16,2,0)),"",VLOOKUP(G10,Teams!$A$3:$B$16,2,0)))</f>
        <v>Ancheta/Tiwari</v>
      </c>
      <c r="T10" s="399" t="str">
        <f>IF(H10=0,"",IF(ISERROR(VLOOKUP(H10,Teams!$A$3:$B$16,2,0)),"",VLOOKUP(H10,Teams!$A$3:$B$16,2,0)))</f>
        <v>Reynolds/Wiley</v>
      </c>
      <c r="U10" s="398" t="str">
        <f>IF(I10=0,"",IF(ISERROR(VLOOKUP(I10,Teams!$A$3:$B$16,2,0)),"",VLOOKUP(I10,Teams!$A$3:$B$16,2,0)))</f>
        <v>Milo's</v>
      </c>
      <c r="V10" s="399" t="str">
        <f>IF(J10=0,"",IF(ISERROR(VLOOKUP(J10,Teams!$A$3:$B$16,2,0)),"",VLOOKUP(J10,Teams!$A$3:$B$16,2,0)))</f>
        <v>Crumbliss</v>
      </c>
      <c r="W10" s="398" t="str">
        <f>IF(K10=0,"",IF(ISERROR(VLOOKUP(K10,Teams!$A$3:$B$16,2,0)),"",VLOOKUP(K10,Teams!$A$3:$B$16,2,0)))</f>
        <v>Randolph/Shindle</v>
      </c>
      <c r="X10" s="399" t="str">
        <f>IF(L10=0,"",IF(ISERROR(VLOOKUP(L10,Teams!$A$3:$B$16,2,0)),"",VLOOKUP(L10,Teams!$A$3:$B$16,2,0)))</f>
        <v/>
      </c>
      <c r="Y10" s="398" t="str">
        <f>IF(M10=0,"",IF(ISERROR(VLOOKUP(M10,Teams!$A$3:$B$16,2,0)),"",VLOOKUP(M10,Teams!$A$3:$B$16,2,0)))</f>
        <v/>
      </c>
      <c r="Z10" s="399" t="str">
        <f>IF(N10=0,"",IF(ISERROR(VLOOKUP(N10,Teams!$A$3:$B$16,2,0)),"",VLOOKUP(N10,Teams!$A$3:$B$16,2,0)))</f>
        <v/>
      </c>
      <c r="AA10" s="400" t="str">
        <f>IF(O10=0,"",IF(ISERROR(VLOOKUP(O10,Teams!$A$3:$B$16,2,0)),"",VLOOKUP(O10,Teams!$A$3:$B$16,2,0)))</f>
        <v/>
      </c>
      <c r="AB10" s="401">
        <f t="shared" si="2"/>
        <v>0</v>
      </c>
      <c r="AC10" s="401">
        <f t="shared" si="3"/>
        <v>3</v>
      </c>
      <c r="AD10" s="401">
        <f t="shared" si="4"/>
        <v>0</v>
      </c>
      <c r="AE10" s="401">
        <f t="shared" si="5"/>
        <v>7</v>
      </c>
      <c r="AF10" s="401">
        <f t="shared" si="6"/>
        <v>0</v>
      </c>
      <c r="AG10" s="401">
        <f t="shared" si="7"/>
        <v>0</v>
      </c>
      <c r="AH10" s="401">
        <f t="shared" si="8"/>
        <v>6</v>
      </c>
      <c r="AI10" s="401">
        <f t="shared" si="9"/>
        <v>2</v>
      </c>
      <c r="AJ10" s="401">
        <f t="shared" si="10"/>
        <v>0</v>
      </c>
      <c r="AK10" s="401">
        <f t="shared" si="11"/>
        <v>0</v>
      </c>
      <c r="AL10" s="401">
        <f t="shared" si="12"/>
        <v>0</v>
      </c>
      <c r="AM10" s="400">
        <f t="shared" si="13"/>
        <v>0</v>
      </c>
      <c r="AN10" s="401">
        <f t="shared" si="14"/>
        <v>4</v>
      </c>
      <c r="AO10" s="396">
        <f t="shared" si="15"/>
        <v>0</v>
      </c>
      <c r="AP10" s="396">
        <f t="shared" si="16"/>
        <v>1</v>
      </c>
      <c r="AQ10" s="396">
        <f t="shared" si="17"/>
        <v>0</v>
      </c>
      <c r="AR10" s="396">
        <f t="shared" si="18"/>
        <v>8</v>
      </c>
      <c r="AS10" s="396">
        <f t="shared" si="19"/>
        <v>5</v>
      </c>
      <c r="AT10" s="396">
        <f t="shared" si="20"/>
        <v>0</v>
      </c>
      <c r="AU10" s="396">
        <f t="shared" si="21"/>
        <v>0</v>
      </c>
      <c r="AV10" s="396">
        <f t="shared" si="22"/>
        <v>0</v>
      </c>
      <c r="AW10" s="396">
        <f t="shared" si="23"/>
        <v>0</v>
      </c>
      <c r="AX10" s="396">
        <f t="shared" si="24"/>
        <v>0</v>
      </c>
      <c r="AY10" s="400">
        <f t="shared" si="25"/>
        <v>0</v>
      </c>
      <c r="AZ10" s="401" t="str">
        <f>IF(AND(AB10&gt;0,VLOOKUP(D10,Teams!$A$3:$C$16,2,0)&lt;&gt;"BYE"),"You are HOME at "&amp;VLOOKUP(D10,Teams!$A$3:$C$16,3,0)&amp;" vs "&amp;VLOOKUP(AB10,Teams!$A$3:$C$16,2,0),IF(AND(AN10&gt;0,VLOOKUP(AN10,Teams!$A$3:$C$16,2,0)&lt;&gt;"BYE"),"You are AWAY at "&amp;VLOOKUP(AN10,Teams!$A$3:$C$16,3,0)&amp;" vs "&amp;VLOOKUP(AN10,Teams!$A$3:$C$16,2,0),"(No Scheduled Match)"))</f>
        <v>You are AWAY at Doctor Proctor's vs Randolph/Shindle</v>
      </c>
      <c r="BA10" s="402" t="str">
        <f>IF(AND(AC10&gt;0,VLOOKUP(E10,Teams!$A$3:$C$16,2,0)&lt;&gt;"BYE"),"You are HOME at "&amp;VLOOKUP(E10,Teams!$A$3:$C$16,3,0)&amp;" vs "&amp;VLOOKUP(AC10,Teams!$A$3:$C$16,2,0),IF(AND(AO10&gt;0,VLOOKUP(AO10,Teams!$A$3:$C$16,2,0)&lt;&gt;"BYE"),"You are AWAY at "&amp;VLOOKUP(AO10,Teams!$A$3:$C$16,3,0)&amp;" vs "&amp;VLOOKUP(AO10,Teams!$A$3:$C$16,2,0),"(No Scheduled Match)"))</f>
        <v>You are HOME at Pub on Pearl vs Henson/Pigford</v>
      </c>
      <c r="BB10" s="402" t="str">
        <f>IF(AND(AD10&gt;0,VLOOKUP(F10,Teams!$A$3:$C$16,2,0)&lt;&gt;"BYE"),"You are HOME at "&amp;VLOOKUP(F10,Teams!$A$3:$C$16,3,0)&amp;" vs "&amp;VLOOKUP(AD10,Teams!$A$3:$C$16,2,0),IF(AND(AP10&gt;0,VLOOKUP(AP10,Teams!$A$3:$C$16,2,0)&lt;&gt;"BYE"),"You are AWAY at "&amp;VLOOKUP(AP10,Teams!$A$3:$C$16,3,0)&amp;" vs "&amp;VLOOKUP(AP10,Teams!$A$3:$C$16,2,0),"(No Scheduled Match)"))</f>
        <v>You are AWAY at Pub on Pearl vs The Littles</v>
      </c>
      <c r="BC10" s="402" t="str">
        <f>IF(AND(AE10&gt;0,VLOOKUP(G10,Teams!$A$3:$C$16,2,0)&lt;&gt;"BYE"),"You are HOME at "&amp;VLOOKUP(G10,Teams!$A$3:$C$16,3,0)&amp;" vs "&amp;VLOOKUP(AE10,Teams!$A$3:$C$16,2,0),IF(AND(AQ10&gt;0,VLOOKUP(AQ10,Teams!$A$3:$C$16,2,0)&lt;&gt;"BYE"),"You are AWAY at "&amp;VLOOKUP(AQ10,Teams!$A$3:$C$16,3,0)&amp;" vs "&amp;VLOOKUP(AQ10,Teams!$A$3:$C$16,2,0),"(No Scheduled Match)"))</f>
        <v>You are HOME at pub on penn vs Milo's</v>
      </c>
      <c r="BD10" s="402" t="str">
        <f>IF(AND(AF10&gt;0,VLOOKUP(H10,Teams!$A$3:$C$16,2,0)&lt;&gt;"BYE"),"You are HOME at "&amp;VLOOKUP(H10,Teams!$A$3:$C$16,3,0)&amp;" vs "&amp;VLOOKUP(AF10,Teams!$A$3:$C$16,2,0),IF(AND(AR10&gt;0,VLOOKUP(AR10,Teams!$A$3:$C$16,2,0)&lt;&gt;"BYE"),"You are AWAY at "&amp;VLOOKUP(AR10,Teams!$A$3:$C$16,3,0)&amp;" vs "&amp;VLOOKUP(AR10,Teams!$A$3:$C$16,2,0),"(No Scheduled Match)"))</f>
        <v>You are AWAY at My Other Bar vs Crumbliss</v>
      </c>
      <c r="BE10" s="402" t="str">
        <f>IF(AND(AG10&gt;0,VLOOKUP(I10,Teams!$A$3:$C$16,2,0)&lt;&gt;"BYE"),"You are HOME at "&amp;VLOOKUP(I10,Teams!$A$3:$C$16,3,0)&amp;" vs "&amp;VLOOKUP(AG10,Teams!$A$3:$C$16,2,0),IF(AND(AS10&gt;0,VLOOKUP(AS10,Teams!$A$3:$C$16,2,0)&lt;&gt;"BYE"),"You are AWAY at "&amp;VLOOKUP(AS10,Teams!$A$3:$C$16,3,0)&amp;" vs "&amp;VLOOKUP(AS10,Teams!$A$3:$C$16,2,0),"(No Scheduled Match)"))</f>
        <v>You are AWAY at pub on penn vs Ancheta/Tiwari</v>
      </c>
      <c r="BF10" s="402" t="str">
        <f>IF(AND(AH10&gt;0,VLOOKUP(J10,Teams!$A$3:$C$16,2,0)&lt;&gt;"BYE"),"You are HOME at "&amp;VLOOKUP(J10,Teams!$A$3:$C$16,3,0)&amp;" vs "&amp;VLOOKUP(AH10,Teams!$A$3:$C$16,2,0),IF(AND(AT10&gt;0,VLOOKUP(AT10,Teams!$A$3:$C$16,2,0)&lt;&gt;"BYE"),"You are AWAY at "&amp;VLOOKUP(AT10,Teams!$A$3:$C$16,3,0)&amp;" vs "&amp;VLOOKUP(AT10,Teams!$A$3:$C$16,2,0),"(No Scheduled Match)"))</f>
        <v>You are HOME at My Other Bar vs Reynolds/Wiley</v>
      </c>
      <c r="BG10" s="402" t="str">
        <f>IF(AND(AI10&gt;0,VLOOKUP(K10,Teams!$A$3:$C$16,2,0)&lt;&gt;"BYE"),"You are HOME at "&amp;VLOOKUP(K10,Teams!$A$3:$C$16,3,0)&amp;" vs "&amp;VLOOKUP(AI10,Teams!$A$3:$C$16,2,0),IF(AND(AU10&gt;0,VLOOKUP(AU10,Teams!$A$3:$C$16,2,0)&lt;&gt;"BYE"),"You are AWAY at "&amp;VLOOKUP(AU10,Teams!$A$3:$C$16,3,0)&amp;" vs "&amp;VLOOKUP(AU10,Teams!$A$3:$C$16,2,0),"(No Scheduled Match)"))</f>
        <v>You are HOME at Doctor Proctor's vs PHOQUEURTEEM</v>
      </c>
      <c r="BH10" s="402" t="str">
        <f>IF(AND(AJ10&gt;0,VLOOKUP(L10,Teams!$A$3:$C$16,2,0)&lt;&gt;"BYE"),"You are HOME at "&amp;VLOOKUP(L10,Teams!$A$3:$C$16,3,0)&amp;" vs "&amp;VLOOKUP(AJ10,Teams!$A$3:$C$16,2,0),IF(AND(AV10&gt;0,VLOOKUP(AV10,Teams!$A$3:$C$16,2,0)&lt;&gt;"BYE"),"You are AWAY at "&amp;VLOOKUP(AV10,Teams!$A$3:$C$16,3,0)&amp;" vs "&amp;VLOOKUP(AV10,Teams!$A$3:$C$16,2,0),"(No Scheduled Match)"))</f>
        <v>(No Scheduled Match)</v>
      </c>
      <c r="BI10" s="402" t="str">
        <f>IF(AND(AK10&gt;0,VLOOKUP(M10,Teams!$A$3:$C$16,2,0)&lt;&gt;"BYE"),"You are HOME at "&amp;VLOOKUP(M10,Teams!$A$3:$C$16,3,0)&amp;" vs "&amp;VLOOKUP(AK10,Teams!$A$3:$C$16,2,0),IF(AND(AW10&gt;0,VLOOKUP(AW10,Teams!$A$3:$C$16,2,0)&lt;&gt;"BYE"),"You are AWAY at "&amp;VLOOKUP(AW10,Teams!$A$3:$C$16,3,0)&amp;" vs "&amp;VLOOKUP(AW10,Teams!$A$3:$C$16,2,0),"(No Scheduled Match)"))</f>
        <v>(No Scheduled Match)</v>
      </c>
      <c r="BJ10" s="402" t="str">
        <f>IF(AND(AL10&gt;0,VLOOKUP(N10,Teams!$A$3:$C$16,2,0)&lt;&gt;"BYE"),"You are HOME at "&amp;VLOOKUP(N10,Teams!$A$3:$C$16,3,0)&amp;" vs "&amp;VLOOKUP(AL10,Teams!$A$3:$C$16,2,0),IF(AND(AX10&gt;0,VLOOKUP(AX10,Teams!$A$3:$C$16,2,0)&lt;&gt;"BYE"),"You are AWAY at "&amp;VLOOKUP(AX10,Teams!$A$3:$C$16,3,0)&amp;" vs "&amp;VLOOKUP(AX10,Teams!$A$3:$C$16,2,0),"(No Scheduled Match)"))</f>
        <v>(No Scheduled Match)</v>
      </c>
      <c r="BK10" s="402" t="str">
        <f>IF(AND(AM10&gt;0,VLOOKUP(O10,Teams!$A$3:$C$16,2,0)&lt;&gt;"BYE"),"You are HOME at "&amp;VLOOKUP(O10,Teams!$A$3:$C$16,3,0)&amp;" vs "&amp;VLOOKUP(AM10,Teams!$A$3:$C$16,2,0),IF(AND(AY10&gt;0,VLOOKUP(AY10,Teams!$A$3:$C$16,2,0)&lt;&gt;"BYE"),"You are AWAY at "&amp;VLOOKUP(AY10,Teams!$A$3:$C$16,3,0)&amp;" vs "&amp;VLOOKUP(AY10,Teams!$A$3:$C$16,2,0),"(No Scheduled Match)"))</f>
        <v>(No Scheduled Match)</v>
      </c>
      <c r="BL10" s="403"/>
      <c r="BM10" s="403"/>
      <c r="BN10" s="403"/>
    </row>
    <row r="11" spans="1:66" s="396" customFormat="1" ht="14">
      <c r="A11" s="405">
        <f>IF(B11="","",IF(ISERROR(VLOOKUP(B11,B$34:D$37,1,0)),IF(A10="Week",1,MAX(A$2:A10)+1),""))</f>
        <v>9</v>
      </c>
      <c r="B11" s="406">
        <f t="shared" si="26"/>
        <v>41855</v>
      </c>
      <c r="C11" s="428">
        <v>1</v>
      </c>
      <c r="D11" s="429">
        <v>1</v>
      </c>
      <c r="E11" s="430">
        <v>3</v>
      </c>
      <c r="F11" s="431">
        <v>4</v>
      </c>
      <c r="G11" s="432">
        <v>2</v>
      </c>
      <c r="H11" s="431">
        <v>5</v>
      </c>
      <c r="I11" s="432">
        <v>7</v>
      </c>
      <c r="J11" s="431">
        <v>8</v>
      </c>
      <c r="K11" s="432">
        <v>6</v>
      </c>
      <c r="L11" s="433"/>
      <c r="M11" s="434"/>
      <c r="N11" s="435"/>
      <c r="O11" s="436"/>
      <c r="P11" s="397" t="str">
        <f>IF(D11=0,"",IF(ISERROR(VLOOKUP(D11,Teams!$A$3:$B$16,2,0)),"",VLOOKUP(D11,Teams!$A$3:$B$16,2,0)))</f>
        <v>The Littles</v>
      </c>
      <c r="Q11" s="398" t="str">
        <f>IF(E11=0,"",IF(ISERROR(VLOOKUP(E11,Teams!$A$3:$B$16,2,0)),"",VLOOKUP(E11,Teams!$A$3:$B$16,2,0)))</f>
        <v>Henson/Pigford</v>
      </c>
      <c r="R11" s="399" t="str">
        <f>IF(F11=0,"",IF(ISERROR(VLOOKUP(F11,Teams!$A$3:$B$16,2,0)),"",VLOOKUP(F11,Teams!$A$3:$B$16,2,0)))</f>
        <v>Randolph/Shindle</v>
      </c>
      <c r="S11" s="398" t="str">
        <f>IF(G11=0,"",IF(ISERROR(VLOOKUP(G11,Teams!$A$3:$B$16,2,0)),"",VLOOKUP(G11,Teams!$A$3:$B$16,2,0)))</f>
        <v>PHOQUEURTEEM</v>
      </c>
      <c r="T11" s="399" t="str">
        <f>IF(H11=0,"",IF(ISERROR(VLOOKUP(H11,Teams!$A$3:$B$16,2,0)),"",VLOOKUP(H11,Teams!$A$3:$B$16,2,0)))</f>
        <v>Ancheta/Tiwari</v>
      </c>
      <c r="U11" s="398" t="str">
        <f>IF(I11=0,"",IF(ISERROR(VLOOKUP(I11,Teams!$A$3:$B$16,2,0)),"",VLOOKUP(I11,Teams!$A$3:$B$16,2,0)))</f>
        <v>Milo's</v>
      </c>
      <c r="V11" s="399" t="str">
        <f>IF(J11=0,"",IF(ISERROR(VLOOKUP(J11,Teams!$A$3:$B$16,2,0)),"",VLOOKUP(J11,Teams!$A$3:$B$16,2,0)))</f>
        <v>Crumbliss</v>
      </c>
      <c r="W11" s="398" t="str">
        <f>IF(K11=0,"",IF(ISERROR(VLOOKUP(K11,Teams!$A$3:$B$16,2,0)),"",VLOOKUP(K11,Teams!$A$3:$B$16,2,0)))</f>
        <v>Reynolds/Wiley</v>
      </c>
      <c r="X11" s="399" t="str">
        <f>IF(L11=0,"",IF(ISERROR(VLOOKUP(L11,Teams!$A$3:$B$16,2,0)),"",VLOOKUP(L11,Teams!$A$3:$B$16,2,0)))</f>
        <v/>
      </c>
      <c r="Y11" s="398" t="str">
        <f>IF(M11=0,"",IF(ISERROR(VLOOKUP(M11,Teams!$A$3:$B$16,2,0)),"",VLOOKUP(M11,Teams!$A$3:$B$16,2,0)))</f>
        <v/>
      </c>
      <c r="Z11" s="399" t="str">
        <f>IF(N11=0,"",IF(ISERROR(VLOOKUP(N11,Teams!$A$3:$B$16,2,0)),"",VLOOKUP(N11,Teams!$A$3:$B$16,2,0)))</f>
        <v/>
      </c>
      <c r="AA11" s="400" t="str">
        <f>IF(O11=0,"",IF(ISERROR(VLOOKUP(O11,Teams!$A$3:$B$16,2,0)),"",VLOOKUP(O11,Teams!$A$3:$B$16,2,0)))</f>
        <v/>
      </c>
      <c r="AB11" s="401">
        <f t="shared" si="2"/>
        <v>8</v>
      </c>
      <c r="AC11" s="401">
        <f t="shared" si="3"/>
        <v>0</v>
      </c>
      <c r="AD11" s="401">
        <f t="shared" si="4"/>
        <v>3</v>
      </c>
      <c r="AE11" s="401">
        <f t="shared" si="5"/>
        <v>0</v>
      </c>
      <c r="AF11" s="401">
        <f t="shared" si="6"/>
        <v>2</v>
      </c>
      <c r="AG11" s="401">
        <f t="shared" si="7"/>
        <v>0</v>
      </c>
      <c r="AH11" s="401">
        <f t="shared" si="8"/>
        <v>0</v>
      </c>
      <c r="AI11" s="401">
        <f t="shared" si="9"/>
        <v>7</v>
      </c>
      <c r="AJ11" s="401">
        <f t="shared" si="10"/>
        <v>0</v>
      </c>
      <c r="AK11" s="401">
        <f t="shared" si="11"/>
        <v>0</v>
      </c>
      <c r="AL11" s="401">
        <f t="shared" si="12"/>
        <v>0</v>
      </c>
      <c r="AM11" s="400">
        <f t="shared" si="13"/>
        <v>0</v>
      </c>
      <c r="AN11" s="401">
        <f t="shared" si="14"/>
        <v>0</v>
      </c>
      <c r="AO11" s="396">
        <f t="shared" si="15"/>
        <v>4</v>
      </c>
      <c r="AP11" s="396">
        <f t="shared" si="16"/>
        <v>0</v>
      </c>
      <c r="AQ11" s="396">
        <f t="shared" si="17"/>
        <v>5</v>
      </c>
      <c r="AR11" s="396">
        <f t="shared" si="18"/>
        <v>0</v>
      </c>
      <c r="AS11" s="396">
        <f t="shared" si="19"/>
        <v>6</v>
      </c>
      <c r="AT11" s="396">
        <f t="shared" si="20"/>
        <v>1</v>
      </c>
      <c r="AU11" s="396">
        <f t="shared" si="21"/>
        <v>0</v>
      </c>
      <c r="AV11" s="396">
        <f t="shared" si="22"/>
        <v>0</v>
      </c>
      <c r="AW11" s="396">
        <f t="shared" si="23"/>
        <v>0</v>
      </c>
      <c r="AX11" s="396">
        <f t="shared" si="24"/>
        <v>0</v>
      </c>
      <c r="AY11" s="400">
        <f t="shared" si="25"/>
        <v>0</v>
      </c>
      <c r="AZ11" s="401" t="str">
        <f>IF(AND(AB11&gt;0,VLOOKUP(D11,Teams!$A$3:$C$16,2,0)&lt;&gt;"BYE"),"You are HOME at "&amp;VLOOKUP(D11,Teams!$A$3:$C$16,3,0)&amp;" vs "&amp;VLOOKUP(AB11,Teams!$A$3:$C$16,2,0),IF(AND(AN11&gt;0,VLOOKUP(AN11,Teams!$A$3:$C$16,2,0)&lt;&gt;"BYE"),"You are AWAY at "&amp;VLOOKUP(AN11,Teams!$A$3:$C$16,3,0)&amp;" vs "&amp;VLOOKUP(AN11,Teams!$A$3:$C$16,2,0),"(No Scheduled Match)"))</f>
        <v>You are HOME at Pub on Pearl vs Crumbliss</v>
      </c>
      <c r="BA11" s="402" t="str">
        <f>IF(AND(AC11&gt;0,VLOOKUP(E11,Teams!$A$3:$C$16,2,0)&lt;&gt;"BYE"),"You are HOME at "&amp;VLOOKUP(E11,Teams!$A$3:$C$16,3,0)&amp;" vs "&amp;VLOOKUP(AC11,Teams!$A$3:$C$16,2,0),IF(AND(AO11&gt;0,VLOOKUP(AO11,Teams!$A$3:$C$16,2,0)&lt;&gt;"BYE"),"You are AWAY at "&amp;VLOOKUP(AO11,Teams!$A$3:$C$16,3,0)&amp;" vs "&amp;VLOOKUP(AO11,Teams!$A$3:$C$16,2,0),"(No Scheduled Match)"))</f>
        <v>You are AWAY at Doctor Proctor's vs Randolph/Shindle</v>
      </c>
      <c r="BB11" s="402" t="str">
        <f>IF(AND(AD11&gt;0,VLOOKUP(F11,Teams!$A$3:$C$16,2,0)&lt;&gt;"BYE"),"You are HOME at "&amp;VLOOKUP(F11,Teams!$A$3:$C$16,3,0)&amp;" vs "&amp;VLOOKUP(AD11,Teams!$A$3:$C$16,2,0),IF(AND(AP11&gt;0,VLOOKUP(AP11,Teams!$A$3:$C$16,2,0)&lt;&gt;"BYE"),"You are AWAY at "&amp;VLOOKUP(AP11,Teams!$A$3:$C$16,3,0)&amp;" vs "&amp;VLOOKUP(AP11,Teams!$A$3:$C$16,2,0),"(No Scheduled Match)"))</f>
        <v>You are HOME at Doctor Proctor's vs Henson/Pigford</v>
      </c>
      <c r="BC11" s="402" t="str">
        <f>IF(AND(AE11&gt;0,VLOOKUP(G11,Teams!$A$3:$C$16,2,0)&lt;&gt;"BYE"),"You are HOME at "&amp;VLOOKUP(G11,Teams!$A$3:$C$16,3,0)&amp;" vs "&amp;VLOOKUP(AE11,Teams!$A$3:$C$16,2,0),IF(AND(AQ11&gt;0,VLOOKUP(AQ11,Teams!$A$3:$C$16,2,0)&lt;&gt;"BYE"),"You are AWAY at "&amp;VLOOKUP(AQ11,Teams!$A$3:$C$16,3,0)&amp;" vs "&amp;VLOOKUP(AQ11,Teams!$A$3:$C$16,2,0),"(No Scheduled Match)"))</f>
        <v>You are AWAY at pub on penn vs Ancheta/Tiwari</v>
      </c>
      <c r="BD11" s="402" t="str">
        <f>IF(AND(AF11&gt;0,VLOOKUP(H11,Teams!$A$3:$C$16,2,0)&lt;&gt;"BYE"),"You are HOME at "&amp;VLOOKUP(H11,Teams!$A$3:$C$16,3,0)&amp;" vs "&amp;VLOOKUP(AF11,Teams!$A$3:$C$16,2,0),IF(AND(AR11&gt;0,VLOOKUP(AR11,Teams!$A$3:$C$16,2,0)&lt;&gt;"BYE"),"You are AWAY at "&amp;VLOOKUP(AR11,Teams!$A$3:$C$16,3,0)&amp;" vs "&amp;VLOOKUP(AR11,Teams!$A$3:$C$16,2,0),"(No Scheduled Match)"))</f>
        <v>You are HOME at pub on penn vs PHOQUEURTEEM</v>
      </c>
      <c r="BE11" s="402" t="str">
        <f>IF(AND(AG11&gt;0,VLOOKUP(I11,Teams!$A$3:$C$16,2,0)&lt;&gt;"BYE"),"You are HOME at "&amp;VLOOKUP(I11,Teams!$A$3:$C$16,3,0)&amp;" vs "&amp;VLOOKUP(AG11,Teams!$A$3:$C$16,2,0),IF(AND(AS11&gt;0,VLOOKUP(AS11,Teams!$A$3:$C$16,2,0)&lt;&gt;"BYE"),"You are AWAY at "&amp;VLOOKUP(AS11,Teams!$A$3:$C$16,3,0)&amp;" vs "&amp;VLOOKUP(AS11,Teams!$A$3:$C$16,2,0),"(No Scheduled Match)"))</f>
        <v>You are AWAY at Doctor Proctor's vs Reynolds/Wiley</v>
      </c>
      <c r="BF11" s="402" t="str">
        <f>IF(AND(AH11&gt;0,VLOOKUP(J11,Teams!$A$3:$C$16,2,0)&lt;&gt;"BYE"),"You are HOME at "&amp;VLOOKUP(J11,Teams!$A$3:$C$16,3,0)&amp;" vs "&amp;VLOOKUP(AH11,Teams!$A$3:$C$16,2,0),IF(AND(AT11&gt;0,VLOOKUP(AT11,Teams!$A$3:$C$16,2,0)&lt;&gt;"BYE"),"You are AWAY at "&amp;VLOOKUP(AT11,Teams!$A$3:$C$16,3,0)&amp;" vs "&amp;VLOOKUP(AT11,Teams!$A$3:$C$16,2,0),"(No Scheduled Match)"))</f>
        <v>You are AWAY at Pub on Pearl vs The Littles</v>
      </c>
      <c r="BG11" s="402" t="str">
        <f>IF(AND(AI11&gt;0,VLOOKUP(K11,Teams!$A$3:$C$16,2,0)&lt;&gt;"BYE"),"You are HOME at "&amp;VLOOKUP(K11,Teams!$A$3:$C$16,3,0)&amp;" vs "&amp;VLOOKUP(AI11,Teams!$A$3:$C$16,2,0),IF(AND(AU11&gt;0,VLOOKUP(AU11,Teams!$A$3:$C$16,2,0)&lt;&gt;"BYE"),"You are AWAY at "&amp;VLOOKUP(AU11,Teams!$A$3:$C$16,3,0)&amp;" vs "&amp;VLOOKUP(AU11,Teams!$A$3:$C$16,2,0),"(No Scheduled Match)"))</f>
        <v>You are HOME at Doctor Proctor's vs Milo's</v>
      </c>
      <c r="BH11" s="402" t="str">
        <f>IF(AND(AJ11&gt;0,VLOOKUP(L11,Teams!$A$3:$C$16,2,0)&lt;&gt;"BYE"),"You are HOME at "&amp;VLOOKUP(L11,Teams!$A$3:$C$16,3,0)&amp;" vs "&amp;VLOOKUP(AJ11,Teams!$A$3:$C$16,2,0),IF(AND(AV11&gt;0,VLOOKUP(AV11,Teams!$A$3:$C$16,2,0)&lt;&gt;"BYE"),"You are AWAY at "&amp;VLOOKUP(AV11,Teams!$A$3:$C$16,3,0)&amp;" vs "&amp;VLOOKUP(AV11,Teams!$A$3:$C$16,2,0),"(No Scheduled Match)"))</f>
        <v>(No Scheduled Match)</v>
      </c>
      <c r="BI11" s="402" t="str">
        <f>IF(AND(AK11&gt;0,VLOOKUP(M11,Teams!$A$3:$C$16,2,0)&lt;&gt;"BYE"),"You are HOME at "&amp;VLOOKUP(M11,Teams!$A$3:$C$16,3,0)&amp;" vs "&amp;VLOOKUP(AK11,Teams!$A$3:$C$16,2,0),IF(AND(AW11&gt;0,VLOOKUP(AW11,Teams!$A$3:$C$16,2,0)&lt;&gt;"BYE"),"You are AWAY at "&amp;VLOOKUP(AW11,Teams!$A$3:$C$16,3,0)&amp;" vs "&amp;VLOOKUP(AW11,Teams!$A$3:$C$16,2,0),"(No Scheduled Match)"))</f>
        <v>(No Scheduled Match)</v>
      </c>
      <c r="BJ11" s="402" t="str">
        <f>IF(AND(AL11&gt;0,VLOOKUP(N11,Teams!$A$3:$C$16,2,0)&lt;&gt;"BYE"),"You are HOME at "&amp;VLOOKUP(N11,Teams!$A$3:$C$16,3,0)&amp;" vs "&amp;VLOOKUP(AL11,Teams!$A$3:$C$16,2,0),IF(AND(AX11&gt;0,VLOOKUP(AX11,Teams!$A$3:$C$16,2,0)&lt;&gt;"BYE"),"You are AWAY at "&amp;VLOOKUP(AX11,Teams!$A$3:$C$16,3,0)&amp;" vs "&amp;VLOOKUP(AX11,Teams!$A$3:$C$16,2,0),"(No Scheduled Match)"))</f>
        <v>(No Scheduled Match)</v>
      </c>
      <c r="BK11" s="402" t="str">
        <f>IF(AND(AM11&gt;0,VLOOKUP(O11,Teams!$A$3:$C$16,2,0)&lt;&gt;"BYE"),"You are HOME at "&amp;VLOOKUP(O11,Teams!$A$3:$C$16,3,0)&amp;" vs "&amp;VLOOKUP(AM11,Teams!$A$3:$C$16,2,0),IF(AND(AY11&gt;0,VLOOKUP(AY11,Teams!$A$3:$C$16,2,0)&lt;&gt;"BYE"),"You are AWAY at "&amp;VLOOKUP(AY11,Teams!$A$3:$C$16,3,0)&amp;" vs "&amp;VLOOKUP(AY11,Teams!$A$3:$C$16,2,0),"(No Scheduled Match)"))</f>
        <v>(No Scheduled Match)</v>
      </c>
      <c r="BL11" s="403"/>
      <c r="BM11" s="403"/>
      <c r="BN11" s="403"/>
    </row>
    <row r="12" spans="1:66" s="38" customFormat="1">
      <c r="A12" s="407">
        <f>IF(B12="","",IF(ISERROR(VLOOKUP(B12,B$34:D$37,1,0)),IF(A11="Week",1,MAX(A$2:A11)+1),""))</f>
        <v>10</v>
      </c>
      <c r="B12" s="408">
        <f t="shared" si="26"/>
        <v>41862</v>
      </c>
      <c r="C12" s="437">
        <v>2</v>
      </c>
      <c r="D12" s="429">
        <v>5</v>
      </c>
      <c r="E12" s="430">
        <v>2</v>
      </c>
      <c r="F12" s="429">
        <v>4</v>
      </c>
      <c r="G12" s="430">
        <v>3</v>
      </c>
      <c r="H12" s="429">
        <v>6</v>
      </c>
      <c r="I12" s="430">
        <v>7</v>
      </c>
      <c r="J12" s="429">
        <v>1</v>
      </c>
      <c r="K12" s="430">
        <v>8</v>
      </c>
      <c r="L12" s="431"/>
      <c r="M12" s="432"/>
      <c r="N12" s="430"/>
      <c r="O12" s="438"/>
      <c r="P12" s="93" t="str">
        <f>IF(D12=0,"",IF(ISERROR(VLOOKUP(D12,Teams!$A$3:$B$16,2,0)),"",VLOOKUP(D12,Teams!$A$3:$B$16,2,0)))</f>
        <v>Ancheta/Tiwari</v>
      </c>
      <c r="Q12" s="163" t="str">
        <f>IF(E12=0,"",IF(ISERROR(VLOOKUP(E12,Teams!$A$3:$B$16,2,0)),"",VLOOKUP(E12,Teams!$A$3:$B$16,2,0)))</f>
        <v>PHOQUEURTEEM</v>
      </c>
      <c r="R12" s="164" t="str">
        <f>IF(F12=0,"",IF(ISERROR(VLOOKUP(F12,Teams!$A$3:$B$16,2,0)),"",VLOOKUP(F12,Teams!$A$3:$B$16,2,0)))</f>
        <v>Randolph/Shindle</v>
      </c>
      <c r="S12" s="163" t="str">
        <f>IF(G12=0,"",IF(ISERROR(VLOOKUP(G12,Teams!$A$3:$B$16,2,0)),"",VLOOKUP(G12,Teams!$A$3:$B$16,2,0)))</f>
        <v>Henson/Pigford</v>
      </c>
      <c r="T12" s="164" t="str">
        <f>IF(H12=0,"",IF(ISERROR(VLOOKUP(H12,Teams!$A$3:$B$16,2,0)),"",VLOOKUP(H12,Teams!$A$3:$B$16,2,0)))</f>
        <v>Reynolds/Wiley</v>
      </c>
      <c r="U12" s="163" t="str">
        <f>IF(I12=0,"",IF(ISERROR(VLOOKUP(I12,Teams!$A$3:$B$16,2,0)),"",VLOOKUP(I12,Teams!$A$3:$B$16,2,0)))</f>
        <v>Milo's</v>
      </c>
      <c r="V12" s="164" t="str">
        <f>IF(J12=0,"",IF(ISERROR(VLOOKUP(J12,Teams!$A$3:$B$16,2,0)),"",VLOOKUP(J12,Teams!$A$3:$B$16,2,0)))</f>
        <v>The Littles</v>
      </c>
      <c r="W12" s="163" t="str">
        <f>IF(K12=0,"",IF(ISERROR(VLOOKUP(K12,Teams!$A$3:$B$16,2,0)),"",VLOOKUP(K12,Teams!$A$3:$B$16,2,0)))</f>
        <v>Crumbliss</v>
      </c>
      <c r="X12" s="164" t="str">
        <f>IF(L12=0,"",IF(ISERROR(VLOOKUP(L12,Teams!$A$3:$B$16,2,0)),"",VLOOKUP(L12,Teams!$A$3:$B$16,2,0)))</f>
        <v/>
      </c>
      <c r="Y12" s="163" t="str">
        <f>IF(M12=0,"",IF(ISERROR(VLOOKUP(M12,Teams!$A$3:$B$16,2,0)),"",VLOOKUP(M12,Teams!$A$3:$B$16,2,0)))</f>
        <v/>
      </c>
      <c r="Z12" s="164" t="str">
        <f>IF(N12=0,"",IF(ISERROR(VLOOKUP(N12,Teams!$A$3:$B$16,2,0)),"",VLOOKUP(N12,Teams!$A$3:$B$16,2,0)))</f>
        <v/>
      </c>
      <c r="AA12" s="165" t="str">
        <f>IF(O12=0,"",IF(ISERROR(VLOOKUP(O12,Teams!$A$3:$B$16,2,0)),"",VLOOKUP(O12,Teams!$A$3:$B$16,2,0)))</f>
        <v/>
      </c>
      <c r="AB12" s="166">
        <f t="shared" si="2"/>
        <v>0</v>
      </c>
      <c r="AC12" s="166">
        <f t="shared" si="3"/>
        <v>4</v>
      </c>
      <c r="AD12" s="166">
        <f t="shared" si="4"/>
        <v>0</v>
      </c>
      <c r="AE12" s="166">
        <f t="shared" si="5"/>
        <v>1</v>
      </c>
      <c r="AF12" s="166">
        <f t="shared" si="6"/>
        <v>8</v>
      </c>
      <c r="AG12" s="166">
        <f t="shared" si="7"/>
        <v>5</v>
      </c>
      <c r="AH12" s="166">
        <f t="shared" si="8"/>
        <v>0</v>
      </c>
      <c r="AI12" s="166">
        <f t="shared" si="9"/>
        <v>0</v>
      </c>
      <c r="AJ12" s="166">
        <f t="shared" si="10"/>
        <v>0</v>
      </c>
      <c r="AK12" s="166">
        <f t="shared" si="11"/>
        <v>0</v>
      </c>
      <c r="AL12" s="166">
        <f t="shared" si="12"/>
        <v>0</v>
      </c>
      <c r="AM12" s="165">
        <f t="shared" si="13"/>
        <v>0</v>
      </c>
      <c r="AN12" s="207">
        <f t="shared" si="14"/>
        <v>7</v>
      </c>
      <c r="AO12" s="31">
        <f t="shared" si="15"/>
        <v>0</v>
      </c>
      <c r="AP12" s="31">
        <f t="shared" si="16"/>
        <v>2</v>
      </c>
      <c r="AQ12" s="31">
        <f t="shared" si="17"/>
        <v>0</v>
      </c>
      <c r="AR12" s="31">
        <f t="shared" si="18"/>
        <v>0</v>
      </c>
      <c r="AS12" s="31">
        <f t="shared" si="19"/>
        <v>0</v>
      </c>
      <c r="AT12" s="31">
        <f t="shared" si="20"/>
        <v>3</v>
      </c>
      <c r="AU12" s="31">
        <f t="shared" si="21"/>
        <v>6</v>
      </c>
      <c r="AV12" s="31">
        <f t="shared" si="22"/>
        <v>0</v>
      </c>
      <c r="AW12" s="31">
        <f t="shared" si="23"/>
        <v>0</v>
      </c>
      <c r="AX12" s="31">
        <f t="shared" si="24"/>
        <v>0</v>
      </c>
      <c r="AY12" s="208">
        <f t="shared" si="25"/>
        <v>0</v>
      </c>
      <c r="AZ12" s="166" t="str">
        <f>IF(AND(AB12&gt;0,VLOOKUP(D12,Teams!$A$3:$C$16,2,0)&lt;&gt;"BYE"),"You are HOME at "&amp;VLOOKUP(D12,Teams!$A$3:$C$16,3,0)&amp;" vs "&amp;VLOOKUP(AB12,Teams!$A$3:$C$16,2,0),IF(AND(AN12&gt;0,VLOOKUP(AN12,Teams!$A$3:$C$16,2,0)&lt;&gt;"BYE"),"You are AWAY at "&amp;VLOOKUP(AN12,Teams!$A$3:$C$16,3,0)&amp;" vs "&amp;VLOOKUP(AN12,Teams!$A$3:$C$16,2,0),"(No Scheduled Match)"))</f>
        <v>You are AWAY at Milo's vs Milo's</v>
      </c>
      <c r="BA12" s="83" t="str">
        <f>IF(AND(AC12&gt;0,VLOOKUP(E12,Teams!$A$3:$C$16,2,0)&lt;&gt;"BYE"),"You are HOME at "&amp;VLOOKUP(E12,Teams!$A$3:$C$16,3,0)&amp;" vs "&amp;VLOOKUP(AC12,Teams!$A$3:$C$16,2,0),IF(AND(AO12&gt;0,VLOOKUP(AO12,Teams!$A$3:$C$16,2,0)&lt;&gt;"BYE"),"You are AWAY at "&amp;VLOOKUP(AO12,Teams!$A$3:$C$16,3,0)&amp;" vs "&amp;VLOOKUP(AO12,Teams!$A$3:$C$16,2,0),"(No Scheduled Match)"))</f>
        <v>You are HOME at Pub on Pearl vs Randolph/Shindle</v>
      </c>
      <c r="BB12" s="83" t="str">
        <f>IF(AND(AD12&gt;0,VLOOKUP(F12,Teams!$A$3:$C$16,2,0)&lt;&gt;"BYE"),"You are HOME at "&amp;VLOOKUP(F12,Teams!$A$3:$C$16,3,0)&amp;" vs "&amp;VLOOKUP(AD12,Teams!$A$3:$C$16,2,0),IF(AND(AP12&gt;0,VLOOKUP(AP12,Teams!$A$3:$C$16,2,0)&lt;&gt;"BYE"),"You are AWAY at "&amp;VLOOKUP(AP12,Teams!$A$3:$C$16,3,0)&amp;" vs "&amp;VLOOKUP(AP12,Teams!$A$3:$C$16,2,0),"(No Scheduled Match)"))</f>
        <v>You are AWAY at Pub on Pearl vs PHOQUEURTEEM</v>
      </c>
      <c r="BC12" s="83" t="str">
        <f>IF(AND(AE12&gt;0,VLOOKUP(G12,Teams!$A$3:$C$16,2,0)&lt;&gt;"BYE"),"You are HOME at "&amp;VLOOKUP(G12,Teams!$A$3:$C$16,3,0)&amp;" vs "&amp;VLOOKUP(AE12,Teams!$A$3:$C$16,2,0),IF(AND(AQ12&gt;0,VLOOKUP(AQ12,Teams!$A$3:$C$16,2,0)&lt;&gt;"BYE"),"You are AWAY at "&amp;VLOOKUP(AQ12,Teams!$A$3:$C$16,3,0)&amp;" vs "&amp;VLOOKUP(AQ12,Teams!$A$3:$C$16,2,0),"(No Scheduled Match)"))</f>
        <v>You are HOME at Doctor Proctor's vs The Littles</v>
      </c>
      <c r="BD12" s="83" t="str">
        <f>IF(AND(AF12&gt;0,VLOOKUP(H12,Teams!$A$3:$C$16,2,0)&lt;&gt;"BYE"),"You are HOME at "&amp;VLOOKUP(H12,Teams!$A$3:$C$16,3,0)&amp;" vs "&amp;VLOOKUP(AF12,Teams!$A$3:$C$16,2,0),IF(AND(AR12&gt;0,VLOOKUP(AR12,Teams!$A$3:$C$16,2,0)&lt;&gt;"BYE"),"You are AWAY at "&amp;VLOOKUP(AR12,Teams!$A$3:$C$16,3,0)&amp;" vs "&amp;VLOOKUP(AR12,Teams!$A$3:$C$16,2,0),"(No Scheduled Match)"))</f>
        <v>You are HOME at Doctor Proctor's vs Crumbliss</v>
      </c>
      <c r="BE12" s="83" t="str">
        <f>IF(AND(AG12&gt;0,VLOOKUP(I12,Teams!$A$3:$C$16,2,0)&lt;&gt;"BYE"),"You are HOME at "&amp;VLOOKUP(I12,Teams!$A$3:$C$16,3,0)&amp;" vs "&amp;VLOOKUP(AG12,Teams!$A$3:$C$16,2,0),IF(AND(AS12&gt;0,VLOOKUP(AS12,Teams!$A$3:$C$16,2,0)&lt;&gt;"BYE"),"You are AWAY at "&amp;VLOOKUP(AS12,Teams!$A$3:$C$16,3,0)&amp;" vs "&amp;VLOOKUP(AS12,Teams!$A$3:$C$16,2,0),"(No Scheduled Match)"))</f>
        <v>You are HOME at Milo's vs Ancheta/Tiwari</v>
      </c>
      <c r="BF12" s="83" t="str">
        <f>IF(AND(AH12&gt;0,VLOOKUP(J12,Teams!$A$3:$C$16,2,0)&lt;&gt;"BYE"),"You are HOME at "&amp;VLOOKUP(J12,Teams!$A$3:$C$16,3,0)&amp;" vs "&amp;VLOOKUP(AH12,Teams!$A$3:$C$16,2,0),IF(AND(AT12&gt;0,VLOOKUP(AT12,Teams!$A$3:$C$16,2,0)&lt;&gt;"BYE"),"You are AWAY at "&amp;VLOOKUP(AT12,Teams!$A$3:$C$16,3,0)&amp;" vs "&amp;VLOOKUP(AT12,Teams!$A$3:$C$16,2,0),"(No Scheduled Match)"))</f>
        <v>You are AWAY at Doctor Proctor's vs Henson/Pigford</v>
      </c>
      <c r="BG12" s="83" t="str">
        <f>IF(AND(AI12&gt;0,VLOOKUP(K12,Teams!$A$3:$C$16,2,0)&lt;&gt;"BYE"),"You are HOME at "&amp;VLOOKUP(K12,Teams!$A$3:$C$16,3,0)&amp;" vs "&amp;VLOOKUP(AI12,Teams!$A$3:$C$16,2,0),IF(AND(AU12&gt;0,VLOOKUP(AU12,Teams!$A$3:$C$16,2,0)&lt;&gt;"BYE"),"You are AWAY at "&amp;VLOOKUP(AU12,Teams!$A$3:$C$16,3,0)&amp;" vs "&amp;VLOOKUP(AU12,Teams!$A$3:$C$16,2,0),"(No Scheduled Match)"))</f>
        <v>You are AWAY at Doctor Proctor's vs Reynolds/Wiley</v>
      </c>
      <c r="BH12" s="83" t="str">
        <f>IF(AND(AJ12&gt;0,VLOOKUP(L12,Teams!$A$3:$C$16,2,0)&lt;&gt;"BYE"),"You are HOME at "&amp;VLOOKUP(L12,Teams!$A$3:$C$16,3,0)&amp;" vs "&amp;VLOOKUP(AJ12,Teams!$A$3:$C$16,2,0),IF(AND(AV12&gt;0,VLOOKUP(AV12,Teams!$A$3:$C$16,2,0)&lt;&gt;"BYE"),"You are AWAY at "&amp;VLOOKUP(AV12,Teams!$A$3:$C$16,3,0)&amp;" vs "&amp;VLOOKUP(AV12,Teams!$A$3:$C$16,2,0),"(No Scheduled Match)"))</f>
        <v>(No Scheduled Match)</v>
      </c>
      <c r="BI12" s="83" t="str">
        <f>IF(AND(AK12&gt;0,VLOOKUP(M12,Teams!$A$3:$C$16,2,0)&lt;&gt;"BYE"),"You are HOME at "&amp;VLOOKUP(M12,Teams!$A$3:$C$16,3,0)&amp;" vs "&amp;VLOOKUP(AK12,Teams!$A$3:$C$16,2,0),IF(AND(AW12&gt;0,VLOOKUP(AW12,Teams!$A$3:$C$16,2,0)&lt;&gt;"BYE"),"You are AWAY at "&amp;VLOOKUP(AW12,Teams!$A$3:$C$16,3,0)&amp;" vs "&amp;VLOOKUP(AW12,Teams!$A$3:$C$16,2,0),"(No Scheduled Match)"))</f>
        <v>(No Scheduled Match)</v>
      </c>
      <c r="BJ12" s="83" t="str">
        <f>IF(AND(AL12&gt;0,VLOOKUP(N12,Teams!$A$3:$C$16,2,0)&lt;&gt;"BYE"),"You are HOME at "&amp;VLOOKUP(N12,Teams!$A$3:$C$16,3,0)&amp;" vs "&amp;VLOOKUP(AL12,Teams!$A$3:$C$16,2,0),IF(AND(AX12&gt;0,VLOOKUP(AX12,Teams!$A$3:$C$16,2,0)&lt;&gt;"BYE"),"You are AWAY at "&amp;VLOOKUP(AX12,Teams!$A$3:$C$16,3,0)&amp;" vs "&amp;VLOOKUP(AX12,Teams!$A$3:$C$16,2,0),"(No Scheduled Match)"))</f>
        <v>(No Scheduled Match)</v>
      </c>
      <c r="BK12" s="83" t="str">
        <f>IF(AND(AM12&gt;0,VLOOKUP(O12,Teams!$A$3:$C$16,2,0)&lt;&gt;"BYE"),"You are HOME at "&amp;VLOOKUP(O12,Teams!$A$3:$C$16,3,0)&amp;" vs "&amp;VLOOKUP(AM12,Teams!$A$3:$C$16,2,0),IF(AND(AY12&gt;0,VLOOKUP(AY12,Teams!$A$3:$C$16,2,0)&lt;&gt;"BYE"),"You are AWAY at "&amp;VLOOKUP(AY12,Teams!$A$3:$C$16,3,0)&amp;" vs "&amp;VLOOKUP(AY12,Teams!$A$3:$C$16,2,0),"(No Scheduled Match)"))</f>
        <v>(No Scheduled Match)</v>
      </c>
      <c r="BL12" s="82"/>
      <c r="BM12" s="82"/>
      <c r="BN12" s="82"/>
    </row>
    <row r="13" spans="1:66" s="38" customFormat="1">
      <c r="A13" s="407">
        <f>IF(B13="","",IF(ISERROR(VLOOKUP(B13,B$34:D$37,1,0)),IF(A12="Week",1,MAX(A$2:A12)+1),""))</f>
        <v>11</v>
      </c>
      <c r="B13" s="408">
        <f t="shared" si="26"/>
        <v>41869</v>
      </c>
      <c r="C13" s="437">
        <v>2</v>
      </c>
      <c r="D13" s="429">
        <v>3</v>
      </c>
      <c r="E13" s="430">
        <v>1</v>
      </c>
      <c r="F13" s="429">
        <v>2</v>
      </c>
      <c r="G13" s="430">
        <v>4</v>
      </c>
      <c r="H13" s="429">
        <v>7</v>
      </c>
      <c r="I13" s="430">
        <v>5</v>
      </c>
      <c r="J13" s="429">
        <v>6</v>
      </c>
      <c r="K13" s="430">
        <v>8</v>
      </c>
      <c r="L13" s="431"/>
      <c r="M13" s="432"/>
      <c r="N13" s="430"/>
      <c r="O13" s="438"/>
      <c r="P13" s="93" t="str">
        <f>IF(D13=0,"",IF(ISERROR(VLOOKUP(D13,Teams!$A$3:$B$16,2,0)),"",VLOOKUP(D13,Teams!$A$3:$B$16,2,0)))</f>
        <v>Henson/Pigford</v>
      </c>
      <c r="Q13" s="163" t="str">
        <f>IF(E13=0,"",IF(ISERROR(VLOOKUP(E13,Teams!$A$3:$B$16,2,0)),"",VLOOKUP(E13,Teams!$A$3:$B$16,2,0)))</f>
        <v>The Littles</v>
      </c>
      <c r="R13" s="164" t="str">
        <f>IF(F13=0,"",IF(ISERROR(VLOOKUP(F13,Teams!$A$3:$B$16,2,0)),"",VLOOKUP(F13,Teams!$A$3:$B$16,2,0)))</f>
        <v>PHOQUEURTEEM</v>
      </c>
      <c r="S13" s="163" t="str">
        <f>IF(G13=0,"",IF(ISERROR(VLOOKUP(G13,Teams!$A$3:$B$16,2,0)),"",VLOOKUP(G13,Teams!$A$3:$B$16,2,0)))</f>
        <v>Randolph/Shindle</v>
      </c>
      <c r="T13" s="164" t="str">
        <f>IF(H13=0,"",IF(ISERROR(VLOOKUP(H13,Teams!$A$3:$B$16,2,0)),"",VLOOKUP(H13,Teams!$A$3:$B$16,2,0)))</f>
        <v>Milo's</v>
      </c>
      <c r="U13" s="163" t="str">
        <f>IF(I13=0,"",IF(ISERROR(VLOOKUP(I13,Teams!$A$3:$B$16,2,0)),"",VLOOKUP(I13,Teams!$A$3:$B$16,2,0)))</f>
        <v>Ancheta/Tiwari</v>
      </c>
      <c r="V13" s="164" t="str">
        <f>IF(J13=0,"",IF(ISERROR(VLOOKUP(J13,Teams!$A$3:$B$16,2,0)),"",VLOOKUP(J13,Teams!$A$3:$B$16,2,0)))</f>
        <v>Reynolds/Wiley</v>
      </c>
      <c r="W13" s="163" t="str">
        <f>IF(K13=0,"",IF(ISERROR(VLOOKUP(K13,Teams!$A$3:$B$16,2,0)),"",VLOOKUP(K13,Teams!$A$3:$B$16,2,0)))</f>
        <v>Crumbliss</v>
      </c>
      <c r="X13" s="164" t="str">
        <f>IF(L13=0,"",IF(ISERROR(VLOOKUP(L13,Teams!$A$3:$B$16,2,0)),"",VLOOKUP(L13,Teams!$A$3:$B$16,2,0)))</f>
        <v/>
      </c>
      <c r="Y13" s="163" t="str">
        <f>IF(M13=0,"",IF(ISERROR(VLOOKUP(M13,Teams!$A$3:$B$16,2,0)),"",VLOOKUP(M13,Teams!$A$3:$B$16,2,0)))</f>
        <v/>
      </c>
      <c r="Z13" s="164" t="str">
        <f>IF(N13=0,"",IF(ISERROR(VLOOKUP(N13,Teams!$A$3:$B$16,2,0)),"",VLOOKUP(N13,Teams!$A$3:$B$16,2,0)))</f>
        <v/>
      </c>
      <c r="AA13" s="165" t="str">
        <f>IF(O13=0,"",IF(ISERROR(VLOOKUP(O13,Teams!$A$3:$B$16,2,0)),"",VLOOKUP(O13,Teams!$A$3:$B$16,2,0)))</f>
        <v/>
      </c>
      <c r="AB13" s="166">
        <f t="shared" si="2"/>
        <v>0</v>
      </c>
      <c r="AC13" s="166">
        <f t="shared" si="3"/>
        <v>7</v>
      </c>
      <c r="AD13" s="166">
        <f t="shared" si="4"/>
        <v>0</v>
      </c>
      <c r="AE13" s="166">
        <f t="shared" si="5"/>
        <v>3</v>
      </c>
      <c r="AF13" s="166">
        <f t="shared" si="6"/>
        <v>0</v>
      </c>
      <c r="AG13" s="166">
        <f t="shared" si="7"/>
        <v>0</v>
      </c>
      <c r="AH13" s="166">
        <f t="shared" si="8"/>
        <v>5</v>
      </c>
      <c r="AI13" s="166">
        <f t="shared" si="9"/>
        <v>2</v>
      </c>
      <c r="AJ13" s="166">
        <f t="shared" si="10"/>
        <v>0</v>
      </c>
      <c r="AK13" s="166">
        <f t="shared" si="11"/>
        <v>0</v>
      </c>
      <c r="AL13" s="166">
        <f t="shared" si="12"/>
        <v>0</v>
      </c>
      <c r="AM13" s="165">
        <f t="shared" si="13"/>
        <v>0</v>
      </c>
      <c r="AN13" s="207">
        <f t="shared" si="14"/>
        <v>4</v>
      </c>
      <c r="AO13" s="31">
        <f t="shared" si="15"/>
        <v>0</v>
      </c>
      <c r="AP13" s="31">
        <f t="shared" si="16"/>
        <v>8</v>
      </c>
      <c r="AQ13" s="31">
        <f t="shared" si="17"/>
        <v>0</v>
      </c>
      <c r="AR13" s="31">
        <f t="shared" si="18"/>
        <v>1</v>
      </c>
      <c r="AS13" s="31">
        <f t="shared" si="19"/>
        <v>6</v>
      </c>
      <c r="AT13" s="31">
        <f t="shared" si="20"/>
        <v>0</v>
      </c>
      <c r="AU13" s="31">
        <f t="shared" si="21"/>
        <v>0</v>
      </c>
      <c r="AV13" s="31">
        <f t="shared" si="22"/>
        <v>0</v>
      </c>
      <c r="AW13" s="31">
        <f t="shared" si="23"/>
        <v>0</v>
      </c>
      <c r="AX13" s="31">
        <f t="shared" si="24"/>
        <v>0</v>
      </c>
      <c r="AY13" s="208">
        <f t="shared" si="25"/>
        <v>0</v>
      </c>
      <c r="AZ13" s="166" t="str">
        <f>IF(AND(AB13&gt;0,VLOOKUP(D13,Teams!$A$3:$C$16,2,0)&lt;&gt;"BYE"),"You are HOME at "&amp;VLOOKUP(D13,Teams!$A$3:$C$16,3,0)&amp;" vs "&amp;VLOOKUP(AB13,Teams!$A$3:$C$16,2,0),IF(AND(AN13&gt;0,VLOOKUP(AN13,Teams!$A$3:$C$16,2,0)&lt;&gt;"BYE"),"You are AWAY at "&amp;VLOOKUP(AN13,Teams!$A$3:$C$16,3,0)&amp;" vs "&amp;VLOOKUP(AN13,Teams!$A$3:$C$16,2,0),"(No Scheduled Match)"))</f>
        <v>You are AWAY at Doctor Proctor's vs Randolph/Shindle</v>
      </c>
      <c r="BA13" s="83" t="str">
        <f>IF(AND(AC13&gt;0,VLOOKUP(E13,Teams!$A$3:$C$16,2,0)&lt;&gt;"BYE"),"You are HOME at "&amp;VLOOKUP(E13,Teams!$A$3:$C$16,3,0)&amp;" vs "&amp;VLOOKUP(AC13,Teams!$A$3:$C$16,2,0),IF(AND(AO13&gt;0,VLOOKUP(AO13,Teams!$A$3:$C$16,2,0)&lt;&gt;"BYE"),"You are AWAY at "&amp;VLOOKUP(AO13,Teams!$A$3:$C$16,3,0)&amp;" vs "&amp;VLOOKUP(AO13,Teams!$A$3:$C$16,2,0),"(No Scheduled Match)"))</f>
        <v>You are HOME at Pub on Pearl vs Milo's</v>
      </c>
      <c r="BB13" s="83" t="str">
        <f>IF(AND(AD13&gt;0,VLOOKUP(F13,Teams!$A$3:$C$16,2,0)&lt;&gt;"BYE"),"You are HOME at "&amp;VLOOKUP(F13,Teams!$A$3:$C$16,3,0)&amp;" vs "&amp;VLOOKUP(AD13,Teams!$A$3:$C$16,2,0),IF(AND(AP13&gt;0,VLOOKUP(AP13,Teams!$A$3:$C$16,2,0)&lt;&gt;"BYE"),"You are AWAY at "&amp;VLOOKUP(AP13,Teams!$A$3:$C$16,3,0)&amp;" vs "&amp;VLOOKUP(AP13,Teams!$A$3:$C$16,2,0),"(No Scheduled Match)"))</f>
        <v>You are AWAY at My Other Bar vs Crumbliss</v>
      </c>
      <c r="BC13" s="83" t="str">
        <f>IF(AND(AE13&gt;0,VLOOKUP(G13,Teams!$A$3:$C$16,2,0)&lt;&gt;"BYE"),"You are HOME at "&amp;VLOOKUP(G13,Teams!$A$3:$C$16,3,0)&amp;" vs "&amp;VLOOKUP(AE13,Teams!$A$3:$C$16,2,0),IF(AND(AQ13&gt;0,VLOOKUP(AQ13,Teams!$A$3:$C$16,2,0)&lt;&gt;"BYE"),"You are AWAY at "&amp;VLOOKUP(AQ13,Teams!$A$3:$C$16,3,0)&amp;" vs "&amp;VLOOKUP(AQ13,Teams!$A$3:$C$16,2,0),"(No Scheduled Match)"))</f>
        <v>You are HOME at Doctor Proctor's vs Henson/Pigford</v>
      </c>
      <c r="BD13" s="83" t="str">
        <f>IF(AND(AF13&gt;0,VLOOKUP(H13,Teams!$A$3:$C$16,2,0)&lt;&gt;"BYE"),"You are HOME at "&amp;VLOOKUP(H13,Teams!$A$3:$C$16,3,0)&amp;" vs "&amp;VLOOKUP(AF13,Teams!$A$3:$C$16,2,0),IF(AND(AR13&gt;0,VLOOKUP(AR13,Teams!$A$3:$C$16,2,0)&lt;&gt;"BYE"),"You are AWAY at "&amp;VLOOKUP(AR13,Teams!$A$3:$C$16,3,0)&amp;" vs "&amp;VLOOKUP(AR13,Teams!$A$3:$C$16,2,0),"(No Scheduled Match)"))</f>
        <v>You are AWAY at Pub on Pearl vs The Littles</v>
      </c>
      <c r="BE13" s="83" t="str">
        <f>IF(AND(AG13&gt;0,VLOOKUP(I13,Teams!$A$3:$C$16,2,0)&lt;&gt;"BYE"),"You are HOME at "&amp;VLOOKUP(I13,Teams!$A$3:$C$16,3,0)&amp;" vs "&amp;VLOOKUP(AG13,Teams!$A$3:$C$16,2,0),IF(AND(AS13&gt;0,VLOOKUP(AS13,Teams!$A$3:$C$16,2,0)&lt;&gt;"BYE"),"You are AWAY at "&amp;VLOOKUP(AS13,Teams!$A$3:$C$16,3,0)&amp;" vs "&amp;VLOOKUP(AS13,Teams!$A$3:$C$16,2,0),"(No Scheduled Match)"))</f>
        <v>You are AWAY at Doctor Proctor's vs Reynolds/Wiley</v>
      </c>
      <c r="BF13" s="83" t="str">
        <f>IF(AND(AH13&gt;0,VLOOKUP(J13,Teams!$A$3:$C$16,2,0)&lt;&gt;"BYE"),"You are HOME at "&amp;VLOOKUP(J13,Teams!$A$3:$C$16,3,0)&amp;" vs "&amp;VLOOKUP(AH13,Teams!$A$3:$C$16,2,0),IF(AND(AT13&gt;0,VLOOKUP(AT13,Teams!$A$3:$C$16,2,0)&lt;&gt;"BYE"),"You are AWAY at "&amp;VLOOKUP(AT13,Teams!$A$3:$C$16,3,0)&amp;" vs "&amp;VLOOKUP(AT13,Teams!$A$3:$C$16,2,0),"(No Scheduled Match)"))</f>
        <v>You are HOME at Doctor Proctor's vs Ancheta/Tiwari</v>
      </c>
      <c r="BG13" s="83" t="str">
        <f>IF(AND(AI13&gt;0,VLOOKUP(K13,Teams!$A$3:$C$16,2,0)&lt;&gt;"BYE"),"You are HOME at "&amp;VLOOKUP(K13,Teams!$A$3:$C$16,3,0)&amp;" vs "&amp;VLOOKUP(AI13,Teams!$A$3:$C$16,2,0),IF(AND(AU13&gt;0,VLOOKUP(AU13,Teams!$A$3:$C$16,2,0)&lt;&gt;"BYE"),"You are AWAY at "&amp;VLOOKUP(AU13,Teams!$A$3:$C$16,3,0)&amp;" vs "&amp;VLOOKUP(AU13,Teams!$A$3:$C$16,2,0),"(No Scheduled Match)"))</f>
        <v>You are HOME at My Other Bar vs PHOQUEURTEEM</v>
      </c>
      <c r="BH13" s="83" t="str">
        <f>IF(AND(AJ13&gt;0,VLOOKUP(L13,Teams!$A$3:$C$16,2,0)&lt;&gt;"BYE"),"You are HOME at "&amp;VLOOKUP(L13,Teams!$A$3:$C$16,3,0)&amp;" vs "&amp;VLOOKUP(AJ13,Teams!$A$3:$C$16,2,0),IF(AND(AV13&gt;0,VLOOKUP(AV13,Teams!$A$3:$C$16,2,0)&lt;&gt;"BYE"),"You are AWAY at "&amp;VLOOKUP(AV13,Teams!$A$3:$C$16,3,0)&amp;" vs "&amp;VLOOKUP(AV13,Teams!$A$3:$C$16,2,0),"(No Scheduled Match)"))</f>
        <v>(No Scheduled Match)</v>
      </c>
      <c r="BI13" s="83" t="str">
        <f>IF(AND(AK13&gt;0,VLOOKUP(M13,Teams!$A$3:$C$16,2,0)&lt;&gt;"BYE"),"You are HOME at "&amp;VLOOKUP(M13,Teams!$A$3:$C$16,3,0)&amp;" vs "&amp;VLOOKUP(AK13,Teams!$A$3:$C$16,2,0),IF(AND(AW13&gt;0,VLOOKUP(AW13,Teams!$A$3:$C$16,2,0)&lt;&gt;"BYE"),"You are AWAY at "&amp;VLOOKUP(AW13,Teams!$A$3:$C$16,3,0)&amp;" vs "&amp;VLOOKUP(AW13,Teams!$A$3:$C$16,2,0),"(No Scheduled Match)"))</f>
        <v>(No Scheduled Match)</v>
      </c>
      <c r="BJ13" s="83" t="str">
        <f>IF(AND(AL13&gt;0,VLOOKUP(N13,Teams!$A$3:$C$16,2,0)&lt;&gt;"BYE"),"You are HOME at "&amp;VLOOKUP(N13,Teams!$A$3:$C$16,3,0)&amp;" vs "&amp;VLOOKUP(AL13,Teams!$A$3:$C$16,2,0),IF(AND(AX13&gt;0,VLOOKUP(AX13,Teams!$A$3:$C$16,2,0)&lt;&gt;"BYE"),"You are AWAY at "&amp;VLOOKUP(AX13,Teams!$A$3:$C$16,3,0)&amp;" vs "&amp;VLOOKUP(AX13,Teams!$A$3:$C$16,2,0),"(No Scheduled Match)"))</f>
        <v>(No Scheduled Match)</v>
      </c>
      <c r="BK13" s="83" t="str">
        <f>IF(AND(AM13&gt;0,VLOOKUP(O13,Teams!$A$3:$C$16,2,0)&lt;&gt;"BYE"),"You are HOME at "&amp;VLOOKUP(O13,Teams!$A$3:$C$16,3,0)&amp;" vs "&amp;VLOOKUP(AM13,Teams!$A$3:$C$16,2,0),IF(AND(AY13&gt;0,VLOOKUP(AY13,Teams!$A$3:$C$16,2,0)&lt;&gt;"BYE"),"You are AWAY at "&amp;VLOOKUP(AY13,Teams!$A$3:$C$16,3,0)&amp;" vs "&amp;VLOOKUP(AY13,Teams!$A$3:$C$16,2,0),"(No Scheduled Match)"))</f>
        <v>(No Scheduled Match)</v>
      </c>
      <c r="BL13" s="82"/>
      <c r="BM13" s="82"/>
      <c r="BN13" s="82"/>
    </row>
    <row r="14" spans="1:66" s="38" customFormat="1">
      <c r="A14" s="407">
        <f>IF(B14="","",IF(ISERROR(VLOOKUP(B14,B$34:D$37,1,0)),IF(A13="Week",1,MAX(A$2:A13)+1),""))</f>
        <v>12</v>
      </c>
      <c r="B14" s="408">
        <f t="shared" si="26"/>
        <v>41876</v>
      </c>
      <c r="C14" s="437">
        <v>2</v>
      </c>
      <c r="D14" s="429">
        <v>8</v>
      </c>
      <c r="E14" s="430">
        <v>2</v>
      </c>
      <c r="F14" s="429">
        <v>4</v>
      </c>
      <c r="G14" s="430">
        <v>3</v>
      </c>
      <c r="H14" s="429">
        <v>6</v>
      </c>
      <c r="I14" s="430">
        <v>5</v>
      </c>
      <c r="J14" s="429">
        <v>1</v>
      </c>
      <c r="K14" s="430">
        <v>7</v>
      </c>
      <c r="L14" s="431"/>
      <c r="M14" s="432"/>
      <c r="N14" s="430"/>
      <c r="O14" s="438"/>
      <c r="P14" s="93" t="str">
        <f>IF(D14=0,"",IF(ISERROR(VLOOKUP(D14,Teams!$A$3:$B$16,2,0)),"",VLOOKUP(D14,Teams!$A$3:$B$16,2,0)))</f>
        <v>Crumbliss</v>
      </c>
      <c r="Q14" s="163" t="str">
        <f>IF(E14=0,"",IF(ISERROR(VLOOKUP(E14,Teams!$A$3:$B$16,2,0)),"",VLOOKUP(E14,Teams!$A$3:$B$16,2,0)))</f>
        <v>PHOQUEURTEEM</v>
      </c>
      <c r="R14" s="164" t="str">
        <f>IF(F14=0,"",IF(ISERROR(VLOOKUP(F14,Teams!$A$3:$B$16,2,0)),"",VLOOKUP(F14,Teams!$A$3:$B$16,2,0)))</f>
        <v>Randolph/Shindle</v>
      </c>
      <c r="S14" s="163" t="str">
        <f>IF(G14=0,"",IF(ISERROR(VLOOKUP(G14,Teams!$A$3:$B$16,2,0)),"",VLOOKUP(G14,Teams!$A$3:$B$16,2,0)))</f>
        <v>Henson/Pigford</v>
      </c>
      <c r="T14" s="164" t="str">
        <f>IF(H14=0,"",IF(ISERROR(VLOOKUP(H14,Teams!$A$3:$B$16,2,0)),"",VLOOKUP(H14,Teams!$A$3:$B$16,2,0)))</f>
        <v>Reynolds/Wiley</v>
      </c>
      <c r="U14" s="163" t="str">
        <f>IF(I14=0,"",IF(ISERROR(VLOOKUP(I14,Teams!$A$3:$B$16,2,0)),"",VLOOKUP(I14,Teams!$A$3:$B$16,2,0)))</f>
        <v>Ancheta/Tiwari</v>
      </c>
      <c r="V14" s="164" t="str">
        <f>IF(J14=0,"",IF(ISERROR(VLOOKUP(J14,Teams!$A$3:$B$16,2,0)),"",VLOOKUP(J14,Teams!$A$3:$B$16,2,0)))</f>
        <v>The Littles</v>
      </c>
      <c r="W14" s="163" t="str">
        <f>IF(K14=0,"",IF(ISERROR(VLOOKUP(K14,Teams!$A$3:$B$16,2,0)),"",VLOOKUP(K14,Teams!$A$3:$B$16,2,0)))</f>
        <v>Milo's</v>
      </c>
      <c r="X14" s="164" t="str">
        <f>IF(L14=0,"",IF(ISERROR(VLOOKUP(L14,Teams!$A$3:$B$16,2,0)),"",VLOOKUP(L14,Teams!$A$3:$B$16,2,0)))</f>
        <v/>
      </c>
      <c r="Y14" s="163" t="str">
        <f>IF(M14=0,"",IF(ISERROR(VLOOKUP(M14,Teams!$A$3:$B$16,2,0)),"",VLOOKUP(M14,Teams!$A$3:$B$16,2,0)))</f>
        <v/>
      </c>
      <c r="Z14" s="164" t="str">
        <f>IF(N14=0,"",IF(ISERROR(VLOOKUP(N14,Teams!$A$3:$B$16,2,0)),"",VLOOKUP(N14,Teams!$A$3:$B$16,2,0)))</f>
        <v/>
      </c>
      <c r="AA14" s="165" t="str">
        <f>IF(O14=0,"",IF(ISERROR(VLOOKUP(O14,Teams!$A$3:$B$16,2,0)),"",VLOOKUP(O14,Teams!$A$3:$B$16,2,0)))</f>
        <v/>
      </c>
      <c r="AB14" s="166">
        <f t="shared" si="2"/>
        <v>0</v>
      </c>
      <c r="AC14" s="166">
        <f t="shared" si="3"/>
        <v>0</v>
      </c>
      <c r="AD14" s="166">
        <f t="shared" si="4"/>
        <v>0</v>
      </c>
      <c r="AE14" s="166">
        <f t="shared" si="5"/>
        <v>0</v>
      </c>
      <c r="AF14" s="166">
        <f t="shared" si="6"/>
        <v>0</v>
      </c>
      <c r="AG14" s="166">
        <f t="shared" si="7"/>
        <v>0</v>
      </c>
      <c r="AH14" s="166">
        <f t="shared" si="8"/>
        <v>0</v>
      </c>
      <c r="AI14" s="166">
        <f t="shared" si="9"/>
        <v>0</v>
      </c>
      <c r="AJ14" s="166">
        <f t="shared" si="10"/>
        <v>0</v>
      </c>
      <c r="AK14" s="166">
        <f t="shared" si="11"/>
        <v>0</v>
      </c>
      <c r="AL14" s="166">
        <f t="shared" si="12"/>
        <v>0</v>
      </c>
      <c r="AM14" s="165">
        <f t="shared" si="13"/>
        <v>0</v>
      </c>
      <c r="AN14" s="207">
        <f t="shared" si="14"/>
        <v>0</v>
      </c>
      <c r="AO14" s="31">
        <f t="shared" si="15"/>
        <v>0</v>
      </c>
      <c r="AP14" s="31">
        <f t="shared" si="16"/>
        <v>0</v>
      </c>
      <c r="AQ14" s="31">
        <f t="shared" si="17"/>
        <v>0</v>
      </c>
      <c r="AR14" s="31">
        <f t="shared" si="18"/>
        <v>0</v>
      </c>
      <c r="AS14" s="31">
        <f t="shared" si="19"/>
        <v>0</v>
      </c>
      <c r="AT14" s="31">
        <f t="shared" si="20"/>
        <v>0</v>
      </c>
      <c r="AU14" s="31">
        <f t="shared" si="21"/>
        <v>0</v>
      </c>
      <c r="AV14" s="31">
        <f t="shared" si="22"/>
        <v>0</v>
      </c>
      <c r="AW14" s="31">
        <f t="shared" si="23"/>
        <v>0</v>
      </c>
      <c r="AX14" s="31">
        <f t="shared" si="24"/>
        <v>0</v>
      </c>
      <c r="AY14" s="208">
        <f t="shared" si="25"/>
        <v>0</v>
      </c>
      <c r="AZ14" s="166" t="str">
        <f>IF(AND(AB14&gt;0,VLOOKUP(D14,Teams!$A$3:$C$16,2,0)&lt;&gt;"BYE"),"You are HOME at "&amp;VLOOKUP(D14,Teams!$A$3:$C$16,3,0)&amp;" vs "&amp;VLOOKUP(AB14,Teams!$A$3:$C$16,2,0),IF(AND(AN14&gt;0,VLOOKUP(AN14,Teams!$A$3:$C$16,2,0)&lt;&gt;"BYE"),"You are AWAY at "&amp;VLOOKUP(AN14,Teams!$A$3:$C$16,3,0)&amp;" vs "&amp;VLOOKUP(AN14,Teams!$A$3:$C$16,2,0),"(No Scheduled Match)"))</f>
        <v>(No Scheduled Match)</v>
      </c>
      <c r="BA14" s="83" t="str">
        <f>IF(AND(AC14&gt;0,VLOOKUP(E14,Teams!$A$3:$C$16,2,0)&lt;&gt;"BYE"),"You are HOME at "&amp;VLOOKUP(E14,Teams!$A$3:$C$16,3,0)&amp;" vs "&amp;VLOOKUP(AC14,Teams!$A$3:$C$16,2,0),IF(AND(AO14&gt;0,VLOOKUP(AO14,Teams!$A$3:$C$16,2,0)&lt;&gt;"BYE"),"You are AWAY at "&amp;VLOOKUP(AO14,Teams!$A$3:$C$16,3,0)&amp;" vs "&amp;VLOOKUP(AO14,Teams!$A$3:$C$16,2,0),"(No Scheduled Match)"))</f>
        <v>(No Scheduled Match)</v>
      </c>
      <c r="BB14" s="83" t="str">
        <f>IF(AND(AD14&gt;0,VLOOKUP(F14,Teams!$A$3:$C$16,2,0)&lt;&gt;"BYE"),"You are HOME at "&amp;VLOOKUP(F14,Teams!$A$3:$C$16,3,0)&amp;" vs "&amp;VLOOKUP(AD14,Teams!$A$3:$C$16,2,0),IF(AND(AP14&gt;0,VLOOKUP(AP14,Teams!$A$3:$C$16,2,0)&lt;&gt;"BYE"),"You are AWAY at "&amp;VLOOKUP(AP14,Teams!$A$3:$C$16,3,0)&amp;" vs "&amp;VLOOKUP(AP14,Teams!$A$3:$C$16,2,0),"(No Scheduled Match)"))</f>
        <v>(No Scheduled Match)</v>
      </c>
      <c r="BC14" s="83" t="str">
        <f>IF(AND(AE14&gt;0,VLOOKUP(G14,Teams!$A$3:$C$16,2,0)&lt;&gt;"BYE"),"You are HOME at "&amp;VLOOKUP(G14,Teams!$A$3:$C$16,3,0)&amp;" vs "&amp;VLOOKUP(AE14,Teams!$A$3:$C$16,2,0),IF(AND(AQ14&gt;0,VLOOKUP(AQ14,Teams!$A$3:$C$16,2,0)&lt;&gt;"BYE"),"You are AWAY at "&amp;VLOOKUP(AQ14,Teams!$A$3:$C$16,3,0)&amp;" vs "&amp;VLOOKUP(AQ14,Teams!$A$3:$C$16,2,0),"(No Scheduled Match)"))</f>
        <v>(No Scheduled Match)</v>
      </c>
      <c r="BD14" s="83" t="str">
        <f>IF(AND(AF14&gt;0,VLOOKUP(H14,Teams!$A$3:$C$16,2,0)&lt;&gt;"BYE"),"You are HOME at "&amp;VLOOKUP(H14,Teams!$A$3:$C$16,3,0)&amp;" vs "&amp;VLOOKUP(AF14,Teams!$A$3:$C$16,2,0),IF(AND(AR14&gt;0,VLOOKUP(AR14,Teams!$A$3:$C$16,2,0)&lt;&gt;"BYE"),"You are AWAY at "&amp;VLOOKUP(AR14,Teams!$A$3:$C$16,3,0)&amp;" vs "&amp;VLOOKUP(AR14,Teams!$A$3:$C$16,2,0),"(No Scheduled Match)"))</f>
        <v>(No Scheduled Match)</v>
      </c>
      <c r="BE14" s="83" t="str">
        <f>IF(AND(AG14&gt;0,VLOOKUP(I14,Teams!$A$3:$C$16,2,0)&lt;&gt;"BYE"),"You are HOME at "&amp;VLOOKUP(I14,Teams!$A$3:$C$16,3,0)&amp;" vs "&amp;VLOOKUP(AG14,Teams!$A$3:$C$16,2,0),IF(AND(AS14&gt;0,VLOOKUP(AS14,Teams!$A$3:$C$16,2,0)&lt;&gt;"BYE"),"You are AWAY at "&amp;VLOOKUP(AS14,Teams!$A$3:$C$16,3,0)&amp;" vs "&amp;VLOOKUP(AS14,Teams!$A$3:$C$16,2,0),"(No Scheduled Match)"))</f>
        <v>(No Scheduled Match)</v>
      </c>
      <c r="BF14" s="83" t="str">
        <f>IF(AND(AH14&gt;0,VLOOKUP(J14,Teams!$A$3:$C$16,2,0)&lt;&gt;"BYE"),"You are HOME at "&amp;VLOOKUP(J14,Teams!$A$3:$C$16,3,0)&amp;" vs "&amp;VLOOKUP(AH14,Teams!$A$3:$C$16,2,0),IF(AND(AT14&gt;0,VLOOKUP(AT14,Teams!$A$3:$C$16,2,0)&lt;&gt;"BYE"),"You are AWAY at "&amp;VLOOKUP(AT14,Teams!$A$3:$C$16,3,0)&amp;" vs "&amp;VLOOKUP(AT14,Teams!$A$3:$C$16,2,0),"(No Scheduled Match)"))</f>
        <v>(No Scheduled Match)</v>
      </c>
      <c r="BG14" s="83" t="str">
        <f>IF(AND(AI14&gt;0,VLOOKUP(K14,Teams!$A$3:$C$16,2,0)&lt;&gt;"BYE"),"You are HOME at "&amp;VLOOKUP(K14,Teams!$A$3:$C$16,3,0)&amp;" vs "&amp;VLOOKUP(AI14,Teams!$A$3:$C$16,2,0),IF(AND(AU14&gt;0,VLOOKUP(AU14,Teams!$A$3:$C$16,2,0)&lt;&gt;"BYE"),"You are AWAY at "&amp;VLOOKUP(AU14,Teams!$A$3:$C$16,3,0)&amp;" vs "&amp;VLOOKUP(AU14,Teams!$A$3:$C$16,2,0),"(No Scheduled Match)"))</f>
        <v>(No Scheduled Match)</v>
      </c>
      <c r="BH14" s="83" t="str">
        <f>IF(AND(AJ14&gt;0,VLOOKUP(L14,Teams!$A$3:$C$16,2,0)&lt;&gt;"BYE"),"You are HOME at "&amp;VLOOKUP(L14,Teams!$A$3:$C$16,3,0)&amp;" vs "&amp;VLOOKUP(AJ14,Teams!$A$3:$C$16,2,0),IF(AND(AV14&gt;0,VLOOKUP(AV14,Teams!$A$3:$C$16,2,0)&lt;&gt;"BYE"),"You are AWAY at "&amp;VLOOKUP(AV14,Teams!$A$3:$C$16,3,0)&amp;" vs "&amp;VLOOKUP(AV14,Teams!$A$3:$C$16,2,0),"(No Scheduled Match)"))</f>
        <v>(No Scheduled Match)</v>
      </c>
      <c r="BI14" s="83" t="str">
        <f>IF(AND(AK14&gt;0,VLOOKUP(M14,Teams!$A$3:$C$16,2,0)&lt;&gt;"BYE"),"You are HOME at "&amp;VLOOKUP(M14,Teams!$A$3:$C$16,3,0)&amp;" vs "&amp;VLOOKUP(AK14,Teams!$A$3:$C$16,2,0),IF(AND(AW14&gt;0,VLOOKUP(AW14,Teams!$A$3:$C$16,2,0)&lt;&gt;"BYE"),"You are AWAY at "&amp;VLOOKUP(AW14,Teams!$A$3:$C$16,3,0)&amp;" vs "&amp;VLOOKUP(AW14,Teams!$A$3:$C$16,2,0),"(No Scheduled Match)"))</f>
        <v>(No Scheduled Match)</v>
      </c>
      <c r="BJ14" s="83" t="str">
        <f>IF(AND(AL14&gt;0,VLOOKUP(N14,Teams!$A$3:$C$16,2,0)&lt;&gt;"BYE"),"You are HOME at "&amp;VLOOKUP(N14,Teams!$A$3:$C$16,3,0)&amp;" vs "&amp;VLOOKUP(AL14,Teams!$A$3:$C$16,2,0),IF(AND(AX14&gt;0,VLOOKUP(AX14,Teams!$A$3:$C$16,2,0)&lt;&gt;"BYE"),"You are AWAY at "&amp;VLOOKUP(AX14,Teams!$A$3:$C$16,3,0)&amp;" vs "&amp;VLOOKUP(AX14,Teams!$A$3:$C$16,2,0),"(No Scheduled Match)"))</f>
        <v>(No Scheduled Match)</v>
      </c>
      <c r="BK14" s="83" t="str">
        <f>IF(AND(AM14&gt;0,VLOOKUP(O14,Teams!$A$3:$C$16,2,0)&lt;&gt;"BYE"),"You are HOME at "&amp;VLOOKUP(O14,Teams!$A$3:$C$16,3,0)&amp;" vs "&amp;VLOOKUP(AM14,Teams!$A$3:$C$16,2,0),IF(AND(AY14&gt;0,VLOOKUP(AY14,Teams!$A$3:$C$16,2,0)&lt;&gt;"BYE"),"You are AWAY at "&amp;VLOOKUP(AY14,Teams!$A$3:$C$16,3,0)&amp;" vs "&amp;VLOOKUP(AY14,Teams!$A$3:$C$16,2,0),"(No Scheduled Match)"))</f>
        <v>(No Scheduled Match)</v>
      </c>
      <c r="BL14" s="82"/>
      <c r="BM14" s="82"/>
      <c r="BN14" s="82"/>
    </row>
    <row r="15" spans="1:66" s="38" customFormat="1">
      <c r="A15" s="407" t="str">
        <f>IF(B15="","",IF(ISERROR(VLOOKUP(B15,B$34:D$37,1,0)),IF(A14="Week",1,MAX(A$2:A14)+1),""))</f>
        <v/>
      </c>
      <c r="B15" s="408">
        <f t="shared" si="26"/>
        <v>41883</v>
      </c>
      <c r="C15" s="437" t="s">
        <v>277</v>
      </c>
      <c r="D15" s="429"/>
      <c r="E15" s="430"/>
      <c r="F15" s="431"/>
      <c r="G15" s="432"/>
      <c r="H15" s="431"/>
      <c r="I15" s="432"/>
      <c r="J15" s="431"/>
      <c r="K15" s="432"/>
      <c r="L15" s="431"/>
      <c r="M15" s="432"/>
      <c r="N15" s="430"/>
      <c r="O15" s="438"/>
      <c r="P15" s="93" t="str">
        <f>IF(D15=0,"",IF(ISERROR(VLOOKUP(D15,Teams!$A$3:$B$16,2,0)),"",VLOOKUP(D15,Teams!$A$3:$B$16,2,0)))</f>
        <v/>
      </c>
      <c r="Q15" s="163" t="str">
        <f>IF(E15=0,"",IF(ISERROR(VLOOKUP(E15,Teams!$A$3:$B$16,2,0)),"",VLOOKUP(E15,Teams!$A$3:$B$16,2,0)))</f>
        <v/>
      </c>
      <c r="R15" s="164" t="str">
        <f>IF(F15=0,"",IF(ISERROR(VLOOKUP(F15,Teams!$A$3:$B$16,2,0)),"",VLOOKUP(F15,Teams!$A$3:$B$16,2,0)))</f>
        <v/>
      </c>
      <c r="S15" s="163" t="str">
        <f>IF(G15=0,"",IF(ISERROR(VLOOKUP(G15,Teams!$A$3:$B$16,2,0)),"",VLOOKUP(G15,Teams!$A$3:$B$16,2,0)))</f>
        <v/>
      </c>
      <c r="T15" s="164" t="str">
        <f>IF(H15=0,"",IF(ISERROR(VLOOKUP(H15,Teams!$A$3:$B$16,2,0)),"",VLOOKUP(H15,Teams!$A$3:$B$16,2,0)))</f>
        <v/>
      </c>
      <c r="U15" s="163" t="str">
        <f>IF(I15=0,"",IF(ISERROR(VLOOKUP(I15,Teams!$A$3:$B$16,2,0)),"",VLOOKUP(I15,Teams!$A$3:$B$16,2,0)))</f>
        <v/>
      </c>
      <c r="V15" s="164" t="str">
        <f>IF(J15=0,"",IF(ISERROR(VLOOKUP(J15,Teams!$A$3:$B$16,2,0)),"",VLOOKUP(J15,Teams!$A$3:$B$16,2,0)))</f>
        <v/>
      </c>
      <c r="W15" s="163" t="str">
        <f>IF(K15=0,"",IF(ISERROR(VLOOKUP(K15,Teams!$A$3:$B$16,2,0)),"",VLOOKUP(K15,Teams!$A$3:$B$16,2,0)))</f>
        <v/>
      </c>
      <c r="X15" s="164" t="str">
        <f>IF(L15=0,"",IF(ISERROR(VLOOKUP(L15,Teams!$A$3:$B$16,2,0)),"",VLOOKUP(L15,Teams!$A$3:$B$16,2,0)))</f>
        <v/>
      </c>
      <c r="Y15" s="163" t="str">
        <f>IF(M15=0,"",IF(ISERROR(VLOOKUP(M15,Teams!$A$3:$B$16,2,0)),"",VLOOKUP(M15,Teams!$A$3:$B$16,2,0)))</f>
        <v/>
      </c>
      <c r="Z15" s="164" t="str">
        <f>IF(N15=0,"",IF(ISERROR(VLOOKUP(N15,Teams!$A$3:$B$16,2,0)),"",VLOOKUP(N15,Teams!$A$3:$B$16,2,0)))</f>
        <v/>
      </c>
      <c r="AA15" s="165" t="str">
        <f>IF(O15=0,"",IF(ISERROR(VLOOKUP(O15,Teams!$A$3:$B$16,2,0)),"",VLOOKUP(O15,Teams!$A$3:$B$16,2,0)))</f>
        <v/>
      </c>
      <c r="AB15" s="166">
        <f t="shared" si="2"/>
        <v>0</v>
      </c>
      <c r="AC15" s="166">
        <f t="shared" si="3"/>
        <v>0</v>
      </c>
      <c r="AD15" s="166">
        <f t="shared" si="4"/>
        <v>0</v>
      </c>
      <c r="AE15" s="166">
        <f t="shared" si="5"/>
        <v>0</v>
      </c>
      <c r="AF15" s="166">
        <f t="shared" si="6"/>
        <v>0</v>
      </c>
      <c r="AG15" s="166">
        <f t="shared" si="7"/>
        <v>0</v>
      </c>
      <c r="AH15" s="166">
        <f t="shared" si="8"/>
        <v>0</v>
      </c>
      <c r="AI15" s="166">
        <f t="shared" si="9"/>
        <v>0</v>
      </c>
      <c r="AJ15" s="166">
        <f t="shared" si="10"/>
        <v>0</v>
      </c>
      <c r="AK15" s="166">
        <f t="shared" si="11"/>
        <v>0</v>
      </c>
      <c r="AL15" s="166">
        <f t="shared" si="12"/>
        <v>0</v>
      </c>
      <c r="AM15" s="165">
        <f t="shared" si="13"/>
        <v>0</v>
      </c>
      <c r="AN15" s="207">
        <f t="shared" si="14"/>
        <v>0</v>
      </c>
      <c r="AO15" s="31">
        <f t="shared" si="15"/>
        <v>0</v>
      </c>
      <c r="AP15" s="31">
        <f t="shared" si="16"/>
        <v>0</v>
      </c>
      <c r="AQ15" s="31">
        <f t="shared" si="17"/>
        <v>0</v>
      </c>
      <c r="AR15" s="31">
        <f t="shared" si="18"/>
        <v>0</v>
      </c>
      <c r="AS15" s="31">
        <f t="shared" si="19"/>
        <v>0</v>
      </c>
      <c r="AT15" s="31">
        <f t="shared" si="20"/>
        <v>0</v>
      </c>
      <c r="AU15" s="31">
        <f t="shared" si="21"/>
        <v>0</v>
      </c>
      <c r="AV15" s="31">
        <f t="shared" si="22"/>
        <v>0</v>
      </c>
      <c r="AW15" s="31">
        <f t="shared" si="23"/>
        <v>0</v>
      </c>
      <c r="AX15" s="31">
        <f t="shared" si="24"/>
        <v>0</v>
      </c>
      <c r="AY15" s="208">
        <f t="shared" si="25"/>
        <v>0</v>
      </c>
      <c r="AZ15" s="166" t="str">
        <f>IF(AND(AB15&gt;0,VLOOKUP(D15,Teams!$A$3:$C$16,2,0)&lt;&gt;"BYE"),"You are HOME at "&amp;VLOOKUP(D15,Teams!$A$3:$C$16,3,0)&amp;" vs "&amp;VLOOKUP(AB15,Teams!$A$3:$C$16,2,0),IF(AND(AN15&gt;0,VLOOKUP(AN15,Teams!$A$3:$C$16,2,0)&lt;&gt;"BYE"),"You are AWAY at "&amp;VLOOKUP(AN15,Teams!$A$3:$C$16,3,0)&amp;" vs "&amp;VLOOKUP(AN15,Teams!$A$3:$C$16,2,0),"(No Scheduled Match)"))</f>
        <v>(No Scheduled Match)</v>
      </c>
      <c r="BA15" s="83" t="str">
        <f>IF(AND(AC15&gt;0,VLOOKUP(E15,Teams!$A$3:$C$16,2,0)&lt;&gt;"BYE"),"You are HOME at "&amp;VLOOKUP(E15,Teams!$A$3:$C$16,3,0)&amp;" vs "&amp;VLOOKUP(AC15,Teams!$A$3:$C$16,2,0),IF(AND(AO15&gt;0,VLOOKUP(AO15,Teams!$A$3:$C$16,2,0)&lt;&gt;"BYE"),"You are AWAY at "&amp;VLOOKUP(AO15,Teams!$A$3:$C$16,3,0)&amp;" vs "&amp;VLOOKUP(AO15,Teams!$A$3:$C$16,2,0),"(No Scheduled Match)"))</f>
        <v>(No Scheduled Match)</v>
      </c>
      <c r="BB15" s="83" t="str">
        <f>IF(AND(AD15&gt;0,VLOOKUP(F15,Teams!$A$3:$C$16,2,0)&lt;&gt;"BYE"),"You are HOME at "&amp;VLOOKUP(F15,Teams!$A$3:$C$16,3,0)&amp;" vs "&amp;VLOOKUP(AD15,Teams!$A$3:$C$16,2,0),IF(AND(AP15&gt;0,VLOOKUP(AP15,Teams!$A$3:$C$16,2,0)&lt;&gt;"BYE"),"You are AWAY at "&amp;VLOOKUP(AP15,Teams!$A$3:$C$16,3,0)&amp;" vs "&amp;VLOOKUP(AP15,Teams!$A$3:$C$16,2,0),"(No Scheduled Match)"))</f>
        <v>(No Scheduled Match)</v>
      </c>
      <c r="BC15" s="83" t="str">
        <f>IF(AND(AE15&gt;0,VLOOKUP(G15,Teams!$A$3:$C$16,2,0)&lt;&gt;"BYE"),"You are HOME at "&amp;VLOOKUP(G15,Teams!$A$3:$C$16,3,0)&amp;" vs "&amp;VLOOKUP(AE15,Teams!$A$3:$C$16,2,0),IF(AND(AQ15&gt;0,VLOOKUP(AQ15,Teams!$A$3:$C$16,2,0)&lt;&gt;"BYE"),"You are AWAY at "&amp;VLOOKUP(AQ15,Teams!$A$3:$C$16,3,0)&amp;" vs "&amp;VLOOKUP(AQ15,Teams!$A$3:$C$16,2,0),"(No Scheduled Match)"))</f>
        <v>(No Scheduled Match)</v>
      </c>
      <c r="BD15" s="83" t="str">
        <f>IF(AND(AF15&gt;0,VLOOKUP(H15,Teams!$A$3:$C$16,2,0)&lt;&gt;"BYE"),"You are HOME at "&amp;VLOOKUP(H15,Teams!$A$3:$C$16,3,0)&amp;" vs "&amp;VLOOKUP(AF15,Teams!$A$3:$C$16,2,0),IF(AND(AR15&gt;0,VLOOKUP(AR15,Teams!$A$3:$C$16,2,0)&lt;&gt;"BYE"),"You are AWAY at "&amp;VLOOKUP(AR15,Teams!$A$3:$C$16,3,0)&amp;" vs "&amp;VLOOKUP(AR15,Teams!$A$3:$C$16,2,0),"(No Scheduled Match)"))</f>
        <v>(No Scheduled Match)</v>
      </c>
      <c r="BE15" s="83" t="str">
        <f>IF(AND(AG15&gt;0,VLOOKUP(I15,Teams!$A$3:$C$16,2,0)&lt;&gt;"BYE"),"You are HOME at "&amp;VLOOKUP(I15,Teams!$A$3:$C$16,3,0)&amp;" vs "&amp;VLOOKUP(AG15,Teams!$A$3:$C$16,2,0),IF(AND(AS15&gt;0,VLOOKUP(AS15,Teams!$A$3:$C$16,2,0)&lt;&gt;"BYE"),"You are AWAY at "&amp;VLOOKUP(AS15,Teams!$A$3:$C$16,3,0)&amp;" vs "&amp;VLOOKUP(AS15,Teams!$A$3:$C$16,2,0),"(No Scheduled Match)"))</f>
        <v>(No Scheduled Match)</v>
      </c>
      <c r="BF15" s="83" t="str">
        <f>IF(AND(AH15&gt;0,VLOOKUP(J15,Teams!$A$3:$C$16,2,0)&lt;&gt;"BYE"),"You are HOME at "&amp;VLOOKUP(J15,Teams!$A$3:$C$16,3,0)&amp;" vs "&amp;VLOOKUP(AH15,Teams!$A$3:$C$16,2,0),IF(AND(AT15&gt;0,VLOOKUP(AT15,Teams!$A$3:$C$16,2,0)&lt;&gt;"BYE"),"You are AWAY at "&amp;VLOOKUP(AT15,Teams!$A$3:$C$16,3,0)&amp;" vs "&amp;VLOOKUP(AT15,Teams!$A$3:$C$16,2,0),"(No Scheduled Match)"))</f>
        <v>(No Scheduled Match)</v>
      </c>
      <c r="BG15" s="83" t="str">
        <f>IF(AND(AI15&gt;0,VLOOKUP(K15,Teams!$A$3:$C$16,2,0)&lt;&gt;"BYE"),"You are HOME at "&amp;VLOOKUP(K15,Teams!$A$3:$C$16,3,0)&amp;" vs "&amp;VLOOKUP(AI15,Teams!$A$3:$C$16,2,0),IF(AND(AU15&gt;0,VLOOKUP(AU15,Teams!$A$3:$C$16,2,0)&lt;&gt;"BYE"),"You are AWAY at "&amp;VLOOKUP(AU15,Teams!$A$3:$C$16,3,0)&amp;" vs "&amp;VLOOKUP(AU15,Teams!$A$3:$C$16,2,0),"(No Scheduled Match)"))</f>
        <v>(No Scheduled Match)</v>
      </c>
      <c r="BH15" s="83" t="str">
        <f>IF(AND(AJ15&gt;0,VLOOKUP(L15,Teams!$A$3:$C$16,2,0)&lt;&gt;"BYE"),"You are HOME at "&amp;VLOOKUP(L15,Teams!$A$3:$C$16,3,0)&amp;" vs "&amp;VLOOKUP(AJ15,Teams!$A$3:$C$16,2,0),IF(AND(AV15&gt;0,VLOOKUP(AV15,Teams!$A$3:$C$16,2,0)&lt;&gt;"BYE"),"You are AWAY at "&amp;VLOOKUP(AV15,Teams!$A$3:$C$16,3,0)&amp;" vs "&amp;VLOOKUP(AV15,Teams!$A$3:$C$16,2,0),"(No Scheduled Match)"))</f>
        <v>(No Scheduled Match)</v>
      </c>
      <c r="BI15" s="83" t="str">
        <f>IF(AND(AK15&gt;0,VLOOKUP(M15,Teams!$A$3:$C$16,2,0)&lt;&gt;"BYE"),"You are HOME at "&amp;VLOOKUP(M15,Teams!$A$3:$C$16,3,0)&amp;" vs "&amp;VLOOKUP(AK15,Teams!$A$3:$C$16,2,0),IF(AND(AW15&gt;0,VLOOKUP(AW15,Teams!$A$3:$C$16,2,0)&lt;&gt;"BYE"),"You are AWAY at "&amp;VLOOKUP(AW15,Teams!$A$3:$C$16,3,0)&amp;" vs "&amp;VLOOKUP(AW15,Teams!$A$3:$C$16,2,0),"(No Scheduled Match)"))</f>
        <v>(No Scheduled Match)</v>
      </c>
      <c r="BJ15" s="83" t="str">
        <f>IF(AND(AL15&gt;0,VLOOKUP(N15,Teams!$A$3:$C$16,2,0)&lt;&gt;"BYE"),"You are HOME at "&amp;VLOOKUP(N15,Teams!$A$3:$C$16,3,0)&amp;" vs "&amp;VLOOKUP(AL15,Teams!$A$3:$C$16,2,0),IF(AND(AX15&gt;0,VLOOKUP(AX15,Teams!$A$3:$C$16,2,0)&lt;&gt;"BYE"),"You are AWAY at "&amp;VLOOKUP(AX15,Teams!$A$3:$C$16,3,0)&amp;" vs "&amp;VLOOKUP(AX15,Teams!$A$3:$C$16,2,0),"(No Scheduled Match)"))</f>
        <v>(No Scheduled Match)</v>
      </c>
      <c r="BK15" s="83" t="str">
        <f>IF(AND(AM15&gt;0,VLOOKUP(O15,Teams!$A$3:$C$16,2,0)&lt;&gt;"BYE"),"You are HOME at "&amp;VLOOKUP(O15,Teams!$A$3:$C$16,3,0)&amp;" vs "&amp;VLOOKUP(AM15,Teams!$A$3:$C$16,2,0),IF(AND(AY15&gt;0,VLOOKUP(AY15,Teams!$A$3:$C$16,2,0)&lt;&gt;"BYE"),"You are AWAY at "&amp;VLOOKUP(AY15,Teams!$A$3:$C$16,3,0)&amp;" vs "&amp;VLOOKUP(AY15,Teams!$A$3:$C$16,2,0),"(No Scheduled Match)"))</f>
        <v>(No Scheduled Match)</v>
      </c>
      <c r="BL15" s="82"/>
      <c r="BM15" s="82"/>
      <c r="BN15" s="82"/>
    </row>
    <row r="16" spans="1:66" s="38" customFormat="1">
      <c r="A16" s="407">
        <f>IF(B16="","",IF(ISERROR(VLOOKUP(B16,B$34:D$37,1,0)),IF(A15="Week",1,MAX(A$2:A15)+1),""))</f>
        <v>13</v>
      </c>
      <c r="B16" s="408">
        <f t="shared" si="26"/>
        <v>41890</v>
      </c>
      <c r="C16" s="437">
        <v>2</v>
      </c>
      <c r="D16" s="429">
        <v>4</v>
      </c>
      <c r="E16" s="430">
        <v>1</v>
      </c>
      <c r="F16" s="429">
        <v>7</v>
      </c>
      <c r="G16" s="430">
        <v>3</v>
      </c>
      <c r="H16" s="429">
        <v>2</v>
      </c>
      <c r="I16" s="430">
        <v>6</v>
      </c>
      <c r="J16" s="429">
        <v>5</v>
      </c>
      <c r="K16" s="430">
        <v>8</v>
      </c>
      <c r="L16" s="431"/>
      <c r="M16" s="432"/>
      <c r="N16" s="430"/>
      <c r="O16" s="438"/>
      <c r="P16" s="93" t="str">
        <f>IF(D16=0,"",IF(ISERROR(VLOOKUP(D16,Teams!$A$3:$B$16,2,0)),"",VLOOKUP(D16,Teams!$A$3:$B$16,2,0)))</f>
        <v>Randolph/Shindle</v>
      </c>
      <c r="Q16" s="163" t="str">
        <f>IF(E16=0,"",IF(ISERROR(VLOOKUP(E16,Teams!$A$3:$B$16,2,0)),"",VLOOKUP(E16,Teams!$A$3:$B$16,2,0)))</f>
        <v>The Littles</v>
      </c>
      <c r="R16" s="164" t="str">
        <f>IF(F16=0,"",IF(ISERROR(VLOOKUP(F16,Teams!$A$3:$B$16,2,0)),"",VLOOKUP(F16,Teams!$A$3:$B$16,2,0)))</f>
        <v>Milo's</v>
      </c>
      <c r="S16" s="163" t="str">
        <f>IF(G16=0,"",IF(ISERROR(VLOOKUP(G16,Teams!$A$3:$B$16,2,0)),"",VLOOKUP(G16,Teams!$A$3:$B$16,2,0)))</f>
        <v>Henson/Pigford</v>
      </c>
      <c r="T16" s="164" t="str">
        <f>IF(H16=0,"",IF(ISERROR(VLOOKUP(H16,Teams!$A$3:$B$16,2,0)),"",VLOOKUP(H16,Teams!$A$3:$B$16,2,0)))</f>
        <v>PHOQUEURTEEM</v>
      </c>
      <c r="U16" s="163" t="str">
        <f>IF(I16=0,"",IF(ISERROR(VLOOKUP(I16,Teams!$A$3:$B$16,2,0)),"",VLOOKUP(I16,Teams!$A$3:$B$16,2,0)))</f>
        <v>Reynolds/Wiley</v>
      </c>
      <c r="V16" s="164" t="str">
        <f>IF(J16=0,"",IF(ISERROR(VLOOKUP(J16,Teams!$A$3:$B$16,2,0)),"",VLOOKUP(J16,Teams!$A$3:$B$16,2,0)))</f>
        <v>Ancheta/Tiwari</v>
      </c>
      <c r="W16" s="163" t="str">
        <f>IF(K16=0,"",IF(ISERROR(VLOOKUP(K16,Teams!$A$3:$B$16,2,0)),"",VLOOKUP(K16,Teams!$A$3:$B$16,2,0)))</f>
        <v>Crumbliss</v>
      </c>
      <c r="X16" s="164" t="str">
        <f>IF(L16=0,"",IF(ISERROR(VLOOKUP(L16,Teams!$A$3:$B$16,2,0)),"",VLOOKUP(L16,Teams!$A$3:$B$16,2,0)))</f>
        <v/>
      </c>
      <c r="Y16" s="163" t="str">
        <f>IF(M16=0,"",IF(ISERROR(VLOOKUP(M16,Teams!$A$3:$B$16,2,0)),"",VLOOKUP(M16,Teams!$A$3:$B$16,2,0)))</f>
        <v/>
      </c>
      <c r="Z16" s="164" t="str">
        <f>IF(N16=0,"",IF(ISERROR(VLOOKUP(N16,Teams!$A$3:$B$16,2,0)),"",VLOOKUP(N16,Teams!$A$3:$B$16,2,0)))</f>
        <v/>
      </c>
      <c r="AA16" s="165" t="str">
        <f>IF(O16=0,"",IF(ISERROR(VLOOKUP(O16,Teams!$A$3:$B$16,2,0)),"",VLOOKUP(O16,Teams!$A$3:$B$16,2,0)))</f>
        <v/>
      </c>
      <c r="AB16" s="166">
        <f t="shared" si="2"/>
        <v>0</v>
      </c>
      <c r="AC16" s="166">
        <f t="shared" si="3"/>
        <v>5</v>
      </c>
      <c r="AD16" s="166">
        <f t="shared" si="4"/>
        <v>0</v>
      </c>
      <c r="AE16" s="166">
        <f t="shared" si="5"/>
        <v>2</v>
      </c>
      <c r="AF16" s="166">
        <f t="shared" si="6"/>
        <v>0</v>
      </c>
      <c r="AG16" s="166">
        <f t="shared" si="7"/>
        <v>4</v>
      </c>
      <c r="AH16" s="166">
        <f t="shared" si="8"/>
        <v>0</v>
      </c>
      <c r="AI16" s="166">
        <f t="shared" si="9"/>
        <v>7</v>
      </c>
      <c r="AJ16" s="166">
        <f t="shared" si="10"/>
        <v>0</v>
      </c>
      <c r="AK16" s="166">
        <f t="shared" si="11"/>
        <v>0</v>
      </c>
      <c r="AL16" s="166">
        <f t="shared" si="12"/>
        <v>0</v>
      </c>
      <c r="AM16" s="165">
        <f t="shared" si="13"/>
        <v>0</v>
      </c>
      <c r="AN16" s="207">
        <f t="shared" si="14"/>
        <v>6</v>
      </c>
      <c r="AO16" s="31">
        <f t="shared" si="15"/>
        <v>0</v>
      </c>
      <c r="AP16" s="31">
        <f t="shared" si="16"/>
        <v>8</v>
      </c>
      <c r="AQ16" s="31">
        <f t="shared" si="17"/>
        <v>0</v>
      </c>
      <c r="AR16" s="31">
        <f t="shared" si="18"/>
        <v>3</v>
      </c>
      <c r="AS16" s="31">
        <f t="shared" si="19"/>
        <v>0</v>
      </c>
      <c r="AT16" s="31">
        <f t="shared" si="20"/>
        <v>1</v>
      </c>
      <c r="AU16" s="31">
        <f t="shared" si="21"/>
        <v>0</v>
      </c>
      <c r="AV16" s="31">
        <f t="shared" si="22"/>
        <v>0</v>
      </c>
      <c r="AW16" s="31">
        <f t="shared" si="23"/>
        <v>0</v>
      </c>
      <c r="AX16" s="31">
        <f t="shared" si="24"/>
        <v>0</v>
      </c>
      <c r="AY16" s="208">
        <f t="shared" si="25"/>
        <v>0</v>
      </c>
      <c r="AZ16" s="166" t="str">
        <f>IF(AND(AB16&gt;0,VLOOKUP(D16,Teams!$A$3:$C$16,2,0)&lt;&gt;"BYE"),"You are HOME at "&amp;VLOOKUP(D16,Teams!$A$3:$C$16,3,0)&amp;" vs "&amp;VLOOKUP(AB16,Teams!$A$3:$C$16,2,0),IF(AND(AN16&gt;0,VLOOKUP(AN16,Teams!$A$3:$C$16,2,0)&lt;&gt;"BYE"),"You are AWAY at "&amp;VLOOKUP(AN16,Teams!$A$3:$C$16,3,0)&amp;" vs "&amp;VLOOKUP(AN16,Teams!$A$3:$C$16,2,0),"(No Scheduled Match)"))</f>
        <v>You are AWAY at Doctor Proctor's vs Reynolds/Wiley</v>
      </c>
      <c r="BA16" s="83" t="str">
        <f>IF(AND(AC16&gt;0,VLOOKUP(E16,Teams!$A$3:$C$16,2,0)&lt;&gt;"BYE"),"You are HOME at "&amp;VLOOKUP(E16,Teams!$A$3:$C$16,3,0)&amp;" vs "&amp;VLOOKUP(AC16,Teams!$A$3:$C$16,2,0),IF(AND(AO16&gt;0,VLOOKUP(AO16,Teams!$A$3:$C$16,2,0)&lt;&gt;"BYE"),"You are AWAY at "&amp;VLOOKUP(AO16,Teams!$A$3:$C$16,3,0)&amp;" vs "&amp;VLOOKUP(AO16,Teams!$A$3:$C$16,2,0),"(No Scheduled Match)"))</f>
        <v>You are HOME at Pub on Pearl vs Ancheta/Tiwari</v>
      </c>
      <c r="BB16" s="83" t="str">
        <f>IF(AND(AD16&gt;0,VLOOKUP(F16,Teams!$A$3:$C$16,2,0)&lt;&gt;"BYE"),"You are HOME at "&amp;VLOOKUP(F16,Teams!$A$3:$C$16,3,0)&amp;" vs "&amp;VLOOKUP(AD16,Teams!$A$3:$C$16,2,0),IF(AND(AP16&gt;0,VLOOKUP(AP16,Teams!$A$3:$C$16,2,0)&lt;&gt;"BYE"),"You are AWAY at "&amp;VLOOKUP(AP16,Teams!$A$3:$C$16,3,0)&amp;" vs "&amp;VLOOKUP(AP16,Teams!$A$3:$C$16,2,0),"(No Scheduled Match)"))</f>
        <v>You are AWAY at My Other Bar vs Crumbliss</v>
      </c>
      <c r="BC16" s="83" t="str">
        <f>IF(AND(AE16&gt;0,VLOOKUP(G16,Teams!$A$3:$C$16,2,0)&lt;&gt;"BYE"),"You are HOME at "&amp;VLOOKUP(G16,Teams!$A$3:$C$16,3,0)&amp;" vs "&amp;VLOOKUP(AE16,Teams!$A$3:$C$16,2,0),IF(AND(AQ16&gt;0,VLOOKUP(AQ16,Teams!$A$3:$C$16,2,0)&lt;&gt;"BYE"),"You are AWAY at "&amp;VLOOKUP(AQ16,Teams!$A$3:$C$16,3,0)&amp;" vs "&amp;VLOOKUP(AQ16,Teams!$A$3:$C$16,2,0),"(No Scheduled Match)"))</f>
        <v>You are HOME at Doctor Proctor's vs PHOQUEURTEEM</v>
      </c>
      <c r="BD16" s="83" t="str">
        <f>IF(AND(AF16&gt;0,VLOOKUP(H16,Teams!$A$3:$C$16,2,0)&lt;&gt;"BYE"),"You are HOME at "&amp;VLOOKUP(H16,Teams!$A$3:$C$16,3,0)&amp;" vs "&amp;VLOOKUP(AF16,Teams!$A$3:$C$16,2,0),IF(AND(AR16&gt;0,VLOOKUP(AR16,Teams!$A$3:$C$16,2,0)&lt;&gt;"BYE"),"You are AWAY at "&amp;VLOOKUP(AR16,Teams!$A$3:$C$16,3,0)&amp;" vs "&amp;VLOOKUP(AR16,Teams!$A$3:$C$16,2,0),"(No Scheduled Match)"))</f>
        <v>You are AWAY at Doctor Proctor's vs Henson/Pigford</v>
      </c>
      <c r="BE16" s="83" t="str">
        <f>IF(AND(AG16&gt;0,VLOOKUP(I16,Teams!$A$3:$C$16,2,0)&lt;&gt;"BYE"),"You are HOME at "&amp;VLOOKUP(I16,Teams!$A$3:$C$16,3,0)&amp;" vs "&amp;VLOOKUP(AG16,Teams!$A$3:$C$16,2,0),IF(AND(AS16&gt;0,VLOOKUP(AS16,Teams!$A$3:$C$16,2,0)&lt;&gt;"BYE"),"You are AWAY at "&amp;VLOOKUP(AS16,Teams!$A$3:$C$16,3,0)&amp;" vs "&amp;VLOOKUP(AS16,Teams!$A$3:$C$16,2,0),"(No Scheduled Match)"))</f>
        <v>You are HOME at Doctor Proctor's vs Randolph/Shindle</v>
      </c>
      <c r="BF16" s="83" t="str">
        <f>IF(AND(AH16&gt;0,VLOOKUP(J16,Teams!$A$3:$C$16,2,0)&lt;&gt;"BYE"),"You are HOME at "&amp;VLOOKUP(J16,Teams!$A$3:$C$16,3,0)&amp;" vs "&amp;VLOOKUP(AH16,Teams!$A$3:$C$16,2,0),IF(AND(AT16&gt;0,VLOOKUP(AT16,Teams!$A$3:$C$16,2,0)&lt;&gt;"BYE"),"You are AWAY at "&amp;VLOOKUP(AT16,Teams!$A$3:$C$16,3,0)&amp;" vs "&amp;VLOOKUP(AT16,Teams!$A$3:$C$16,2,0),"(No Scheduled Match)"))</f>
        <v>You are AWAY at Pub on Pearl vs The Littles</v>
      </c>
      <c r="BG16" s="83" t="str">
        <f>IF(AND(AI16&gt;0,VLOOKUP(K16,Teams!$A$3:$C$16,2,0)&lt;&gt;"BYE"),"You are HOME at "&amp;VLOOKUP(K16,Teams!$A$3:$C$16,3,0)&amp;" vs "&amp;VLOOKUP(AI16,Teams!$A$3:$C$16,2,0),IF(AND(AU16&gt;0,VLOOKUP(AU16,Teams!$A$3:$C$16,2,0)&lt;&gt;"BYE"),"You are AWAY at "&amp;VLOOKUP(AU16,Teams!$A$3:$C$16,3,0)&amp;" vs "&amp;VLOOKUP(AU16,Teams!$A$3:$C$16,2,0),"(No Scheduled Match)"))</f>
        <v>You are HOME at My Other Bar vs Milo's</v>
      </c>
      <c r="BH16" s="83" t="str">
        <f>IF(AND(AJ16&gt;0,VLOOKUP(L16,Teams!$A$3:$C$16,2,0)&lt;&gt;"BYE"),"You are HOME at "&amp;VLOOKUP(L16,Teams!$A$3:$C$16,3,0)&amp;" vs "&amp;VLOOKUP(AJ16,Teams!$A$3:$C$16,2,0),IF(AND(AV16&gt;0,VLOOKUP(AV16,Teams!$A$3:$C$16,2,0)&lt;&gt;"BYE"),"You are AWAY at "&amp;VLOOKUP(AV16,Teams!$A$3:$C$16,3,0)&amp;" vs "&amp;VLOOKUP(AV16,Teams!$A$3:$C$16,2,0),"(No Scheduled Match)"))</f>
        <v>(No Scheduled Match)</v>
      </c>
      <c r="BI16" s="83" t="str">
        <f>IF(AND(AK16&gt;0,VLOOKUP(M16,Teams!$A$3:$C$16,2,0)&lt;&gt;"BYE"),"You are HOME at "&amp;VLOOKUP(M16,Teams!$A$3:$C$16,3,0)&amp;" vs "&amp;VLOOKUP(AK16,Teams!$A$3:$C$16,2,0),IF(AND(AW16&gt;0,VLOOKUP(AW16,Teams!$A$3:$C$16,2,0)&lt;&gt;"BYE"),"You are AWAY at "&amp;VLOOKUP(AW16,Teams!$A$3:$C$16,3,0)&amp;" vs "&amp;VLOOKUP(AW16,Teams!$A$3:$C$16,2,0),"(No Scheduled Match)"))</f>
        <v>(No Scheduled Match)</v>
      </c>
      <c r="BJ16" s="83" t="str">
        <f>IF(AND(AL16&gt;0,VLOOKUP(N16,Teams!$A$3:$C$16,2,0)&lt;&gt;"BYE"),"You are HOME at "&amp;VLOOKUP(N16,Teams!$A$3:$C$16,3,0)&amp;" vs "&amp;VLOOKUP(AL16,Teams!$A$3:$C$16,2,0),IF(AND(AX16&gt;0,VLOOKUP(AX16,Teams!$A$3:$C$16,2,0)&lt;&gt;"BYE"),"You are AWAY at "&amp;VLOOKUP(AX16,Teams!$A$3:$C$16,3,0)&amp;" vs "&amp;VLOOKUP(AX16,Teams!$A$3:$C$16,2,0),"(No Scheduled Match)"))</f>
        <v>(No Scheduled Match)</v>
      </c>
      <c r="BK16" s="83" t="str">
        <f>IF(AND(AM16&gt;0,VLOOKUP(O16,Teams!$A$3:$C$16,2,0)&lt;&gt;"BYE"),"You are HOME at "&amp;VLOOKUP(O16,Teams!$A$3:$C$16,3,0)&amp;" vs "&amp;VLOOKUP(AM16,Teams!$A$3:$C$16,2,0),IF(AND(AY16&gt;0,VLOOKUP(AY16,Teams!$A$3:$C$16,2,0)&lt;&gt;"BYE"),"You are AWAY at "&amp;VLOOKUP(AY16,Teams!$A$3:$C$16,3,0)&amp;" vs "&amp;VLOOKUP(AY16,Teams!$A$3:$C$16,2,0),"(No Scheduled Match)"))</f>
        <v>(No Scheduled Match)</v>
      </c>
      <c r="BL16" s="82"/>
      <c r="BM16" s="82"/>
      <c r="BN16" s="82"/>
    </row>
    <row r="17" spans="1:66" s="38" customFormat="1">
      <c r="A17" s="407">
        <f>IF(B17="","",IF(ISERROR(VLOOKUP(B17,B$34:D$37,1,0)),IF(A16="Week",1,MAX(A$2:A16)+1),""))</f>
        <v>14</v>
      </c>
      <c r="B17" s="408">
        <f t="shared" si="26"/>
        <v>41897</v>
      </c>
      <c r="C17" s="437">
        <v>2</v>
      </c>
      <c r="D17" s="429">
        <v>3</v>
      </c>
      <c r="E17" s="430">
        <v>2</v>
      </c>
      <c r="F17" s="429">
        <v>6</v>
      </c>
      <c r="G17" s="430">
        <v>4</v>
      </c>
      <c r="H17" s="429">
        <v>1</v>
      </c>
      <c r="I17" s="430">
        <v>5</v>
      </c>
      <c r="J17" s="429">
        <v>8</v>
      </c>
      <c r="K17" s="430">
        <v>7</v>
      </c>
      <c r="L17" s="431"/>
      <c r="M17" s="432"/>
      <c r="N17" s="430"/>
      <c r="O17" s="438"/>
      <c r="P17" s="93" t="str">
        <f>IF(D17=0,"",IF(ISERROR(VLOOKUP(D17,Teams!$A$3:$B$16,2,0)),"",VLOOKUP(D17,Teams!$A$3:$B$16,2,0)))</f>
        <v>Henson/Pigford</v>
      </c>
      <c r="Q17" s="163" t="str">
        <f>IF(E17=0,"",IF(ISERROR(VLOOKUP(E17,Teams!$A$3:$B$16,2,0)),"",VLOOKUP(E17,Teams!$A$3:$B$16,2,0)))</f>
        <v>PHOQUEURTEEM</v>
      </c>
      <c r="R17" s="164" t="str">
        <f>IF(F17=0,"",IF(ISERROR(VLOOKUP(F17,Teams!$A$3:$B$16,2,0)),"",VLOOKUP(F17,Teams!$A$3:$B$16,2,0)))</f>
        <v>Reynolds/Wiley</v>
      </c>
      <c r="S17" s="163" t="str">
        <f>IF(G17=0,"",IF(ISERROR(VLOOKUP(G17,Teams!$A$3:$B$16,2,0)),"",VLOOKUP(G17,Teams!$A$3:$B$16,2,0)))</f>
        <v>Randolph/Shindle</v>
      </c>
      <c r="T17" s="164" t="str">
        <f>IF(H17=0,"",IF(ISERROR(VLOOKUP(H17,Teams!$A$3:$B$16,2,0)),"",VLOOKUP(H17,Teams!$A$3:$B$16,2,0)))</f>
        <v>The Littles</v>
      </c>
      <c r="U17" s="163" t="str">
        <f>IF(I17=0,"",IF(ISERROR(VLOOKUP(I17,Teams!$A$3:$B$16,2,0)),"",VLOOKUP(I17,Teams!$A$3:$B$16,2,0)))</f>
        <v>Ancheta/Tiwari</v>
      </c>
      <c r="V17" s="164" t="str">
        <f>IF(J17=0,"",IF(ISERROR(VLOOKUP(J17,Teams!$A$3:$B$16,2,0)),"",VLOOKUP(J17,Teams!$A$3:$B$16,2,0)))</f>
        <v>Crumbliss</v>
      </c>
      <c r="W17" s="163" t="str">
        <f>IF(K17=0,"",IF(ISERROR(VLOOKUP(K17,Teams!$A$3:$B$16,2,0)),"",VLOOKUP(K17,Teams!$A$3:$B$16,2,0)))</f>
        <v>Milo's</v>
      </c>
      <c r="X17" s="164" t="str">
        <f>IF(L17=0,"",IF(ISERROR(VLOOKUP(L17,Teams!$A$3:$B$16,2,0)),"",VLOOKUP(L17,Teams!$A$3:$B$16,2,0)))</f>
        <v/>
      </c>
      <c r="Y17" s="163" t="str">
        <f>IF(M17=0,"",IF(ISERROR(VLOOKUP(M17,Teams!$A$3:$B$16,2,0)),"",VLOOKUP(M17,Teams!$A$3:$B$16,2,0)))</f>
        <v/>
      </c>
      <c r="Z17" s="164" t="str">
        <f>IF(N17=0,"",IF(ISERROR(VLOOKUP(N17,Teams!$A$3:$B$16,2,0)),"",VLOOKUP(N17,Teams!$A$3:$B$16,2,0)))</f>
        <v/>
      </c>
      <c r="AA17" s="165" t="str">
        <f>IF(O17=0,"",IF(ISERROR(VLOOKUP(O17,Teams!$A$3:$B$16,2,0)),"",VLOOKUP(O17,Teams!$A$3:$B$16,2,0)))</f>
        <v/>
      </c>
      <c r="AB17" s="166">
        <f t="shared" si="2"/>
        <v>0</v>
      </c>
      <c r="AC17" s="166">
        <f t="shared" si="3"/>
        <v>7</v>
      </c>
      <c r="AD17" s="166">
        <f t="shared" si="4"/>
        <v>3</v>
      </c>
      <c r="AE17" s="166">
        <f t="shared" si="5"/>
        <v>5</v>
      </c>
      <c r="AF17" s="166">
        <f t="shared" si="6"/>
        <v>0</v>
      </c>
      <c r="AG17" s="166">
        <f t="shared" si="7"/>
        <v>0</v>
      </c>
      <c r="AH17" s="166">
        <f t="shared" si="8"/>
        <v>1</v>
      </c>
      <c r="AI17" s="166">
        <f t="shared" si="9"/>
        <v>0</v>
      </c>
      <c r="AJ17" s="166">
        <f t="shared" si="10"/>
        <v>0</v>
      </c>
      <c r="AK17" s="166">
        <f t="shared" si="11"/>
        <v>0</v>
      </c>
      <c r="AL17" s="166">
        <f t="shared" si="12"/>
        <v>0</v>
      </c>
      <c r="AM17" s="165">
        <f t="shared" si="13"/>
        <v>0</v>
      </c>
      <c r="AN17" s="207">
        <f t="shared" si="14"/>
        <v>6</v>
      </c>
      <c r="AO17" s="31">
        <f t="shared" si="15"/>
        <v>0</v>
      </c>
      <c r="AP17" s="31">
        <f t="shared" si="16"/>
        <v>0</v>
      </c>
      <c r="AQ17" s="31">
        <f t="shared" si="17"/>
        <v>0</v>
      </c>
      <c r="AR17" s="31">
        <f t="shared" si="18"/>
        <v>8</v>
      </c>
      <c r="AS17" s="31">
        <f t="shared" si="19"/>
        <v>4</v>
      </c>
      <c r="AT17" s="31">
        <f t="shared" si="20"/>
        <v>0</v>
      </c>
      <c r="AU17" s="31">
        <f t="shared" si="21"/>
        <v>2</v>
      </c>
      <c r="AV17" s="31">
        <f t="shared" si="22"/>
        <v>0</v>
      </c>
      <c r="AW17" s="31">
        <f t="shared" si="23"/>
        <v>0</v>
      </c>
      <c r="AX17" s="31">
        <f t="shared" si="24"/>
        <v>0</v>
      </c>
      <c r="AY17" s="208">
        <f t="shared" si="25"/>
        <v>0</v>
      </c>
      <c r="AZ17" s="166" t="str">
        <f>IF(AND(AB17&gt;0,VLOOKUP(D17,Teams!$A$3:$C$16,2,0)&lt;&gt;"BYE"),"You are HOME at "&amp;VLOOKUP(D17,Teams!$A$3:$C$16,3,0)&amp;" vs "&amp;VLOOKUP(AB17,Teams!$A$3:$C$16,2,0),IF(AND(AN17&gt;0,VLOOKUP(AN17,Teams!$A$3:$C$16,2,0)&lt;&gt;"BYE"),"You are AWAY at "&amp;VLOOKUP(AN17,Teams!$A$3:$C$16,3,0)&amp;" vs "&amp;VLOOKUP(AN17,Teams!$A$3:$C$16,2,0),"(No Scheduled Match)"))</f>
        <v>You are AWAY at Doctor Proctor's vs Reynolds/Wiley</v>
      </c>
      <c r="BA17" s="83" t="str">
        <f>IF(AND(AC17&gt;0,VLOOKUP(E17,Teams!$A$3:$C$16,2,0)&lt;&gt;"BYE"),"You are HOME at "&amp;VLOOKUP(E17,Teams!$A$3:$C$16,3,0)&amp;" vs "&amp;VLOOKUP(AC17,Teams!$A$3:$C$16,2,0),IF(AND(AO17&gt;0,VLOOKUP(AO17,Teams!$A$3:$C$16,2,0)&lt;&gt;"BYE"),"You are AWAY at "&amp;VLOOKUP(AO17,Teams!$A$3:$C$16,3,0)&amp;" vs "&amp;VLOOKUP(AO17,Teams!$A$3:$C$16,2,0),"(No Scheduled Match)"))</f>
        <v>You are HOME at Pub on Pearl vs Milo's</v>
      </c>
      <c r="BB17" s="83" t="str">
        <f>IF(AND(AD17&gt;0,VLOOKUP(F17,Teams!$A$3:$C$16,2,0)&lt;&gt;"BYE"),"You are HOME at "&amp;VLOOKUP(F17,Teams!$A$3:$C$16,3,0)&amp;" vs "&amp;VLOOKUP(AD17,Teams!$A$3:$C$16,2,0),IF(AND(AP17&gt;0,VLOOKUP(AP17,Teams!$A$3:$C$16,2,0)&lt;&gt;"BYE"),"You are AWAY at "&amp;VLOOKUP(AP17,Teams!$A$3:$C$16,3,0)&amp;" vs "&amp;VLOOKUP(AP17,Teams!$A$3:$C$16,2,0),"(No Scheduled Match)"))</f>
        <v>You are HOME at Doctor Proctor's vs Henson/Pigford</v>
      </c>
      <c r="BC17" s="83" t="str">
        <f>IF(AND(AE17&gt;0,VLOOKUP(G17,Teams!$A$3:$C$16,2,0)&lt;&gt;"BYE"),"You are HOME at "&amp;VLOOKUP(G17,Teams!$A$3:$C$16,3,0)&amp;" vs "&amp;VLOOKUP(AE17,Teams!$A$3:$C$16,2,0),IF(AND(AQ17&gt;0,VLOOKUP(AQ17,Teams!$A$3:$C$16,2,0)&lt;&gt;"BYE"),"You are AWAY at "&amp;VLOOKUP(AQ17,Teams!$A$3:$C$16,3,0)&amp;" vs "&amp;VLOOKUP(AQ17,Teams!$A$3:$C$16,2,0),"(No Scheduled Match)"))</f>
        <v>You are HOME at Doctor Proctor's vs Ancheta/Tiwari</v>
      </c>
      <c r="BD17" s="83" t="str">
        <f>IF(AND(AF17&gt;0,VLOOKUP(H17,Teams!$A$3:$C$16,2,0)&lt;&gt;"BYE"),"You are HOME at "&amp;VLOOKUP(H17,Teams!$A$3:$C$16,3,0)&amp;" vs "&amp;VLOOKUP(AF17,Teams!$A$3:$C$16,2,0),IF(AND(AR17&gt;0,VLOOKUP(AR17,Teams!$A$3:$C$16,2,0)&lt;&gt;"BYE"),"You are AWAY at "&amp;VLOOKUP(AR17,Teams!$A$3:$C$16,3,0)&amp;" vs "&amp;VLOOKUP(AR17,Teams!$A$3:$C$16,2,0),"(No Scheduled Match)"))</f>
        <v>You are AWAY at My Other Bar vs Crumbliss</v>
      </c>
      <c r="BE17" s="83" t="str">
        <f>IF(AND(AG17&gt;0,VLOOKUP(I17,Teams!$A$3:$C$16,2,0)&lt;&gt;"BYE"),"You are HOME at "&amp;VLOOKUP(I17,Teams!$A$3:$C$16,3,0)&amp;" vs "&amp;VLOOKUP(AG17,Teams!$A$3:$C$16,2,0),IF(AND(AS17&gt;0,VLOOKUP(AS17,Teams!$A$3:$C$16,2,0)&lt;&gt;"BYE"),"You are AWAY at "&amp;VLOOKUP(AS17,Teams!$A$3:$C$16,3,0)&amp;" vs "&amp;VLOOKUP(AS17,Teams!$A$3:$C$16,2,0),"(No Scheduled Match)"))</f>
        <v>You are AWAY at Doctor Proctor's vs Randolph/Shindle</v>
      </c>
      <c r="BF17" s="83" t="str">
        <f>IF(AND(AH17&gt;0,VLOOKUP(J17,Teams!$A$3:$C$16,2,0)&lt;&gt;"BYE"),"You are HOME at "&amp;VLOOKUP(J17,Teams!$A$3:$C$16,3,0)&amp;" vs "&amp;VLOOKUP(AH17,Teams!$A$3:$C$16,2,0),IF(AND(AT17&gt;0,VLOOKUP(AT17,Teams!$A$3:$C$16,2,0)&lt;&gt;"BYE"),"You are AWAY at "&amp;VLOOKUP(AT17,Teams!$A$3:$C$16,3,0)&amp;" vs "&amp;VLOOKUP(AT17,Teams!$A$3:$C$16,2,0),"(No Scheduled Match)"))</f>
        <v>You are HOME at My Other Bar vs The Littles</v>
      </c>
      <c r="BG17" s="83" t="str">
        <f>IF(AND(AI17&gt;0,VLOOKUP(K17,Teams!$A$3:$C$16,2,0)&lt;&gt;"BYE"),"You are HOME at "&amp;VLOOKUP(K17,Teams!$A$3:$C$16,3,0)&amp;" vs "&amp;VLOOKUP(AI17,Teams!$A$3:$C$16,2,0),IF(AND(AU17&gt;0,VLOOKUP(AU17,Teams!$A$3:$C$16,2,0)&lt;&gt;"BYE"),"You are AWAY at "&amp;VLOOKUP(AU17,Teams!$A$3:$C$16,3,0)&amp;" vs "&amp;VLOOKUP(AU17,Teams!$A$3:$C$16,2,0),"(No Scheduled Match)"))</f>
        <v>You are AWAY at Pub on Pearl vs PHOQUEURTEEM</v>
      </c>
      <c r="BH17" s="83" t="str">
        <f>IF(AND(AJ17&gt;0,VLOOKUP(L17,Teams!$A$3:$C$16,2,0)&lt;&gt;"BYE"),"You are HOME at "&amp;VLOOKUP(L17,Teams!$A$3:$C$16,3,0)&amp;" vs "&amp;VLOOKUP(AJ17,Teams!$A$3:$C$16,2,0),IF(AND(AV17&gt;0,VLOOKUP(AV17,Teams!$A$3:$C$16,2,0)&lt;&gt;"BYE"),"You are AWAY at "&amp;VLOOKUP(AV17,Teams!$A$3:$C$16,3,0)&amp;" vs "&amp;VLOOKUP(AV17,Teams!$A$3:$C$16,2,0),"(No Scheduled Match)"))</f>
        <v>(No Scheduled Match)</v>
      </c>
      <c r="BI17" s="83" t="str">
        <f>IF(AND(AK17&gt;0,VLOOKUP(M17,Teams!$A$3:$C$16,2,0)&lt;&gt;"BYE"),"You are HOME at "&amp;VLOOKUP(M17,Teams!$A$3:$C$16,3,0)&amp;" vs "&amp;VLOOKUP(AK17,Teams!$A$3:$C$16,2,0),IF(AND(AW17&gt;0,VLOOKUP(AW17,Teams!$A$3:$C$16,2,0)&lt;&gt;"BYE"),"You are AWAY at "&amp;VLOOKUP(AW17,Teams!$A$3:$C$16,3,0)&amp;" vs "&amp;VLOOKUP(AW17,Teams!$A$3:$C$16,2,0),"(No Scheduled Match)"))</f>
        <v>(No Scheduled Match)</v>
      </c>
      <c r="BJ17" s="83" t="str">
        <f>IF(AND(AL17&gt;0,VLOOKUP(N17,Teams!$A$3:$C$16,2,0)&lt;&gt;"BYE"),"You are HOME at "&amp;VLOOKUP(N17,Teams!$A$3:$C$16,3,0)&amp;" vs "&amp;VLOOKUP(AL17,Teams!$A$3:$C$16,2,0),IF(AND(AX17&gt;0,VLOOKUP(AX17,Teams!$A$3:$C$16,2,0)&lt;&gt;"BYE"),"You are AWAY at "&amp;VLOOKUP(AX17,Teams!$A$3:$C$16,3,0)&amp;" vs "&amp;VLOOKUP(AX17,Teams!$A$3:$C$16,2,0),"(No Scheduled Match)"))</f>
        <v>(No Scheduled Match)</v>
      </c>
      <c r="BK17" s="83" t="str">
        <f>IF(AND(AM17&gt;0,VLOOKUP(O17,Teams!$A$3:$C$16,2,0)&lt;&gt;"BYE"),"You are HOME at "&amp;VLOOKUP(O17,Teams!$A$3:$C$16,3,0)&amp;" vs "&amp;VLOOKUP(AM17,Teams!$A$3:$C$16,2,0),IF(AND(AY17&gt;0,VLOOKUP(AY17,Teams!$A$3:$C$16,2,0)&lt;&gt;"BYE"),"You are AWAY at "&amp;VLOOKUP(AY17,Teams!$A$3:$C$16,3,0)&amp;" vs "&amp;VLOOKUP(AY17,Teams!$A$3:$C$16,2,0),"(No Scheduled Match)"))</f>
        <v>(No Scheduled Match)</v>
      </c>
      <c r="BL17" s="82"/>
      <c r="BM17" s="82"/>
      <c r="BN17" s="82"/>
    </row>
    <row r="18" spans="1:66" s="38" customFormat="1">
      <c r="A18" s="407">
        <f>IF(B18="","",IF(ISERROR(VLOOKUP(B18,B$34:D$37,1,0)),IF(A17="Week",1,MAX(A$2:A17)+1),""))</f>
        <v>15</v>
      </c>
      <c r="B18" s="408">
        <f t="shared" si="26"/>
        <v>41904</v>
      </c>
      <c r="C18" s="437">
        <v>2</v>
      </c>
      <c r="D18" s="429">
        <v>8</v>
      </c>
      <c r="E18" s="430">
        <v>1</v>
      </c>
      <c r="F18" s="429">
        <v>6</v>
      </c>
      <c r="G18" s="430">
        <v>3</v>
      </c>
      <c r="H18" s="429">
        <v>4</v>
      </c>
      <c r="I18" s="430">
        <v>5</v>
      </c>
      <c r="J18" s="429">
        <v>2</v>
      </c>
      <c r="K18" s="430">
        <v>7</v>
      </c>
      <c r="L18" s="431"/>
      <c r="M18" s="432"/>
      <c r="N18" s="430"/>
      <c r="O18" s="438"/>
      <c r="P18" s="93" t="str">
        <f>IF(D18=0,"",IF(ISERROR(VLOOKUP(D18,Teams!$A$3:$B$16,2,0)),"",VLOOKUP(D18,Teams!$A$3:$B$16,2,0)))</f>
        <v>Crumbliss</v>
      </c>
      <c r="Q18" s="163" t="str">
        <f>IF(E18=0,"",IF(ISERROR(VLOOKUP(E18,Teams!$A$3:$B$16,2,0)),"",VLOOKUP(E18,Teams!$A$3:$B$16,2,0)))</f>
        <v>The Littles</v>
      </c>
      <c r="R18" s="164" t="str">
        <f>IF(F18=0,"",IF(ISERROR(VLOOKUP(F18,Teams!$A$3:$B$16,2,0)),"",VLOOKUP(F18,Teams!$A$3:$B$16,2,0)))</f>
        <v>Reynolds/Wiley</v>
      </c>
      <c r="S18" s="163" t="str">
        <f>IF(G18=0,"",IF(ISERROR(VLOOKUP(G18,Teams!$A$3:$B$16,2,0)),"",VLOOKUP(G18,Teams!$A$3:$B$16,2,0)))</f>
        <v>Henson/Pigford</v>
      </c>
      <c r="T18" s="164" t="str">
        <f>IF(H18=0,"",IF(ISERROR(VLOOKUP(H18,Teams!$A$3:$B$16,2,0)),"",VLOOKUP(H18,Teams!$A$3:$B$16,2,0)))</f>
        <v>Randolph/Shindle</v>
      </c>
      <c r="U18" s="163" t="str">
        <f>IF(I18=0,"",IF(ISERROR(VLOOKUP(I18,Teams!$A$3:$B$16,2,0)),"",VLOOKUP(I18,Teams!$A$3:$B$16,2,0)))</f>
        <v>Ancheta/Tiwari</v>
      </c>
      <c r="V18" s="164" t="str">
        <f>IF(J18=0,"",IF(ISERROR(VLOOKUP(J18,Teams!$A$3:$B$16,2,0)),"",VLOOKUP(J18,Teams!$A$3:$B$16,2,0)))</f>
        <v>PHOQUEURTEEM</v>
      </c>
      <c r="W18" s="163" t="str">
        <f>IF(K18=0,"",IF(ISERROR(VLOOKUP(K18,Teams!$A$3:$B$16,2,0)),"",VLOOKUP(K18,Teams!$A$3:$B$16,2,0)))</f>
        <v>Milo's</v>
      </c>
      <c r="X18" s="164" t="str">
        <f>IF(L18=0,"",IF(ISERROR(VLOOKUP(L18,Teams!$A$3:$B$16,2,0)),"",VLOOKUP(L18,Teams!$A$3:$B$16,2,0)))</f>
        <v/>
      </c>
      <c r="Y18" s="163" t="str">
        <f>IF(M18=0,"",IF(ISERROR(VLOOKUP(M18,Teams!$A$3:$B$16,2,0)),"",VLOOKUP(M18,Teams!$A$3:$B$16,2,0)))</f>
        <v/>
      </c>
      <c r="Z18" s="164" t="str">
        <f>IF(N18=0,"",IF(ISERROR(VLOOKUP(N18,Teams!$A$3:$B$16,2,0)),"",VLOOKUP(N18,Teams!$A$3:$B$16,2,0)))</f>
        <v/>
      </c>
      <c r="AA18" s="165" t="str">
        <f>IF(O18=0,"",IF(ISERROR(VLOOKUP(O18,Teams!$A$3:$B$16,2,0)),"",VLOOKUP(O18,Teams!$A$3:$B$16,2,0)))</f>
        <v/>
      </c>
      <c r="AB18" s="166">
        <f t="shared" si="2"/>
        <v>0</v>
      </c>
      <c r="AC18" s="166">
        <f t="shared" si="3"/>
        <v>6</v>
      </c>
      <c r="AD18" s="166">
        <f t="shared" si="4"/>
        <v>0</v>
      </c>
      <c r="AE18" s="166">
        <f t="shared" si="5"/>
        <v>8</v>
      </c>
      <c r="AF18" s="166">
        <f t="shared" si="6"/>
        <v>0</v>
      </c>
      <c r="AG18" s="166">
        <f t="shared" si="7"/>
        <v>2</v>
      </c>
      <c r="AH18" s="166">
        <f t="shared" si="8"/>
        <v>0</v>
      </c>
      <c r="AI18" s="166">
        <f t="shared" si="9"/>
        <v>4</v>
      </c>
      <c r="AJ18" s="166">
        <f t="shared" si="10"/>
        <v>0</v>
      </c>
      <c r="AK18" s="166">
        <f t="shared" si="11"/>
        <v>0</v>
      </c>
      <c r="AL18" s="166">
        <f t="shared" si="12"/>
        <v>0</v>
      </c>
      <c r="AM18" s="165">
        <f t="shared" si="13"/>
        <v>0</v>
      </c>
      <c r="AN18" s="207">
        <f t="shared" si="14"/>
        <v>3</v>
      </c>
      <c r="AO18" s="31">
        <f t="shared" si="15"/>
        <v>0</v>
      </c>
      <c r="AP18" s="31">
        <f t="shared" si="16"/>
        <v>1</v>
      </c>
      <c r="AQ18" s="31">
        <f t="shared" si="17"/>
        <v>0</v>
      </c>
      <c r="AR18" s="31">
        <f t="shared" si="18"/>
        <v>7</v>
      </c>
      <c r="AS18" s="31">
        <f t="shared" si="19"/>
        <v>0</v>
      </c>
      <c r="AT18" s="31">
        <f t="shared" si="20"/>
        <v>5</v>
      </c>
      <c r="AU18" s="31">
        <f t="shared" si="21"/>
        <v>0</v>
      </c>
      <c r="AV18" s="31">
        <f t="shared" si="22"/>
        <v>0</v>
      </c>
      <c r="AW18" s="31">
        <f t="shared" si="23"/>
        <v>0</v>
      </c>
      <c r="AX18" s="31">
        <f t="shared" si="24"/>
        <v>0</v>
      </c>
      <c r="AY18" s="208">
        <f t="shared" si="25"/>
        <v>0</v>
      </c>
      <c r="AZ18" s="166" t="str">
        <f>IF(AND(AB18&gt;0,VLOOKUP(D18,Teams!$A$3:$C$16,2,0)&lt;&gt;"BYE"),"You are HOME at "&amp;VLOOKUP(D18,Teams!$A$3:$C$16,3,0)&amp;" vs "&amp;VLOOKUP(AB18,Teams!$A$3:$C$16,2,0),IF(AND(AN18&gt;0,VLOOKUP(AN18,Teams!$A$3:$C$16,2,0)&lt;&gt;"BYE"),"You are AWAY at "&amp;VLOOKUP(AN18,Teams!$A$3:$C$16,3,0)&amp;" vs "&amp;VLOOKUP(AN18,Teams!$A$3:$C$16,2,0),"(No Scheduled Match)"))</f>
        <v>You are AWAY at Doctor Proctor's vs Henson/Pigford</v>
      </c>
      <c r="BA18" s="83" t="str">
        <f>IF(AND(AC18&gt;0,VLOOKUP(E18,Teams!$A$3:$C$16,2,0)&lt;&gt;"BYE"),"You are HOME at "&amp;VLOOKUP(E18,Teams!$A$3:$C$16,3,0)&amp;" vs "&amp;VLOOKUP(AC18,Teams!$A$3:$C$16,2,0),IF(AND(AO18&gt;0,VLOOKUP(AO18,Teams!$A$3:$C$16,2,0)&lt;&gt;"BYE"),"You are AWAY at "&amp;VLOOKUP(AO18,Teams!$A$3:$C$16,3,0)&amp;" vs "&amp;VLOOKUP(AO18,Teams!$A$3:$C$16,2,0),"(No Scheduled Match)"))</f>
        <v>You are HOME at Pub on Pearl vs Reynolds/Wiley</v>
      </c>
      <c r="BB18" s="83" t="str">
        <f>IF(AND(AD18&gt;0,VLOOKUP(F18,Teams!$A$3:$C$16,2,0)&lt;&gt;"BYE"),"You are HOME at "&amp;VLOOKUP(F18,Teams!$A$3:$C$16,3,0)&amp;" vs "&amp;VLOOKUP(AD18,Teams!$A$3:$C$16,2,0),IF(AND(AP18&gt;0,VLOOKUP(AP18,Teams!$A$3:$C$16,2,0)&lt;&gt;"BYE"),"You are AWAY at "&amp;VLOOKUP(AP18,Teams!$A$3:$C$16,3,0)&amp;" vs "&amp;VLOOKUP(AP18,Teams!$A$3:$C$16,2,0),"(No Scheduled Match)"))</f>
        <v>You are AWAY at Pub on Pearl vs The Littles</v>
      </c>
      <c r="BC18" s="83" t="str">
        <f>IF(AND(AE18&gt;0,VLOOKUP(G18,Teams!$A$3:$C$16,2,0)&lt;&gt;"BYE"),"You are HOME at "&amp;VLOOKUP(G18,Teams!$A$3:$C$16,3,0)&amp;" vs "&amp;VLOOKUP(AE18,Teams!$A$3:$C$16,2,0),IF(AND(AQ18&gt;0,VLOOKUP(AQ18,Teams!$A$3:$C$16,2,0)&lt;&gt;"BYE"),"You are AWAY at "&amp;VLOOKUP(AQ18,Teams!$A$3:$C$16,3,0)&amp;" vs "&amp;VLOOKUP(AQ18,Teams!$A$3:$C$16,2,0),"(No Scheduled Match)"))</f>
        <v>You are HOME at Doctor Proctor's vs Crumbliss</v>
      </c>
      <c r="BD18" s="83" t="str">
        <f>IF(AND(AF18&gt;0,VLOOKUP(H18,Teams!$A$3:$C$16,2,0)&lt;&gt;"BYE"),"You are HOME at "&amp;VLOOKUP(H18,Teams!$A$3:$C$16,3,0)&amp;" vs "&amp;VLOOKUP(AF18,Teams!$A$3:$C$16,2,0),IF(AND(AR18&gt;0,VLOOKUP(AR18,Teams!$A$3:$C$16,2,0)&lt;&gt;"BYE"),"You are AWAY at "&amp;VLOOKUP(AR18,Teams!$A$3:$C$16,3,0)&amp;" vs "&amp;VLOOKUP(AR18,Teams!$A$3:$C$16,2,0),"(No Scheduled Match)"))</f>
        <v>You are AWAY at Milo's vs Milo's</v>
      </c>
      <c r="BE18" s="83" t="str">
        <f>IF(AND(AG18&gt;0,VLOOKUP(I18,Teams!$A$3:$C$16,2,0)&lt;&gt;"BYE"),"You are HOME at "&amp;VLOOKUP(I18,Teams!$A$3:$C$16,3,0)&amp;" vs "&amp;VLOOKUP(AG18,Teams!$A$3:$C$16,2,0),IF(AND(AS18&gt;0,VLOOKUP(AS18,Teams!$A$3:$C$16,2,0)&lt;&gt;"BYE"),"You are AWAY at "&amp;VLOOKUP(AS18,Teams!$A$3:$C$16,3,0)&amp;" vs "&amp;VLOOKUP(AS18,Teams!$A$3:$C$16,2,0),"(No Scheduled Match)"))</f>
        <v>You are HOME at pub on penn vs PHOQUEURTEEM</v>
      </c>
      <c r="BF18" s="83" t="str">
        <f>IF(AND(AH18&gt;0,VLOOKUP(J18,Teams!$A$3:$C$16,2,0)&lt;&gt;"BYE"),"You are HOME at "&amp;VLOOKUP(J18,Teams!$A$3:$C$16,3,0)&amp;" vs "&amp;VLOOKUP(AH18,Teams!$A$3:$C$16,2,0),IF(AND(AT18&gt;0,VLOOKUP(AT18,Teams!$A$3:$C$16,2,0)&lt;&gt;"BYE"),"You are AWAY at "&amp;VLOOKUP(AT18,Teams!$A$3:$C$16,3,0)&amp;" vs "&amp;VLOOKUP(AT18,Teams!$A$3:$C$16,2,0),"(No Scheduled Match)"))</f>
        <v>You are AWAY at pub on penn vs Ancheta/Tiwari</v>
      </c>
      <c r="BG18" s="83" t="str">
        <f>IF(AND(AI18&gt;0,VLOOKUP(K18,Teams!$A$3:$C$16,2,0)&lt;&gt;"BYE"),"You are HOME at "&amp;VLOOKUP(K18,Teams!$A$3:$C$16,3,0)&amp;" vs "&amp;VLOOKUP(AI18,Teams!$A$3:$C$16,2,0),IF(AND(AU18&gt;0,VLOOKUP(AU18,Teams!$A$3:$C$16,2,0)&lt;&gt;"BYE"),"You are AWAY at "&amp;VLOOKUP(AU18,Teams!$A$3:$C$16,3,0)&amp;" vs "&amp;VLOOKUP(AU18,Teams!$A$3:$C$16,2,0),"(No Scheduled Match)"))</f>
        <v>You are HOME at Milo's vs Randolph/Shindle</v>
      </c>
      <c r="BH18" s="83" t="str">
        <f>IF(AND(AJ18&gt;0,VLOOKUP(L18,Teams!$A$3:$C$16,2,0)&lt;&gt;"BYE"),"You are HOME at "&amp;VLOOKUP(L18,Teams!$A$3:$C$16,3,0)&amp;" vs "&amp;VLOOKUP(AJ18,Teams!$A$3:$C$16,2,0),IF(AND(AV18&gt;0,VLOOKUP(AV18,Teams!$A$3:$C$16,2,0)&lt;&gt;"BYE"),"You are AWAY at "&amp;VLOOKUP(AV18,Teams!$A$3:$C$16,3,0)&amp;" vs "&amp;VLOOKUP(AV18,Teams!$A$3:$C$16,2,0),"(No Scheduled Match)"))</f>
        <v>(No Scheduled Match)</v>
      </c>
      <c r="BI18" s="83" t="str">
        <f>IF(AND(AK18&gt;0,VLOOKUP(M18,Teams!$A$3:$C$16,2,0)&lt;&gt;"BYE"),"You are HOME at "&amp;VLOOKUP(M18,Teams!$A$3:$C$16,3,0)&amp;" vs "&amp;VLOOKUP(AK18,Teams!$A$3:$C$16,2,0),IF(AND(AW18&gt;0,VLOOKUP(AW18,Teams!$A$3:$C$16,2,0)&lt;&gt;"BYE"),"You are AWAY at "&amp;VLOOKUP(AW18,Teams!$A$3:$C$16,3,0)&amp;" vs "&amp;VLOOKUP(AW18,Teams!$A$3:$C$16,2,0),"(No Scheduled Match)"))</f>
        <v>(No Scheduled Match)</v>
      </c>
      <c r="BJ18" s="83" t="str">
        <f>IF(AND(AL18&gt;0,VLOOKUP(N18,Teams!$A$3:$C$16,2,0)&lt;&gt;"BYE"),"You are HOME at "&amp;VLOOKUP(N18,Teams!$A$3:$C$16,3,0)&amp;" vs "&amp;VLOOKUP(AL18,Teams!$A$3:$C$16,2,0),IF(AND(AX18&gt;0,VLOOKUP(AX18,Teams!$A$3:$C$16,2,0)&lt;&gt;"BYE"),"You are AWAY at "&amp;VLOOKUP(AX18,Teams!$A$3:$C$16,3,0)&amp;" vs "&amp;VLOOKUP(AX18,Teams!$A$3:$C$16,2,0),"(No Scheduled Match)"))</f>
        <v>(No Scheduled Match)</v>
      </c>
      <c r="BK18" s="83" t="str">
        <f>IF(AND(AM18&gt;0,VLOOKUP(O18,Teams!$A$3:$C$16,2,0)&lt;&gt;"BYE"),"You are HOME at "&amp;VLOOKUP(O18,Teams!$A$3:$C$16,3,0)&amp;" vs "&amp;VLOOKUP(AM18,Teams!$A$3:$C$16,2,0),IF(AND(AY18&gt;0,VLOOKUP(AY18,Teams!$A$3:$C$16,2,0)&lt;&gt;"BYE"),"You are AWAY at "&amp;VLOOKUP(AY18,Teams!$A$3:$C$16,3,0)&amp;" vs "&amp;VLOOKUP(AY18,Teams!$A$3:$C$16,2,0),"(No Scheduled Match)"))</f>
        <v>(No Scheduled Match)</v>
      </c>
      <c r="BL18" s="82"/>
      <c r="BM18" s="82"/>
      <c r="BN18" s="82"/>
    </row>
    <row r="19" spans="1:66" s="38" customFormat="1">
      <c r="A19" s="407">
        <f>IF(B19="","",IF(ISERROR(VLOOKUP(B19,B$34:D$37,1,0)),IF(A18="Week",1,MAX(A$2:A18)+1),""))</f>
        <v>16</v>
      </c>
      <c r="B19" s="408">
        <f t="shared" si="26"/>
        <v>41911</v>
      </c>
      <c r="C19" s="437">
        <v>2</v>
      </c>
      <c r="D19" s="429">
        <v>5</v>
      </c>
      <c r="E19" s="430">
        <v>2</v>
      </c>
      <c r="F19" s="429">
        <v>7</v>
      </c>
      <c r="G19" s="430">
        <v>4</v>
      </c>
      <c r="H19" s="429">
        <v>1</v>
      </c>
      <c r="I19" s="430">
        <v>6</v>
      </c>
      <c r="J19" s="429">
        <v>3</v>
      </c>
      <c r="K19" s="430">
        <v>8</v>
      </c>
      <c r="L19" s="431"/>
      <c r="M19" s="432"/>
      <c r="N19" s="430"/>
      <c r="O19" s="438"/>
      <c r="P19" s="93" t="str">
        <f>IF(D19=0,"",IF(ISERROR(VLOOKUP(D19,Teams!$A$3:$B$16,2,0)),"",VLOOKUP(D19,Teams!$A$3:$B$16,2,0)))</f>
        <v>Ancheta/Tiwari</v>
      </c>
      <c r="Q19" s="163" t="str">
        <f>IF(E19=0,"",IF(ISERROR(VLOOKUP(E19,Teams!$A$3:$B$16,2,0)),"",VLOOKUP(E19,Teams!$A$3:$B$16,2,0)))</f>
        <v>PHOQUEURTEEM</v>
      </c>
      <c r="R19" s="164" t="str">
        <f>IF(F19=0,"",IF(ISERROR(VLOOKUP(F19,Teams!$A$3:$B$16,2,0)),"",VLOOKUP(F19,Teams!$A$3:$B$16,2,0)))</f>
        <v>Milo's</v>
      </c>
      <c r="S19" s="163" t="str">
        <f>IF(G19=0,"",IF(ISERROR(VLOOKUP(G19,Teams!$A$3:$B$16,2,0)),"",VLOOKUP(G19,Teams!$A$3:$B$16,2,0)))</f>
        <v>Randolph/Shindle</v>
      </c>
      <c r="T19" s="164" t="str">
        <f>IF(H19=0,"",IF(ISERROR(VLOOKUP(H19,Teams!$A$3:$B$16,2,0)),"",VLOOKUP(H19,Teams!$A$3:$B$16,2,0)))</f>
        <v>The Littles</v>
      </c>
      <c r="U19" s="163" t="str">
        <f>IF(I19=0,"",IF(ISERROR(VLOOKUP(I19,Teams!$A$3:$B$16,2,0)),"",VLOOKUP(I19,Teams!$A$3:$B$16,2,0)))</f>
        <v>Reynolds/Wiley</v>
      </c>
      <c r="V19" s="164" t="str">
        <f>IF(J19=0,"",IF(ISERROR(VLOOKUP(J19,Teams!$A$3:$B$16,2,0)),"",VLOOKUP(J19,Teams!$A$3:$B$16,2,0)))</f>
        <v>Henson/Pigford</v>
      </c>
      <c r="W19" s="163" t="str">
        <f>IF(K19=0,"",IF(ISERROR(VLOOKUP(K19,Teams!$A$3:$B$16,2,0)),"",VLOOKUP(K19,Teams!$A$3:$B$16,2,0)))</f>
        <v>Crumbliss</v>
      </c>
      <c r="X19" s="164" t="str">
        <f>IF(L19=0,"",IF(ISERROR(VLOOKUP(L19,Teams!$A$3:$B$16,2,0)),"",VLOOKUP(L19,Teams!$A$3:$B$16,2,0)))</f>
        <v/>
      </c>
      <c r="Y19" s="163" t="str">
        <f>IF(M19=0,"",IF(ISERROR(VLOOKUP(M19,Teams!$A$3:$B$16,2,0)),"",VLOOKUP(M19,Teams!$A$3:$B$16,2,0)))</f>
        <v/>
      </c>
      <c r="Z19" s="164" t="str">
        <f>IF(N19=0,"",IF(ISERROR(VLOOKUP(N19,Teams!$A$3:$B$16,2,0)),"",VLOOKUP(N19,Teams!$A$3:$B$16,2,0)))</f>
        <v/>
      </c>
      <c r="AA19" s="165" t="str">
        <f>IF(O19=0,"",IF(ISERROR(VLOOKUP(O19,Teams!$A$3:$B$16,2,0)),"",VLOOKUP(O19,Teams!$A$3:$B$16,2,0)))</f>
        <v/>
      </c>
      <c r="AB19" s="166">
        <f t="shared" si="2"/>
        <v>3</v>
      </c>
      <c r="AC19" s="166">
        <f t="shared" si="3"/>
        <v>0</v>
      </c>
      <c r="AD19" s="166">
        <f t="shared" si="4"/>
        <v>6</v>
      </c>
      <c r="AE19" s="166">
        <f t="shared" si="5"/>
        <v>8</v>
      </c>
      <c r="AF19" s="166">
        <f t="shared" si="6"/>
        <v>2</v>
      </c>
      <c r="AG19" s="166">
        <f t="shared" si="7"/>
        <v>0</v>
      </c>
      <c r="AH19" s="166">
        <f t="shared" si="8"/>
        <v>0</v>
      </c>
      <c r="AI19" s="166">
        <f t="shared" si="9"/>
        <v>0</v>
      </c>
      <c r="AJ19" s="166">
        <f t="shared" si="10"/>
        <v>0</v>
      </c>
      <c r="AK19" s="166">
        <f t="shared" si="11"/>
        <v>0</v>
      </c>
      <c r="AL19" s="166">
        <f t="shared" si="12"/>
        <v>0</v>
      </c>
      <c r="AM19" s="165">
        <f t="shared" si="13"/>
        <v>0</v>
      </c>
      <c r="AN19" s="207">
        <f t="shared" si="14"/>
        <v>0</v>
      </c>
      <c r="AO19" s="31">
        <f t="shared" si="15"/>
        <v>1</v>
      </c>
      <c r="AP19" s="31">
        <f t="shared" si="16"/>
        <v>0</v>
      </c>
      <c r="AQ19" s="31">
        <f t="shared" si="17"/>
        <v>0</v>
      </c>
      <c r="AR19" s="31">
        <f t="shared" si="18"/>
        <v>0</v>
      </c>
      <c r="AS19" s="31">
        <f t="shared" si="19"/>
        <v>7</v>
      </c>
      <c r="AT19" s="31">
        <f t="shared" si="20"/>
        <v>5</v>
      </c>
      <c r="AU19" s="31">
        <f t="shared" si="21"/>
        <v>4</v>
      </c>
      <c r="AV19" s="31">
        <f t="shared" si="22"/>
        <v>0</v>
      </c>
      <c r="AW19" s="31">
        <f t="shared" si="23"/>
        <v>0</v>
      </c>
      <c r="AX19" s="31">
        <f t="shared" si="24"/>
        <v>0</v>
      </c>
      <c r="AY19" s="208">
        <f t="shared" si="25"/>
        <v>0</v>
      </c>
      <c r="AZ19" s="166" t="str">
        <f>IF(AND(AB19&gt;0,VLOOKUP(D19,Teams!$A$3:$C$16,2,0)&lt;&gt;"BYE"),"You are HOME at "&amp;VLOOKUP(D19,Teams!$A$3:$C$16,3,0)&amp;" vs "&amp;VLOOKUP(AB19,Teams!$A$3:$C$16,2,0),IF(AND(AN19&gt;0,VLOOKUP(AN19,Teams!$A$3:$C$16,2,0)&lt;&gt;"BYE"),"You are AWAY at "&amp;VLOOKUP(AN19,Teams!$A$3:$C$16,3,0)&amp;" vs "&amp;VLOOKUP(AN19,Teams!$A$3:$C$16,2,0),"(No Scheduled Match)"))</f>
        <v>You are HOME at pub on penn vs Henson/Pigford</v>
      </c>
      <c r="BA19" s="83" t="str">
        <f>IF(AND(AC19&gt;0,VLOOKUP(E19,Teams!$A$3:$C$16,2,0)&lt;&gt;"BYE"),"You are HOME at "&amp;VLOOKUP(E19,Teams!$A$3:$C$16,3,0)&amp;" vs "&amp;VLOOKUP(AC19,Teams!$A$3:$C$16,2,0),IF(AND(AO19&gt;0,VLOOKUP(AO19,Teams!$A$3:$C$16,2,0)&lt;&gt;"BYE"),"You are AWAY at "&amp;VLOOKUP(AO19,Teams!$A$3:$C$16,3,0)&amp;" vs "&amp;VLOOKUP(AO19,Teams!$A$3:$C$16,2,0),"(No Scheduled Match)"))</f>
        <v>You are AWAY at Pub on Pearl vs The Littles</v>
      </c>
      <c r="BB19" s="83" t="str">
        <f>IF(AND(AD19&gt;0,VLOOKUP(F19,Teams!$A$3:$C$16,2,0)&lt;&gt;"BYE"),"You are HOME at "&amp;VLOOKUP(F19,Teams!$A$3:$C$16,3,0)&amp;" vs "&amp;VLOOKUP(AD19,Teams!$A$3:$C$16,2,0),IF(AND(AP19&gt;0,VLOOKUP(AP19,Teams!$A$3:$C$16,2,0)&lt;&gt;"BYE"),"You are AWAY at "&amp;VLOOKUP(AP19,Teams!$A$3:$C$16,3,0)&amp;" vs "&amp;VLOOKUP(AP19,Teams!$A$3:$C$16,2,0),"(No Scheduled Match)"))</f>
        <v>You are HOME at Milo's vs Reynolds/Wiley</v>
      </c>
      <c r="BC19" s="83" t="str">
        <f>IF(AND(AE19&gt;0,VLOOKUP(G19,Teams!$A$3:$C$16,2,0)&lt;&gt;"BYE"),"You are HOME at "&amp;VLOOKUP(G19,Teams!$A$3:$C$16,3,0)&amp;" vs "&amp;VLOOKUP(AE19,Teams!$A$3:$C$16,2,0),IF(AND(AQ19&gt;0,VLOOKUP(AQ19,Teams!$A$3:$C$16,2,0)&lt;&gt;"BYE"),"You are AWAY at "&amp;VLOOKUP(AQ19,Teams!$A$3:$C$16,3,0)&amp;" vs "&amp;VLOOKUP(AQ19,Teams!$A$3:$C$16,2,0),"(No Scheduled Match)"))</f>
        <v>You are HOME at Doctor Proctor's vs Crumbliss</v>
      </c>
      <c r="BD19" s="83" t="str">
        <f>IF(AND(AF19&gt;0,VLOOKUP(H19,Teams!$A$3:$C$16,2,0)&lt;&gt;"BYE"),"You are HOME at "&amp;VLOOKUP(H19,Teams!$A$3:$C$16,3,0)&amp;" vs "&amp;VLOOKUP(AF19,Teams!$A$3:$C$16,2,0),IF(AND(AR19&gt;0,VLOOKUP(AR19,Teams!$A$3:$C$16,2,0)&lt;&gt;"BYE"),"You are AWAY at "&amp;VLOOKUP(AR19,Teams!$A$3:$C$16,3,0)&amp;" vs "&amp;VLOOKUP(AR19,Teams!$A$3:$C$16,2,0),"(No Scheduled Match)"))</f>
        <v>You are HOME at Pub on Pearl vs PHOQUEURTEEM</v>
      </c>
      <c r="BE19" s="83" t="str">
        <f>IF(AND(AG19&gt;0,VLOOKUP(I19,Teams!$A$3:$C$16,2,0)&lt;&gt;"BYE"),"You are HOME at "&amp;VLOOKUP(I19,Teams!$A$3:$C$16,3,0)&amp;" vs "&amp;VLOOKUP(AG19,Teams!$A$3:$C$16,2,0),IF(AND(AS19&gt;0,VLOOKUP(AS19,Teams!$A$3:$C$16,2,0)&lt;&gt;"BYE"),"You are AWAY at "&amp;VLOOKUP(AS19,Teams!$A$3:$C$16,3,0)&amp;" vs "&amp;VLOOKUP(AS19,Teams!$A$3:$C$16,2,0),"(No Scheduled Match)"))</f>
        <v>You are AWAY at Milo's vs Milo's</v>
      </c>
      <c r="BF19" s="83" t="str">
        <f>IF(AND(AH19&gt;0,VLOOKUP(J19,Teams!$A$3:$C$16,2,0)&lt;&gt;"BYE"),"You are HOME at "&amp;VLOOKUP(J19,Teams!$A$3:$C$16,3,0)&amp;" vs "&amp;VLOOKUP(AH19,Teams!$A$3:$C$16,2,0),IF(AND(AT19&gt;0,VLOOKUP(AT19,Teams!$A$3:$C$16,2,0)&lt;&gt;"BYE"),"You are AWAY at "&amp;VLOOKUP(AT19,Teams!$A$3:$C$16,3,0)&amp;" vs "&amp;VLOOKUP(AT19,Teams!$A$3:$C$16,2,0),"(No Scheduled Match)"))</f>
        <v>You are AWAY at pub on penn vs Ancheta/Tiwari</v>
      </c>
      <c r="BG19" s="83" t="str">
        <f>IF(AND(AI19&gt;0,VLOOKUP(K19,Teams!$A$3:$C$16,2,0)&lt;&gt;"BYE"),"You are HOME at "&amp;VLOOKUP(K19,Teams!$A$3:$C$16,3,0)&amp;" vs "&amp;VLOOKUP(AI19,Teams!$A$3:$C$16,2,0),IF(AND(AU19&gt;0,VLOOKUP(AU19,Teams!$A$3:$C$16,2,0)&lt;&gt;"BYE"),"You are AWAY at "&amp;VLOOKUP(AU19,Teams!$A$3:$C$16,3,0)&amp;" vs "&amp;VLOOKUP(AU19,Teams!$A$3:$C$16,2,0),"(No Scheduled Match)"))</f>
        <v>You are AWAY at Doctor Proctor's vs Randolph/Shindle</v>
      </c>
      <c r="BH19" s="83" t="str">
        <f>IF(AND(AJ19&gt;0,VLOOKUP(L19,Teams!$A$3:$C$16,2,0)&lt;&gt;"BYE"),"You are HOME at "&amp;VLOOKUP(L19,Teams!$A$3:$C$16,3,0)&amp;" vs "&amp;VLOOKUP(AJ19,Teams!$A$3:$C$16,2,0),IF(AND(AV19&gt;0,VLOOKUP(AV19,Teams!$A$3:$C$16,2,0)&lt;&gt;"BYE"),"You are AWAY at "&amp;VLOOKUP(AV19,Teams!$A$3:$C$16,3,0)&amp;" vs "&amp;VLOOKUP(AV19,Teams!$A$3:$C$16,2,0),"(No Scheduled Match)"))</f>
        <v>(No Scheduled Match)</v>
      </c>
      <c r="BI19" s="83" t="str">
        <f>IF(AND(AK19&gt;0,VLOOKUP(M19,Teams!$A$3:$C$16,2,0)&lt;&gt;"BYE"),"You are HOME at "&amp;VLOOKUP(M19,Teams!$A$3:$C$16,3,0)&amp;" vs "&amp;VLOOKUP(AK19,Teams!$A$3:$C$16,2,0),IF(AND(AW19&gt;0,VLOOKUP(AW19,Teams!$A$3:$C$16,2,0)&lt;&gt;"BYE"),"You are AWAY at "&amp;VLOOKUP(AW19,Teams!$A$3:$C$16,3,0)&amp;" vs "&amp;VLOOKUP(AW19,Teams!$A$3:$C$16,2,0),"(No Scheduled Match)"))</f>
        <v>(No Scheduled Match)</v>
      </c>
      <c r="BJ19" s="83" t="str">
        <f>IF(AND(AL19&gt;0,VLOOKUP(N19,Teams!$A$3:$C$16,2,0)&lt;&gt;"BYE"),"You are HOME at "&amp;VLOOKUP(N19,Teams!$A$3:$C$16,3,0)&amp;" vs "&amp;VLOOKUP(AL19,Teams!$A$3:$C$16,2,0),IF(AND(AX19&gt;0,VLOOKUP(AX19,Teams!$A$3:$C$16,2,0)&lt;&gt;"BYE"),"You are AWAY at "&amp;VLOOKUP(AX19,Teams!$A$3:$C$16,3,0)&amp;" vs "&amp;VLOOKUP(AX19,Teams!$A$3:$C$16,2,0),"(No Scheduled Match)"))</f>
        <v>(No Scheduled Match)</v>
      </c>
      <c r="BK19" s="83" t="str">
        <f>IF(AND(AM19&gt;0,VLOOKUP(O19,Teams!$A$3:$C$16,2,0)&lt;&gt;"BYE"),"You are HOME at "&amp;VLOOKUP(O19,Teams!$A$3:$C$16,3,0)&amp;" vs "&amp;VLOOKUP(AM19,Teams!$A$3:$C$16,2,0),IF(AND(AY19&gt;0,VLOOKUP(AY19,Teams!$A$3:$C$16,2,0)&lt;&gt;"BYE"),"You are AWAY at "&amp;VLOOKUP(AY19,Teams!$A$3:$C$16,3,0)&amp;" vs "&amp;VLOOKUP(AY19,Teams!$A$3:$C$16,2,0),"(No Scheduled Match)"))</f>
        <v>(No Scheduled Match)</v>
      </c>
      <c r="BL19" s="87"/>
      <c r="BM19" s="87"/>
      <c r="BN19" s="87"/>
    </row>
    <row r="20" spans="1:66" s="38" customFormat="1">
      <c r="A20" s="407">
        <f>IF(B20="","",IF(ISERROR(VLOOKUP(B20,B$34:D$37,1,0)),IF(A19="Week",1,MAX(A$2:A19)+1),""))</f>
        <v>17</v>
      </c>
      <c r="B20" s="408">
        <f t="shared" si="26"/>
        <v>41918</v>
      </c>
      <c r="C20" s="437">
        <v>2</v>
      </c>
      <c r="D20" s="429">
        <v>1</v>
      </c>
      <c r="E20" s="430">
        <v>2</v>
      </c>
      <c r="F20" s="429">
        <v>5</v>
      </c>
      <c r="G20" s="430">
        <v>3</v>
      </c>
      <c r="H20" s="429">
        <v>7</v>
      </c>
      <c r="I20" s="430">
        <v>6</v>
      </c>
      <c r="J20" s="429">
        <v>4</v>
      </c>
      <c r="K20" s="430">
        <v>8</v>
      </c>
      <c r="L20" s="431"/>
      <c r="M20" s="432"/>
      <c r="N20" s="430"/>
      <c r="O20" s="438"/>
      <c r="P20" s="93" t="str">
        <f>IF(D20=0,"",IF(ISERROR(VLOOKUP(D20,Teams!$A$3:$B$16,2,0)),"",VLOOKUP(D20,Teams!$A$3:$B$16,2,0)))</f>
        <v>The Littles</v>
      </c>
      <c r="Q20" s="163" t="str">
        <f>IF(E20=0,"",IF(ISERROR(VLOOKUP(E20,Teams!$A$3:$B$16,2,0)),"",VLOOKUP(E20,Teams!$A$3:$B$16,2,0)))</f>
        <v>PHOQUEURTEEM</v>
      </c>
      <c r="R20" s="164" t="str">
        <f>IF(F20=0,"",IF(ISERROR(VLOOKUP(F20,Teams!$A$3:$B$16,2,0)),"",VLOOKUP(F20,Teams!$A$3:$B$16,2,0)))</f>
        <v>Ancheta/Tiwari</v>
      </c>
      <c r="S20" s="163" t="str">
        <f>IF(G20=0,"",IF(ISERROR(VLOOKUP(G20,Teams!$A$3:$B$16,2,0)),"",VLOOKUP(G20,Teams!$A$3:$B$16,2,0)))</f>
        <v>Henson/Pigford</v>
      </c>
      <c r="T20" s="164" t="str">
        <f>IF(H20=0,"",IF(ISERROR(VLOOKUP(H20,Teams!$A$3:$B$16,2,0)),"",VLOOKUP(H20,Teams!$A$3:$B$16,2,0)))</f>
        <v>Milo's</v>
      </c>
      <c r="U20" s="163" t="str">
        <f>IF(I20=0,"",IF(ISERROR(VLOOKUP(I20,Teams!$A$3:$B$16,2,0)),"",VLOOKUP(I20,Teams!$A$3:$B$16,2,0)))</f>
        <v>Reynolds/Wiley</v>
      </c>
      <c r="V20" s="164" t="str">
        <f>IF(J20=0,"",IF(ISERROR(VLOOKUP(J20,Teams!$A$3:$B$16,2,0)),"",VLOOKUP(J20,Teams!$A$3:$B$16,2,0)))</f>
        <v>Randolph/Shindle</v>
      </c>
      <c r="W20" s="163" t="str">
        <f>IF(K20=0,"",IF(ISERROR(VLOOKUP(K20,Teams!$A$3:$B$16,2,0)),"",VLOOKUP(K20,Teams!$A$3:$B$16,2,0)))</f>
        <v>Crumbliss</v>
      </c>
      <c r="X20" s="164" t="str">
        <f>IF(L20=0,"",IF(ISERROR(VLOOKUP(L20,Teams!$A$3:$B$16,2,0)),"",VLOOKUP(L20,Teams!$A$3:$B$16,2,0)))</f>
        <v/>
      </c>
      <c r="Y20" s="163" t="str">
        <f>IF(M20=0,"",IF(ISERROR(VLOOKUP(M20,Teams!$A$3:$B$16,2,0)),"",VLOOKUP(M20,Teams!$A$3:$B$16,2,0)))</f>
        <v/>
      </c>
      <c r="Z20" s="164" t="str">
        <f>IF(N20=0,"",IF(ISERROR(VLOOKUP(N20,Teams!$A$3:$B$16,2,0)),"",VLOOKUP(N20,Teams!$A$3:$B$16,2,0)))</f>
        <v/>
      </c>
      <c r="AA20" s="165" t="str">
        <f>IF(O20=0,"",IF(ISERROR(VLOOKUP(O20,Teams!$A$3:$B$16,2,0)),"",VLOOKUP(O20,Teams!$A$3:$B$16,2,0)))</f>
        <v/>
      </c>
      <c r="AB20" s="166">
        <f t="shared" si="2"/>
        <v>0</v>
      </c>
      <c r="AC20" s="166">
        <f t="shared" si="3"/>
        <v>4</v>
      </c>
      <c r="AD20" s="166">
        <f t="shared" si="4"/>
        <v>0</v>
      </c>
      <c r="AE20" s="166">
        <f t="shared" si="5"/>
        <v>1</v>
      </c>
      <c r="AF20" s="166">
        <f t="shared" si="6"/>
        <v>5</v>
      </c>
      <c r="AG20" s="166">
        <f t="shared" si="7"/>
        <v>8</v>
      </c>
      <c r="AH20" s="166">
        <f t="shared" si="8"/>
        <v>0</v>
      </c>
      <c r="AI20" s="166">
        <f t="shared" si="9"/>
        <v>0</v>
      </c>
      <c r="AJ20" s="166">
        <f t="shared" si="10"/>
        <v>0</v>
      </c>
      <c r="AK20" s="166">
        <f t="shared" si="11"/>
        <v>0</v>
      </c>
      <c r="AL20" s="166">
        <f t="shared" si="12"/>
        <v>0</v>
      </c>
      <c r="AM20" s="165">
        <f t="shared" si="13"/>
        <v>0</v>
      </c>
      <c r="AN20" s="207">
        <f t="shared" si="14"/>
        <v>3</v>
      </c>
      <c r="AO20" s="31">
        <f t="shared" si="15"/>
        <v>0</v>
      </c>
      <c r="AP20" s="31">
        <f t="shared" si="16"/>
        <v>7</v>
      </c>
      <c r="AQ20" s="31">
        <f t="shared" si="17"/>
        <v>0</v>
      </c>
      <c r="AR20" s="31">
        <f t="shared" si="18"/>
        <v>0</v>
      </c>
      <c r="AS20" s="31">
        <f t="shared" si="19"/>
        <v>0</v>
      </c>
      <c r="AT20" s="31">
        <f t="shared" si="20"/>
        <v>2</v>
      </c>
      <c r="AU20" s="31">
        <f t="shared" si="21"/>
        <v>6</v>
      </c>
      <c r="AV20" s="31">
        <f t="shared" si="22"/>
        <v>0</v>
      </c>
      <c r="AW20" s="31">
        <f t="shared" si="23"/>
        <v>0</v>
      </c>
      <c r="AX20" s="31">
        <f t="shared" si="24"/>
        <v>0</v>
      </c>
      <c r="AY20" s="208">
        <f t="shared" si="25"/>
        <v>0</v>
      </c>
      <c r="AZ20" s="166" t="str">
        <f>IF(AND(AB20&gt;0,VLOOKUP(D20,Teams!$A$3:$C$16,2,0)&lt;&gt;"BYE"),"You are HOME at "&amp;VLOOKUP(D20,Teams!$A$3:$C$16,3,0)&amp;" vs "&amp;VLOOKUP(AB20,Teams!$A$3:$C$16,2,0),IF(AND(AN20&gt;0,VLOOKUP(AN20,Teams!$A$3:$C$16,2,0)&lt;&gt;"BYE"),"You are AWAY at "&amp;VLOOKUP(AN20,Teams!$A$3:$C$16,3,0)&amp;" vs "&amp;VLOOKUP(AN20,Teams!$A$3:$C$16,2,0),"(No Scheduled Match)"))</f>
        <v>You are AWAY at Doctor Proctor's vs Henson/Pigford</v>
      </c>
      <c r="BA20" s="83" t="str">
        <f>IF(AND(AC20&gt;0,VLOOKUP(E20,Teams!$A$3:$C$16,2,0)&lt;&gt;"BYE"),"You are HOME at "&amp;VLOOKUP(E20,Teams!$A$3:$C$16,3,0)&amp;" vs "&amp;VLOOKUP(AC20,Teams!$A$3:$C$16,2,0),IF(AND(AO20&gt;0,VLOOKUP(AO20,Teams!$A$3:$C$16,2,0)&lt;&gt;"BYE"),"You are AWAY at "&amp;VLOOKUP(AO20,Teams!$A$3:$C$16,3,0)&amp;" vs "&amp;VLOOKUP(AO20,Teams!$A$3:$C$16,2,0),"(No Scheduled Match)"))</f>
        <v>You are HOME at Pub on Pearl vs Randolph/Shindle</v>
      </c>
      <c r="BB20" s="83" t="str">
        <f>IF(AND(AD20&gt;0,VLOOKUP(F20,Teams!$A$3:$C$16,2,0)&lt;&gt;"BYE"),"You are HOME at "&amp;VLOOKUP(F20,Teams!$A$3:$C$16,3,0)&amp;" vs "&amp;VLOOKUP(AD20,Teams!$A$3:$C$16,2,0),IF(AND(AP20&gt;0,VLOOKUP(AP20,Teams!$A$3:$C$16,2,0)&lt;&gt;"BYE"),"You are AWAY at "&amp;VLOOKUP(AP20,Teams!$A$3:$C$16,3,0)&amp;" vs "&amp;VLOOKUP(AP20,Teams!$A$3:$C$16,2,0),"(No Scheduled Match)"))</f>
        <v>You are AWAY at Milo's vs Milo's</v>
      </c>
      <c r="BC20" s="83" t="str">
        <f>IF(AND(AE20&gt;0,VLOOKUP(G20,Teams!$A$3:$C$16,2,0)&lt;&gt;"BYE"),"You are HOME at "&amp;VLOOKUP(G20,Teams!$A$3:$C$16,3,0)&amp;" vs "&amp;VLOOKUP(AE20,Teams!$A$3:$C$16,2,0),IF(AND(AQ20&gt;0,VLOOKUP(AQ20,Teams!$A$3:$C$16,2,0)&lt;&gt;"BYE"),"You are AWAY at "&amp;VLOOKUP(AQ20,Teams!$A$3:$C$16,3,0)&amp;" vs "&amp;VLOOKUP(AQ20,Teams!$A$3:$C$16,2,0),"(No Scheduled Match)"))</f>
        <v>You are HOME at Doctor Proctor's vs The Littles</v>
      </c>
      <c r="BD20" s="83" t="str">
        <f>IF(AND(AF20&gt;0,VLOOKUP(H20,Teams!$A$3:$C$16,2,0)&lt;&gt;"BYE"),"You are HOME at "&amp;VLOOKUP(H20,Teams!$A$3:$C$16,3,0)&amp;" vs "&amp;VLOOKUP(AF20,Teams!$A$3:$C$16,2,0),IF(AND(AR20&gt;0,VLOOKUP(AR20,Teams!$A$3:$C$16,2,0)&lt;&gt;"BYE"),"You are AWAY at "&amp;VLOOKUP(AR20,Teams!$A$3:$C$16,3,0)&amp;" vs "&amp;VLOOKUP(AR20,Teams!$A$3:$C$16,2,0),"(No Scheduled Match)"))</f>
        <v>You are HOME at Milo's vs Ancheta/Tiwari</v>
      </c>
      <c r="BE20" s="83" t="str">
        <f>IF(AND(AG20&gt;0,VLOOKUP(I20,Teams!$A$3:$C$16,2,0)&lt;&gt;"BYE"),"You are HOME at "&amp;VLOOKUP(I20,Teams!$A$3:$C$16,3,0)&amp;" vs "&amp;VLOOKUP(AG20,Teams!$A$3:$C$16,2,0),IF(AND(AS20&gt;0,VLOOKUP(AS20,Teams!$A$3:$C$16,2,0)&lt;&gt;"BYE"),"You are AWAY at "&amp;VLOOKUP(AS20,Teams!$A$3:$C$16,3,0)&amp;" vs "&amp;VLOOKUP(AS20,Teams!$A$3:$C$16,2,0),"(No Scheduled Match)"))</f>
        <v>You are HOME at Doctor Proctor's vs Crumbliss</v>
      </c>
      <c r="BF20" s="83" t="str">
        <f>IF(AND(AH20&gt;0,VLOOKUP(J20,Teams!$A$3:$C$16,2,0)&lt;&gt;"BYE"),"You are HOME at "&amp;VLOOKUP(J20,Teams!$A$3:$C$16,3,0)&amp;" vs "&amp;VLOOKUP(AH20,Teams!$A$3:$C$16,2,0),IF(AND(AT20&gt;0,VLOOKUP(AT20,Teams!$A$3:$C$16,2,0)&lt;&gt;"BYE"),"You are AWAY at "&amp;VLOOKUP(AT20,Teams!$A$3:$C$16,3,0)&amp;" vs "&amp;VLOOKUP(AT20,Teams!$A$3:$C$16,2,0),"(No Scheduled Match)"))</f>
        <v>You are AWAY at Pub on Pearl vs PHOQUEURTEEM</v>
      </c>
      <c r="BG20" s="83" t="str">
        <f>IF(AND(AI20&gt;0,VLOOKUP(K20,Teams!$A$3:$C$16,2,0)&lt;&gt;"BYE"),"You are HOME at "&amp;VLOOKUP(K20,Teams!$A$3:$C$16,3,0)&amp;" vs "&amp;VLOOKUP(AI20,Teams!$A$3:$C$16,2,0),IF(AND(AU20&gt;0,VLOOKUP(AU20,Teams!$A$3:$C$16,2,0)&lt;&gt;"BYE"),"You are AWAY at "&amp;VLOOKUP(AU20,Teams!$A$3:$C$16,3,0)&amp;" vs "&amp;VLOOKUP(AU20,Teams!$A$3:$C$16,2,0),"(No Scheduled Match)"))</f>
        <v>You are AWAY at Doctor Proctor's vs Reynolds/Wiley</v>
      </c>
      <c r="BH20" s="83" t="str">
        <f>IF(AND(AJ20&gt;0,VLOOKUP(L20,Teams!$A$3:$C$16,2,0)&lt;&gt;"BYE"),"You are HOME at "&amp;VLOOKUP(L20,Teams!$A$3:$C$16,3,0)&amp;" vs "&amp;VLOOKUP(AJ20,Teams!$A$3:$C$16,2,0),IF(AND(AV20&gt;0,VLOOKUP(AV20,Teams!$A$3:$C$16,2,0)&lt;&gt;"BYE"),"You are AWAY at "&amp;VLOOKUP(AV20,Teams!$A$3:$C$16,3,0)&amp;" vs "&amp;VLOOKUP(AV20,Teams!$A$3:$C$16,2,0),"(No Scheduled Match)"))</f>
        <v>(No Scheduled Match)</v>
      </c>
      <c r="BI20" s="83" t="str">
        <f>IF(AND(AK20&gt;0,VLOOKUP(M20,Teams!$A$3:$C$16,2,0)&lt;&gt;"BYE"),"You are HOME at "&amp;VLOOKUP(M20,Teams!$A$3:$C$16,3,0)&amp;" vs "&amp;VLOOKUP(AK20,Teams!$A$3:$C$16,2,0),IF(AND(AW20&gt;0,VLOOKUP(AW20,Teams!$A$3:$C$16,2,0)&lt;&gt;"BYE"),"You are AWAY at "&amp;VLOOKUP(AW20,Teams!$A$3:$C$16,3,0)&amp;" vs "&amp;VLOOKUP(AW20,Teams!$A$3:$C$16,2,0),"(No Scheduled Match)"))</f>
        <v>(No Scheduled Match)</v>
      </c>
      <c r="BJ20" s="83" t="str">
        <f>IF(AND(AL20&gt;0,VLOOKUP(N20,Teams!$A$3:$C$16,2,0)&lt;&gt;"BYE"),"You are HOME at "&amp;VLOOKUP(N20,Teams!$A$3:$C$16,3,0)&amp;" vs "&amp;VLOOKUP(AL20,Teams!$A$3:$C$16,2,0),IF(AND(AX20&gt;0,VLOOKUP(AX20,Teams!$A$3:$C$16,2,0)&lt;&gt;"BYE"),"You are AWAY at "&amp;VLOOKUP(AX20,Teams!$A$3:$C$16,3,0)&amp;" vs "&amp;VLOOKUP(AX20,Teams!$A$3:$C$16,2,0),"(No Scheduled Match)"))</f>
        <v>(No Scheduled Match)</v>
      </c>
      <c r="BK20" s="83" t="str">
        <f>IF(AND(AM20&gt;0,VLOOKUP(O20,Teams!$A$3:$C$16,2,0)&lt;&gt;"BYE"),"You are HOME at "&amp;VLOOKUP(O20,Teams!$A$3:$C$16,3,0)&amp;" vs "&amp;VLOOKUP(AM20,Teams!$A$3:$C$16,2,0),IF(AND(AY20&gt;0,VLOOKUP(AY20,Teams!$A$3:$C$16,2,0)&lt;&gt;"BYE"),"You are AWAY at "&amp;VLOOKUP(AY20,Teams!$A$3:$C$16,3,0)&amp;" vs "&amp;VLOOKUP(AY20,Teams!$A$3:$C$16,2,0),"(No Scheduled Match)"))</f>
        <v>(No Scheduled Match)</v>
      </c>
      <c r="BL20" s="87"/>
      <c r="BM20" s="87"/>
      <c r="BN20" s="87"/>
    </row>
    <row r="21" spans="1:66" s="38" customFormat="1">
      <c r="A21" s="407">
        <f>IF(B21="","",IF(ISERROR(VLOOKUP(B21,B$34:D$37,1,0)),IF(A20="Week",1,MAX(A$2:A20)+1),""))</f>
        <v>18</v>
      </c>
      <c r="B21" s="408">
        <f t="shared" si="26"/>
        <v>41925</v>
      </c>
      <c r="C21" s="437">
        <v>2</v>
      </c>
      <c r="D21" s="429">
        <v>3</v>
      </c>
      <c r="E21" s="430">
        <v>1</v>
      </c>
      <c r="F21" s="429">
        <v>2</v>
      </c>
      <c r="G21" s="430">
        <v>4</v>
      </c>
      <c r="H21" s="429">
        <v>7</v>
      </c>
      <c r="I21" s="430">
        <v>5</v>
      </c>
      <c r="J21" s="429">
        <v>6</v>
      </c>
      <c r="K21" s="430">
        <v>8</v>
      </c>
      <c r="L21" s="431"/>
      <c r="M21" s="432"/>
      <c r="N21" s="430"/>
      <c r="O21" s="438"/>
      <c r="P21" s="93" t="str">
        <f>IF(D21=0,"",IF(ISERROR(VLOOKUP(D21,Teams!$A$3:$B$16,2,0)),"",VLOOKUP(D21,Teams!$A$3:$B$16,2,0)))</f>
        <v>Henson/Pigford</v>
      </c>
      <c r="Q21" s="163" t="str">
        <f>IF(E21=0,"",IF(ISERROR(VLOOKUP(E21,Teams!$A$3:$B$16,2,0)),"",VLOOKUP(E21,Teams!$A$3:$B$16,2,0)))</f>
        <v>The Littles</v>
      </c>
      <c r="R21" s="164" t="str">
        <f>IF(F21=0,"",IF(ISERROR(VLOOKUP(F21,Teams!$A$3:$B$16,2,0)),"",VLOOKUP(F21,Teams!$A$3:$B$16,2,0)))</f>
        <v>PHOQUEURTEEM</v>
      </c>
      <c r="S21" s="163" t="str">
        <f>IF(G21=0,"",IF(ISERROR(VLOOKUP(G21,Teams!$A$3:$B$16,2,0)),"",VLOOKUP(G21,Teams!$A$3:$B$16,2,0)))</f>
        <v>Randolph/Shindle</v>
      </c>
      <c r="T21" s="164" t="str">
        <f>IF(H21=0,"",IF(ISERROR(VLOOKUP(H21,Teams!$A$3:$B$16,2,0)),"",VLOOKUP(H21,Teams!$A$3:$B$16,2,0)))</f>
        <v>Milo's</v>
      </c>
      <c r="U21" s="163" t="str">
        <f>IF(I21=0,"",IF(ISERROR(VLOOKUP(I21,Teams!$A$3:$B$16,2,0)),"",VLOOKUP(I21,Teams!$A$3:$B$16,2,0)))</f>
        <v>Ancheta/Tiwari</v>
      </c>
      <c r="V21" s="164" t="str">
        <f>IF(J21=0,"",IF(ISERROR(VLOOKUP(J21,Teams!$A$3:$B$16,2,0)),"",VLOOKUP(J21,Teams!$A$3:$B$16,2,0)))</f>
        <v>Reynolds/Wiley</v>
      </c>
      <c r="W21" s="163" t="str">
        <f>IF(K21=0,"",IF(ISERROR(VLOOKUP(K21,Teams!$A$3:$B$16,2,0)),"",VLOOKUP(K21,Teams!$A$3:$B$16,2,0)))</f>
        <v>Crumbliss</v>
      </c>
      <c r="X21" s="164" t="str">
        <f>IF(L21=0,"",IF(ISERROR(VLOOKUP(L21,Teams!$A$3:$B$16,2,0)),"",VLOOKUP(L21,Teams!$A$3:$B$16,2,0)))</f>
        <v/>
      </c>
      <c r="Y21" s="163" t="str">
        <f>IF(M21=0,"",IF(ISERROR(VLOOKUP(M21,Teams!$A$3:$B$16,2,0)),"",VLOOKUP(M21,Teams!$A$3:$B$16,2,0)))</f>
        <v/>
      </c>
      <c r="Z21" s="164" t="str">
        <f>IF(N21=0,"",IF(ISERROR(VLOOKUP(N21,Teams!$A$3:$B$16,2,0)),"",VLOOKUP(N21,Teams!$A$3:$B$16,2,0)))</f>
        <v/>
      </c>
      <c r="AA21" s="165" t="str">
        <f>IF(O21=0,"",IF(ISERROR(VLOOKUP(O21,Teams!$A$3:$B$16,2,0)),"",VLOOKUP(O21,Teams!$A$3:$B$16,2,0)))</f>
        <v/>
      </c>
      <c r="AB21" s="166">
        <f t="shared" si="2"/>
        <v>0</v>
      </c>
      <c r="AC21" s="166">
        <f t="shared" si="3"/>
        <v>0</v>
      </c>
      <c r="AD21" s="166">
        <f t="shared" si="4"/>
        <v>0</v>
      </c>
      <c r="AE21" s="166">
        <f t="shared" si="5"/>
        <v>0</v>
      </c>
      <c r="AF21" s="166">
        <f t="shared" si="6"/>
        <v>0</v>
      </c>
      <c r="AG21" s="166">
        <f t="shared" si="7"/>
        <v>0</v>
      </c>
      <c r="AH21" s="166">
        <f t="shared" si="8"/>
        <v>0</v>
      </c>
      <c r="AI21" s="166">
        <f t="shared" si="9"/>
        <v>0</v>
      </c>
      <c r="AJ21" s="166">
        <f t="shared" si="10"/>
        <v>0</v>
      </c>
      <c r="AK21" s="166">
        <f t="shared" si="11"/>
        <v>0</v>
      </c>
      <c r="AL21" s="166">
        <f t="shared" si="12"/>
        <v>0</v>
      </c>
      <c r="AM21" s="165">
        <f t="shared" si="13"/>
        <v>0</v>
      </c>
      <c r="AN21" s="207">
        <f t="shared" si="14"/>
        <v>0</v>
      </c>
      <c r="AO21" s="31">
        <f t="shared" si="15"/>
        <v>0</v>
      </c>
      <c r="AP21" s="31">
        <f t="shared" si="16"/>
        <v>0</v>
      </c>
      <c r="AQ21" s="31">
        <f t="shared" si="17"/>
        <v>0</v>
      </c>
      <c r="AR21" s="31">
        <f t="shared" si="18"/>
        <v>0</v>
      </c>
      <c r="AS21" s="31">
        <f t="shared" si="19"/>
        <v>0</v>
      </c>
      <c r="AT21" s="31">
        <f t="shared" si="20"/>
        <v>0</v>
      </c>
      <c r="AU21" s="31">
        <f t="shared" si="21"/>
        <v>0</v>
      </c>
      <c r="AV21" s="31">
        <f t="shared" si="22"/>
        <v>0</v>
      </c>
      <c r="AW21" s="31">
        <f t="shared" si="23"/>
        <v>0</v>
      </c>
      <c r="AX21" s="31">
        <f t="shared" si="24"/>
        <v>0</v>
      </c>
      <c r="AY21" s="208">
        <f t="shared" si="25"/>
        <v>0</v>
      </c>
      <c r="AZ21" s="166" t="str">
        <f>IF(AND(AB21&gt;0,VLOOKUP(D21,Teams!$A$3:$C$16,2,0)&lt;&gt;"BYE"),"You are HOME at "&amp;VLOOKUP(D21,Teams!$A$3:$C$16,3,0)&amp;" vs "&amp;VLOOKUP(AB21,Teams!$A$3:$C$16,2,0),IF(AND(AN21&gt;0,VLOOKUP(AN21,Teams!$A$3:$C$16,2,0)&lt;&gt;"BYE"),"You are AWAY at "&amp;VLOOKUP(AN21,Teams!$A$3:$C$16,3,0)&amp;" vs "&amp;VLOOKUP(AN21,Teams!$A$3:$C$16,2,0),"(No Scheduled Match)"))</f>
        <v>(No Scheduled Match)</v>
      </c>
      <c r="BA21" s="83" t="str">
        <f>IF(AND(AC21&gt;0,VLOOKUP(E21,Teams!$A$3:$C$16,2,0)&lt;&gt;"BYE"),"You are HOME at "&amp;VLOOKUP(E21,Teams!$A$3:$C$16,3,0)&amp;" vs "&amp;VLOOKUP(AC21,Teams!$A$3:$C$16,2,0),IF(AND(AO21&gt;0,VLOOKUP(AO21,Teams!$A$3:$C$16,2,0)&lt;&gt;"BYE"),"You are AWAY at "&amp;VLOOKUP(AO21,Teams!$A$3:$C$16,3,0)&amp;" vs "&amp;VLOOKUP(AO21,Teams!$A$3:$C$16,2,0),"(No Scheduled Match)"))</f>
        <v>(No Scheduled Match)</v>
      </c>
      <c r="BB21" s="83" t="str">
        <f>IF(AND(AD21&gt;0,VLOOKUP(F21,Teams!$A$3:$C$16,2,0)&lt;&gt;"BYE"),"You are HOME at "&amp;VLOOKUP(F21,Teams!$A$3:$C$16,3,0)&amp;" vs "&amp;VLOOKUP(AD21,Teams!$A$3:$C$16,2,0),IF(AND(AP21&gt;0,VLOOKUP(AP21,Teams!$A$3:$C$16,2,0)&lt;&gt;"BYE"),"You are AWAY at "&amp;VLOOKUP(AP21,Teams!$A$3:$C$16,3,0)&amp;" vs "&amp;VLOOKUP(AP21,Teams!$A$3:$C$16,2,0),"(No Scheduled Match)"))</f>
        <v>(No Scheduled Match)</v>
      </c>
      <c r="BC21" s="83" t="str">
        <f>IF(AND(AE21&gt;0,VLOOKUP(G21,Teams!$A$3:$C$16,2,0)&lt;&gt;"BYE"),"You are HOME at "&amp;VLOOKUP(G21,Teams!$A$3:$C$16,3,0)&amp;" vs "&amp;VLOOKUP(AE21,Teams!$A$3:$C$16,2,0),IF(AND(AQ21&gt;0,VLOOKUP(AQ21,Teams!$A$3:$C$16,2,0)&lt;&gt;"BYE"),"You are AWAY at "&amp;VLOOKUP(AQ21,Teams!$A$3:$C$16,3,0)&amp;" vs "&amp;VLOOKUP(AQ21,Teams!$A$3:$C$16,2,0),"(No Scheduled Match)"))</f>
        <v>(No Scheduled Match)</v>
      </c>
      <c r="BD21" s="83" t="str">
        <f>IF(AND(AF21&gt;0,VLOOKUP(H21,Teams!$A$3:$C$16,2,0)&lt;&gt;"BYE"),"You are HOME at "&amp;VLOOKUP(H21,Teams!$A$3:$C$16,3,0)&amp;" vs "&amp;VLOOKUP(AF21,Teams!$A$3:$C$16,2,0),IF(AND(AR21&gt;0,VLOOKUP(AR21,Teams!$A$3:$C$16,2,0)&lt;&gt;"BYE"),"You are AWAY at "&amp;VLOOKUP(AR21,Teams!$A$3:$C$16,3,0)&amp;" vs "&amp;VLOOKUP(AR21,Teams!$A$3:$C$16,2,0),"(No Scheduled Match)"))</f>
        <v>(No Scheduled Match)</v>
      </c>
      <c r="BE21" s="83" t="str">
        <f>IF(AND(AG21&gt;0,VLOOKUP(I21,Teams!$A$3:$C$16,2,0)&lt;&gt;"BYE"),"You are HOME at "&amp;VLOOKUP(I21,Teams!$A$3:$C$16,3,0)&amp;" vs "&amp;VLOOKUP(AG21,Teams!$A$3:$C$16,2,0),IF(AND(AS21&gt;0,VLOOKUP(AS21,Teams!$A$3:$C$16,2,0)&lt;&gt;"BYE"),"You are AWAY at "&amp;VLOOKUP(AS21,Teams!$A$3:$C$16,3,0)&amp;" vs "&amp;VLOOKUP(AS21,Teams!$A$3:$C$16,2,0),"(No Scheduled Match)"))</f>
        <v>(No Scheduled Match)</v>
      </c>
      <c r="BF21" s="83" t="str">
        <f>IF(AND(AH21&gt;0,VLOOKUP(J21,Teams!$A$3:$C$16,2,0)&lt;&gt;"BYE"),"You are HOME at "&amp;VLOOKUP(J21,Teams!$A$3:$C$16,3,0)&amp;" vs "&amp;VLOOKUP(AH21,Teams!$A$3:$C$16,2,0),IF(AND(AT21&gt;0,VLOOKUP(AT21,Teams!$A$3:$C$16,2,0)&lt;&gt;"BYE"),"You are AWAY at "&amp;VLOOKUP(AT21,Teams!$A$3:$C$16,3,0)&amp;" vs "&amp;VLOOKUP(AT21,Teams!$A$3:$C$16,2,0),"(No Scheduled Match)"))</f>
        <v>(No Scheduled Match)</v>
      </c>
      <c r="BG21" s="83" t="str">
        <f>IF(AND(AI21&gt;0,VLOOKUP(K21,Teams!$A$3:$C$16,2,0)&lt;&gt;"BYE"),"You are HOME at "&amp;VLOOKUP(K21,Teams!$A$3:$C$16,3,0)&amp;" vs "&amp;VLOOKUP(AI21,Teams!$A$3:$C$16,2,0),IF(AND(AU21&gt;0,VLOOKUP(AU21,Teams!$A$3:$C$16,2,0)&lt;&gt;"BYE"),"You are AWAY at "&amp;VLOOKUP(AU21,Teams!$A$3:$C$16,3,0)&amp;" vs "&amp;VLOOKUP(AU21,Teams!$A$3:$C$16,2,0),"(No Scheduled Match)"))</f>
        <v>(No Scheduled Match)</v>
      </c>
      <c r="BH21" s="83" t="str">
        <f>IF(AND(AJ21&gt;0,VLOOKUP(L21,Teams!$A$3:$C$16,2,0)&lt;&gt;"BYE"),"You are HOME at "&amp;VLOOKUP(L21,Teams!$A$3:$C$16,3,0)&amp;" vs "&amp;VLOOKUP(AJ21,Teams!$A$3:$C$16,2,0),IF(AND(AV21&gt;0,VLOOKUP(AV21,Teams!$A$3:$C$16,2,0)&lt;&gt;"BYE"),"You are AWAY at "&amp;VLOOKUP(AV21,Teams!$A$3:$C$16,3,0)&amp;" vs "&amp;VLOOKUP(AV21,Teams!$A$3:$C$16,2,0),"(No Scheduled Match)"))</f>
        <v>(No Scheduled Match)</v>
      </c>
      <c r="BI21" s="83" t="str">
        <f>IF(AND(AK21&gt;0,VLOOKUP(M21,Teams!$A$3:$C$16,2,0)&lt;&gt;"BYE"),"You are HOME at "&amp;VLOOKUP(M21,Teams!$A$3:$C$16,3,0)&amp;" vs "&amp;VLOOKUP(AK21,Teams!$A$3:$C$16,2,0),IF(AND(AW21&gt;0,VLOOKUP(AW21,Teams!$A$3:$C$16,2,0)&lt;&gt;"BYE"),"You are AWAY at "&amp;VLOOKUP(AW21,Teams!$A$3:$C$16,3,0)&amp;" vs "&amp;VLOOKUP(AW21,Teams!$A$3:$C$16,2,0),"(No Scheduled Match)"))</f>
        <v>(No Scheduled Match)</v>
      </c>
      <c r="BJ21" s="83" t="str">
        <f>IF(AND(AL21&gt;0,VLOOKUP(N21,Teams!$A$3:$C$16,2,0)&lt;&gt;"BYE"),"You are HOME at "&amp;VLOOKUP(N21,Teams!$A$3:$C$16,3,0)&amp;" vs "&amp;VLOOKUP(AL21,Teams!$A$3:$C$16,2,0),IF(AND(AX21&gt;0,VLOOKUP(AX21,Teams!$A$3:$C$16,2,0)&lt;&gt;"BYE"),"You are AWAY at "&amp;VLOOKUP(AX21,Teams!$A$3:$C$16,3,0)&amp;" vs "&amp;VLOOKUP(AX21,Teams!$A$3:$C$16,2,0),"(No Scheduled Match)"))</f>
        <v>(No Scheduled Match)</v>
      </c>
      <c r="BK21" s="83" t="str">
        <f>IF(AND(AM21&gt;0,VLOOKUP(O21,Teams!$A$3:$C$16,2,0)&lt;&gt;"BYE"),"You are HOME at "&amp;VLOOKUP(O21,Teams!$A$3:$C$16,3,0)&amp;" vs "&amp;VLOOKUP(AM21,Teams!$A$3:$C$16,2,0),IF(AND(AY21&gt;0,VLOOKUP(AY21,Teams!$A$3:$C$16,2,0)&lt;&gt;"BYE"),"You are AWAY at "&amp;VLOOKUP(AY21,Teams!$A$3:$C$16,3,0)&amp;" vs "&amp;VLOOKUP(AY21,Teams!$A$3:$C$16,2,0),"(No Scheduled Match)"))</f>
        <v>(No Scheduled Match)</v>
      </c>
      <c r="BL21" s="87"/>
      <c r="BM21" s="87"/>
      <c r="BN21" s="87"/>
    </row>
    <row r="22" spans="1:66" s="38" customFormat="1">
      <c r="A22" s="407" t="str">
        <f>IF(B22="","",IF(ISERROR(VLOOKUP(B22,B$34:D$37,1,0)),IF(A21="Week",1,MAX(A$2:A21)+1),""))</f>
        <v/>
      </c>
      <c r="B22" s="408" t="str">
        <f t="shared" si="26"/>
        <v/>
      </c>
      <c r="C22" s="437"/>
      <c r="D22" s="429"/>
      <c r="E22" s="430"/>
      <c r="F22" s="431"/>
      <c r="G22" s="432"/>
      <c r="H22" s="431"/>
      <c r="I22" s="432"/>
      <c r="J22" s="431"/>
      <c r="K22" s="432"/>
      <c r="L22" s="431"/>
      <c r="M22" s="432"/>
      <c r="N22" s="430"/>
      <c r="O22" s="438"/>
      <c r="P22" s="93" t="str">
        <f>IF(D22=0,"",IF(ISERROR(VLOOKUP(D22,Teams!$A$3:$B$16,2,0)),"",VLOOKUP(D22,Teams!$A$3:$B$16,2,0)))</f>
        <v/>
      </c>
      <c r="Q22" s="163" t="str">
        <f>IF(E22=0,"",IF(ISERROR(VLOOKUP(E22,Teams!$A$3:$B$16,2,0)),"",VLOOKUP(E22,Teams!$A$3:$B$16,2,0)))</f>
        <v/>
      </c>
      <c r="R22" s="164" t="str">
        <f>IF(F22=0,"",IF(ISERROR(VLOOKUP(F22,Teams!$A$3:$B$16,2,0)),"",VLOOKUP(F22,Teams!$A$3:$B$16,2,0)))</f>
        <v/>
      </c>
      <c r="S22" s="163" t="str">
        <f>IF(G22=0,"",IF(ISERROR(VLOOKUP(G22,Teams!$A$3:$B$16,2,0)),"",VLOOKUP(G22,Teams!$A$3:$B$16,2,0)))</f>
        <v/>
      </c>
      <c r="T22" s="164" t="str">
        <f>IF(H22=0,"",IF(ISERROR(VLOOKUP(H22,Teams!$A$3:$B$16,2,0)),"",VLOOKUP(H22,Teams!$A$3:$B$16,2,0)))</f>
        <v/>
      </c>
      <c r="U22" s="163" t="str">
        <f>IF(I22=0,"",IF(ISERROR(VLOOKUP(I22,Teams!$A$3:$B$16,2,0)),"",VLOOKUP(I22,Teams!$A$3:$B$16,2,0)))</f>
        <v/>
      </c>
      <c r="V22" s="164" t="str">
        <f>IF(J22=0,"",IF(ISERROR(VLOOKUP(J22,Teams!$A$3:$B$16,2,0)),"",VLOOKUP(J22,Teams!$A$3:$B$16,2,0)))</f>
        <v/>
      </c>
      <c r="W22" s="163" t="str">
        <f>IF(K22=0,"",IF(ISERROR(VLOOKUP(K22,Teams!$A$3:$B$16,2,0)),"",VLOOKUP(K22,Teams!$A$3:$B$16,2,0)))</f>
        <v/>
      </c>
      <c r="X22" s="164" t="str">
        <f>IF(L22=0,"",IF(ISERROR(VLOOKUP(L22,Teams!$A$3:$B$16,2,0)),"",VLOOKUP(L22,Teams!$A$3:$B$16,2,0)))</f>
        <v/>
      </c>
      <c r="Y22" s="163" t="str">
        <f>IF(M22=0,"",IF(ISERROR(VLOOKUP(M22,Teams!$A$3:$B$16,2,0)),"",VLOOKUP(M22,Teams!$A$3:$B$16,2,0)))</f>
        <v/>
      </c>
      <c r="Z22" s="164" t="str">
        <f>IF(N22=0,"",IF(ISERROR(VLOOKUP(N22,Teams!$A$3:$B$16,2,0)),"",VLOOKUP(N22,Teams!$A$3:$B$16,2,0)))</f>
        <v/>
      </c>
      <c r="AA22" s="165" t="str">
        <f>IF(O22=0,"",IF(ISERROR(VLOOKUP(O22,Teams!$A$3:$B$16,2,0)),"",VLOOKUP(O22,Teams!$A$3:$B$16,2,0)))</f>
        <v/>
      </c>
      <c r="AB22" s="166">
        <f t="shared" si="2"/>
        <v>0</v>
      </c>
      <c r="AC22" s="166">
        <f t="shared" si="3"/>
        <v>0</v>
      </c>
      <c r="AD22" s="166">
        <f t="shared" si="4"/>
        <v>0</v>
      </c>
      <c r="AE22" s="166">
        <f t="shared" si="5"/>
        <v>0</v>
      </c>
      <c r="AF22" s="166">
        <f t="shared" si="6"/>
        <v>0</v>
      </c>
      <c r="AG22" s="166">
        <f t="shared" si="7"/>
        <v>0</v>
      </c>
      <c r="AH22" s="166">
        <f t="shared" si="8"/>
        <v>0</v>
      </c>
      <c r="AI22" s="166">
        <f t="shared" si="9"/>
        <v>0</v>
      </c>
      <c r="AJ22" s="166">
        <f t="shared" si="10"/>
        <v>0</v>
      </c>
      <c r="AK22" s="166">
        <f t="shared" si="11"/>
        <v>0</v>
      </c>
      <c r="AL22" s="166">
        <f t="shared" si="12"/>
        <v>0</v>
      </c>
      <c r="AM22" s="165">
        <f t="shared" si="13"/>
        <v>0</v>
      </c>
      <c r="AN22" s="207">
        <f t="shared" si="14"/>
        <v>0</v>
      </c>
      <c r="AO22" s="31">
        <f t="shared" si="15"/>
        <v>0</v>
      </c>
      <c r="AP22" s="31">
        <f t="shared" si="16"/>
        <v>0</v>
      </c>
      <c r="AQ22" s="31">
        <f t="shared" si="17"/>
        <v>0</v>
      </c>
      <c r="AR22" s="31">
        <f t="shared" si="18"/>
        <v>0</v>
      </c>
      <c r="AS22" s="31">
        <f t="shared" si="19"/>
        <v>0</v>
      </c>
      <c r="AT22" s="31">
        <f t="shared" si="20"/>
        <v>0</v>
      </c>
      <c r="AU22" s="31">
        <f t="shared" si="21"/>
        <v>0</v>
      </c>
      <c r="AV22" s="31">
        <f t="shared" si="22"/>
        <v>0</v>
      </c>
      <c r="AW22" s="31">
        <f t="shared" si="23"/>
        <v>0</v>
      </c>
      <c r="AX22" s="31">
        <f t="shared" si="24"/>
        <v>0</v>
      </c>
      <c r="AY22" s="208">
        <f t="shared" si="25"/>
        <v>0</v>
      </c>
      <c r="AZ22" s="166" t="str">
        <f>IF(AND(AB22&gt;0,VLOOKUP(D22,Teams!$A$3:$C$16,2,0)&lt;&gt;"BYE"),"You are HOME at "&amp;VLOOKUP(D22,Teams!$A$3:$C$16,3,0)&amp;" vs "&amp;VLOOKUP(AB22,Teams!$A$3:$C$16,2,0),IF(AND(AN22&gt;0,VLOOKUP(AN22,Teams!$A$3:$C$16,2,0)&lt;&gt;"BYE"),"You are AWAY at "&amp;VLOOKUP(AN22,Teams!$A$3:$C$16,3,0)&amp;" vs "&amp;VLOOKUP(AN22,Teams!$A$3:$C$16,2,0),"(No Scheduled Match)"))</f>
        <v>(No Scheduled Match)</v>
      </c>
      <c r="BA22" s="83" t="str">
        <f>IF(AND(AC22&gt;0,VLOOKUP(E22,Teams!$A$3:$C$16,2,0)&lt;&gt;"BYE"),"You are HOME at "&amp;VLOOKUP(E22,Teams!$A$3:$C$16,3,0)&amp;" vs "&amp;VLOOKUP(AC22,Teams!$A$3:$C$16,2,0),IF(AND(AO22&gt;0,VLOOKUP(AO22,Teams!$A$3:$C$16,2,0)&lt;&gt;"BYE"),"You are AWAY at "&amp;VLOOKUP(AO22,Teams!$A$3:$C$16,3,0)&amp;" vs "&amp;VLOOKUP(AO22,Teams!$A$3:$C$16,2,0),"(No Scheduled Match)"))</f>
        <v>(No Scheduled Match)</v>
      </c>
      <c r="BB22" s="83" t="str">
        <f>IF(AND(AD22&gt;0,VLOOKUP(F22,Teams!$A$3:$C$16,2,0)&lt;&gt;"BYE"),"You are HOME at "&amp;VLOOKUP(F22,Teams!$A$3:$C$16,3,0)&amp;" vs "&amp;VLOOKUP(AD22,Teams!$A$3:$C$16,2,0),IF(AND(AP22&gt;0,VLOOKUP(AP22,Teams!$A$3:$C$16,2,0)&lt;&gt;"BYE"),"You are AWAY at "&amp;VLOOKUP(AP22,Teams!$A$3:$C$16,3,0)&amp;" vs "&amp;VLOOKUP(AP22,Teams!$A$3:$C$16,2,0),"(No Scheduled Match)"))</f>
        <v>(No Scheduled Match)</v>
      </c>
      <c r="BC22" s="83" t="str">
        <f>IF(AND(AE22&gt;0,VLOOKUP(G22,Teams!$A$3:$C$16,2,0)&lt;&gt;"BYE"),"You are HOME at "&amp;VLOOKUP(G22,Teams!$A$3:$C$16,3,0)&amp;" vs "&amp;VLOOKUP(AE22,Teams!$A$3:$C$16,2,0),IF(AND(AQ22&gt;0,VLOOKUP(AQ22,Teams!$A$3:$C$16,2,0)&lt;&gt;"BYE"),"You are AWAY at "&amp;VLOOKUP(AQ22,Teams!$A$3:$C$16,3,0)&amp;" vs "&amp;VLOOKUP(AQ22,Teams!$A$3:$C$16,2,0),"(No Scheduled Match)"))</f>
        <v>(No Scheduled Match)</v>
      </c>
      <c r="BD22" s="83" t="str">
        <f>IF(AND(AF22&gt;0,VLOOKUP(H22,Teams!$A$3:$C$16,2,0)&lt;&gt;"BYE"),"You are HOME at "&amp;VLOOKUP(H22,Teams!$A$3:$C$16,3,0)&amp;" vs "&amp;VLOOKUP(AF22,Teams!$A$3:$C$16,2,0),IF(AND(AR22&gt;0,VLOOKUP(AR22,Teams!$A$3:$C$16,2,0)&lt;&gt;"BYE"),"You are AWAY at "&amp;VLOOKUP(AR22,Teams!$A$3:$C$16,3,0)&amp;" vs "&amp;VLOOKUP(AR22,Teams!$A$3:$C$16,2,0),"(No Scheduled Match)"))</f>
        <v>(No Scheduled Match)</v>
      </c>
      <c r="BE22" s="83" t="str">
        <f>IF(AND(AG22&gt;0,VLOOKUP(I22,Teams!$A$3:$C$16,2,0)&lt;&gt;"BYE"),"You are HOME at "&amp;VLOOKUP(I22,Teams!$A$3:$C$16,3,0)&amp;" vs "&amp;VLOOKUP(AG22,Teams!$A$3:$C$16,2,0),IF(AND(AS22&gt;0,VLOOKUP(AS22,Teams!$A$3:$C$16,2,0)&lt;&gt;"BYE"),"You are AWAY at "&amp;VLOOKUP(AS22,Teams!$A$3:$C$16,3,0)&amp;" vs "&amp;VLOOKUP(AS22,Teams!$A$3:$C$16,2,0),"(No Scheduled Match)"))</f>
        <v>(No Scheduled Match)</v>
      </c>
      <c r="BF22" s="83" t="str">
        <f>IF(AND(AH22&gt;0,VLOOKUP(J22,Teams!$A$3:$C$16,2,0)&lt;&gt;"BYE"),"You are HOME at "&amp;VLOOKUP(J22,Teams!$A$3:$C$16,3,0)&amp;" vs "&amp;VLOOKUP(AH22,Teams!$A$3:$C$16,2,0),IF(AND(AT22&gt;0,VLOOKUP(AT22,Teams!$A$3:$C$16,2,0)&lt;&gt;"BYE"),"You are AWAY at "&amp;VLOOKUP(AT22,Teams!$A$3:$C$16,3,0)&amp;" vs "&amp;VLOOKUP(AT22,Teams!$A$3:$C$16,2,0),"(No Scheduled Match)"))</f>
        <v>(No Scheduled Match)</v>
      </c>
      <c r="BG22" s="83" t="str">
        <f>IF(AND(AI22&gt;0,VLOOKUP(K22,Teams!$A$3:$C$16,2,0)&lt;&gt;"BYE"),"You are HOME at "&amp;VLOOKUP(K22,Teams!$A$3:$C$16,3,0)&amp;" vs "&amp;VLOOKUP(AI22,Teams!$A$3:$C$16,2,0),IF(AND(AU22&gt;0,VLOOKUP(AU22,Teams!$A$3:$C$16,2,0)&lt;&gt;"BYE"),"You are AWAY at "&amp;VLOOKUP(AU22,Teams!$A$3:$C$16,3,0)&amp;" vs "&amp;VLOOKUP(AU22,Teams!$A$3:$C$16,2,0),"(No Scheduled Match)"))</f>
        <v>(No Scheduled Match)</v>
      </c>
      <c r="BH22" s="83" t="str">
        <f>IF(AND(AJ22&gt;0,VLOOKUP(L22,Teams!$A$3:$C$16,2,0)&lt;&gt;"BYE"),"You are HOME at "&amp;VLOOKUP(L22,Teams!$A$3:$C$16,3,0)&amp;" vs "&amp;VLOOKUP(AJ22,Teams!$A$3:$C$16,2,0),IF(AND(AV22&gt;0,VLOOKUP(AV22,Teams!$A$3:$C$16,2,0)&lt;&gt;"BYE"),"You are AWAY at "&amp;VLOOKUP(AV22,Teams!$A$3:$C$16,3,0)&amp;" vs "&amp;VLOOKUP(AV22,Teams!$A$3:$C$16,2,0),"(No Scheduled Match)"))</f>
        <v>(No Scheduled Match)</v>
      </c>
      <c r="BI22" s="83" t="str">
        <f>IF(AND(AK22&gt;0,VLOOKUP(M22,Teams!$A$3:$C$16,2,0)&lt;&gt;"BYE"),"You are HOME at "&amp;VLOOKUP(M22,Teams!$A$3:$C$16,3,0)&amp;" vs "&amp;VLOOKUP(AK22,Teams!$A$3:$C$16,2,0),IF(AND(AW22&gt;0,VLOOKUP(AW22,Teams!$A$3:$C$16,2,0)&lt;&gt;"BYE"),"You are AWAY at "&amp;VLOOKUP(AW22,Teams!$A$3:$C$16,3,0)&amp;" vs "&amp;VLOOKUP(AW22,Teams!$A$3:$C$16,2,0),"(No Scheduled Match)"))</f>
        <v>(No Scheduled Match)</v>
      </c>
      <c r="BJ22" s="83" t="str">
        <f>IF(AND(AL22&gt;0,VLOOKUP(N22,Teams!$A$3:$C$16,2,0)&lt;&gt;"BYE"),"You are HOME at "&amp;VLOOKUP(N22,Teams!$A$3:$C$16,3,0)&amp;" vs "&amp;VLOOKUP(AL22,Teams!$A$3:$C$16,2,0),IF(AND(AX22&gt;0,VLOOKUP(AX22,Teams!$A$3:$C$16,2,0)&lt;&gt;"BYE"),"You are AWAY at "&amp;VLOOKUP(AX22,Teams!$A$3:$C$16,3,0)&amp;" vs "&amp;VLOOKUP(AX22,Teams!$A$3:$C$16,2,0),"(No Scheduled Match)"))</f>
        <v>(No Scheduled Match)</v>
      </c>
      <c r="BK22" s="83" t="str">
        <f>IF(AND(AM22&gt;0,VLOOKUP(O22,Teams!$A$3:$C$16,2,0)&lt;&gt;"BYE"),"You are HOME at "&amp;VLOOKUP(O22,Teams!$A$3:$C$16,3,0)&amp;" vs "&amp;VLOOKUP(AM22,Teams!$A$3:$C$16,2,0),IF(AND(AY22&gt;0,VLOOKUP(AY22,Teams!$A$3:$C$16,2,0)&lt;&gt;"BYE"),"You are AWAY at "&amp;VLOOKUP(AY22,Teams!$A$3:$C$16,3,0)&amp;" vs "&amp;VLOOKUP(AY22,Teams!$A$3:$C$16,2,0),"(No Scheduled Match)"))</f>
        <v>(No Scheduled Match)</v>
      </c>
      <c r="BL22" s="87"/>
      <c r="BM22" s="87"/>
      <c r="BN22" s="87"/>
    </row>
    <row r="23" spans="1:66" s="38" customFormat="1">
      <c r="A23" s="407" t="str">
        <f>IF(B23="","",IF(ISERROR(VLOOKUP(B23,B$34:D$37,1,0)),IF(A22="Week",1,MAX(A$2:A22)+1),""))</f>
        <v/>
      </c>
      <c r="B23" s="408" t="str">
        <f t="shared" si="26"/>
        <v/>
      </c>
      <c r="C23" s="437"/>
      <c r="D23" s="429"/>
      <c r="E23" s="430"/>
      <c r="F23" s="431"/>
      <c r="G23" s="432"/>
      <c r="H23" s="431"/>
      <c r="I23" s="432"/>
      <c r="J23" s="431"/>
      <c r="K23" s="432"/>
      <c r="L23" s="431"/>
      <c r="M23" s="432"/>
      <c r="N23" s="430"/>
      <c r="O23" s="438"/>
      <c r="P23" s="93" t="str">
        <f>IF(D23=0,"",IF(ISERROR(VLOOKUP(D23,Teams!$A$3:$B$16,2,0)),"",VLOOKUP(D23,Teams!$A$3:$B$16,2,0)))</f>
        <v/>
      </c>
      <c r="Q23" s="163" t="str">
        <f>IF(E23=0,"",IF(ISERROR(VLOOKUP(E23,Teams!$A$3:$B$16,2,0)),"",VLOOKUP(E23,Teams!$A$3:$B$16,2,0)))</f>
        <v/>
      </c>
      <c r="R23" s="164" t="str">
        <f>IF(F23=0,"",IF(ISERROR(VLOOKUP(F23,Teams!$A$3:$B$16,2,0)),"",VLOOKUP(F23,Teams!$A$3:$B$16,2,0)))</f>
        <v/>
      </c>
      <c r="S23" s="163" t="str">
        <f>IF(G23=0,"",IF(ISERROR(VLOOKUP(G23,Teams!$A$3:$B$16,2,0)),"",VLOOKUP(G23,Teams!$A$3:$B$16,2,0)))</f>
        <v/>
      </c>
      <c r="T23" s="164" t="str">
        <f>IF(H23=0,"",IF(ISERROR(VLOOKUP(H23,Teams!$A$3:$B$16,2,0)),"",VLOOKUP(H23,Teams!$A$3:$B$16,2,0)))</f>
        <v/>
      </c>
      <c r="U23" s="163" t="str">
        <f>IF(I23=0,"",IF(ISERROR(VLOOKUP(I23,Teams!$A$3:$B$16,2,0)),"",VLOOKUP(I23,Teams!$A$3:$B$16,2,0)))</f>
        <v/>
      </c>
      <c r="V23" s="164" t="str">
        <f>IF(J23=0,"",IF(ISERROR(VLOOKUP(J23,Teams!$A$3:$B$16,2,0)),"",VLOOKUP(J23,Teams!$A$3:$B$16,2,0)))</f>
        <v/>
      </c>
      <c r="W23" s="163" t="str">
        <f>IF(K23=0,"",IF(ISERROR(VLOOKUP(K23,Teams!$A$3:$B$16,2,0)),"",VLOOKUP(K23,Teams!$A$3:$B$16,2,0)))</f>
        <v/>
      </c>
      <c r="X23" s="164" t="str">
        <f>IF(L23=0,"",IF(ISERROR(VLOOKUP(L23,Teams!$A$3:$B$16,2,0)),"",VLOOKUP(L23,Teams!$A$3:$B$16,2,0)))</f>
        <v/>
      </c>
      <c r="Y23" s="163" t="str">
        <f>IF(M23=0,"",IF(ISERROR(VLOOKUP(M23,Teams!$A$3:$B$16,2,0)),"",VLOOKUP(M23,Teams!$A$3:$B$16,2,0)))</f>
        <v/>
      </c>
      <c r="Z23" s="164" t="str">
        <f>IF(N23=0,"",IF(ISERROR(VLOOKUP(N23,Teams!$A$3:$B$16,2,0)),"",VLOOKUP(N23,Teams!$A$3:$B$16,2,0)))</f>
        <v/>
      </c>
      <c r="AA23" s="165" t="str">
        <f>IF(O23=0,"",IF(ISERROR(VLOOKUP(O23,Teams!$A$3:$B$16,2,0)),"",VLOOKUP(O23,Teams!$A$3:$B$16,2,0)))</f>
        <v/>
      </c>
      <c r="AB23" s="166">
        <f t="shared" si="2"/>
        <v>0</v>
      </c>
      <c r="AC23" s="166">
        <f t="shared" si="3"/>
        <v>0</v>
      </c>
      <c r="AD23" s="166">
        <f t="shared" si="4"/>
        <v>0</v>
      </c>
      <c r="AE23" s="166">
        <f t="shared" si="5"/>
        <v>0</v>
      </c>
      <c r="AF23" s="166">
        <f t="shared" si="6"/>
        <v>0</v>
      </c>
      <c r="AG23" s="166">
        <f t="shared" si="7"/>
        <v>0</v>
      </c>
      <c r="AH23" s="166">
        <f t="shared" si="8"/>
        <v>0</v>
      </c>
      <c r="AI23" s="166">
        <f t="shared" si="9"/>
        <v>0</v>
      </c>
      <c r="AJ23" s="166">
        <f t="shared" si="10"/>
        <v>0</v>
      </c>
      <c r="AK23" s="166">
        <f t="shared" si="11"/>
        <v>0</v>
      </c>
      <c r="AL23" s="166">
        <f t="shared" si="12"/>
        <v>0</v>
      </c>
      <c r="AM23" s="165">
        <f t="shared" si="13"/>
        <v>0</v>
      </c>
      <c r="AN23" s="207">
        <f t="shared" si="14"/>
        <v>0</v>
      </c>
      <c r="AO23" s="31">
        <f t="shared" si="15"/>
        <v>0</v>
      </c>
      <c r="AP23" s="31">
        <f t="shared" si="16"/>
        <v>0</v>
      </c>
      <c r="AQ23" s="31">
        <f t="shared" si="17"/>
        <v>0</v>
      </c>
      <c r="AR23" s="31">
        <f t="shared" si="18"/>
        <v>0</v>
      </c>
      <c r="AS23" s="31">
        <f t="shared" si="19"/>
        <v>0</v>
      </c>
      <c r="AT23" s="31">
        <f t="shared" si="20"/>
        <v>0</v>
      </c>
      <c r="AU23" s="31">
        <f t="shared" si="21"/>
        <v>0</v>
      </c>
      <c r="AV23" s="31">
        <f t="shared" si="22"/>
        <v>0</v>
      </c>
      <c r="AW23" s="31">
        <f t="shared" si="23"/>
        <v>0</v>
      </c>
      <c r="AX23" s="31">
        <f t="shared" si="24"/>
        <v>0</v>
      </c>
      <c r="AY23" s="208">
        <f t="shared" si="25"/>
        <v>0</v>
      </c>
      <c r="AZ23" s="166" t="str">
        <f>IF(AND(AB23&gt;0,VLOOKUP(D23,Teams!$A$3:$C$16,2,0)&lt;&gt;"BYE"),"You are HOME at "&amp;VLOOKUP(D23,Teams!$A$3:$C$16,3,0)&amp;" vs "&amp;VLOOKUP(AB23,Teams!$A$3:$C$16,2,0),IF(AND(AN23&gt;0,VLOOKUP(AN23,Teams!$A$3:$C$16,2,0)&lt;&gt;"BYE"),"You are AWAY at "&amp;VLOOKUP(AN23,Teams!$A$3:$C$16,3,0)&amp;" vs "&amp;VLOOKUP(AN23,Teams!$A$3:$C$16,2,0),"(No Scheduled Match)"))</f>
        <v>(No Scheduled Match)</v>
      </c>
      <c r="BA23" s="83" t="str">
        <f>IF(AND(AC23&gt;0,VLOOKUP(E23,Teams!$A$3:$C$16,2,0)&lt;&gt;"BYE"),"You are HOME at "&amp;VLOOKUP(E23,Teams!$A$3:$C$16,3,0)&amp;" vs "&amp;VLOOKUP(AC23,Teams!$A$3:$C$16,2,0),IF(AND(AO23&gt;0,VLOOKUP(AO23,Teams!$A$3:$C$16,2,0)&lt;&gt;"BYE"),"You are AWAY at "&amp;VLOOKUP(AO23,Teams!$A$3:$C$16,3,0)&amp;" vs "&amp;VLOOKUP(AO23,Teams!$A$3:$C$16,2,0),"(No Scheduled Match)"))</f>
        <v>(No Scheduled Match)</v>
      </c>
      <c r="BB23" s="83" t="str">
        <f>IF(AND(AD23&gt;0,VLOOKUP(F23,Teams!$A$3:$C$16,2,0)&lt;&gt;"BYE"),"You are HOME at "&amp;VLOOKUP(F23,Teams!$A$3:$C$16,3,0)&amp;" vs "&amp;VLOOKUP(AD23,Teams!$A$3:$C$16,2,0),IF(AND(AP23&gt;0,VLOOKUP(AP23,Teams!$A$3:$C$16,2,0)&lt;&gt;"BYE"),"You are AWAY at "&amp;VLOOKUP(AP23,Teams!$A$3:$C$16,3,0)&amp;" vs "&amp;VLOOKUP(AP23,Teams!$A$3:$C$16,2,0),"(No Scheduled Match)"))</f>
        <v>(No Scheduled Match)</v>
      </c>
      <c r="BC23" s="83" t="str">
        <f>IF(AND(AE23&gt;0,VLOOKUP(G23,Teams!$A$3:$C$16,2,0)&lt;&gt;"BYE"),"You are HOME at "&amp;VLOOKUP(G23,Teams!$A$3:$C$16,3,0)&amp;" vs "&amp;VLOOKUP(AE23,Teams!$A$3:$C$16,2,0),IF(AND(AQ23&gt;0,VLOOKUP(AQ23,Teams!$A$3:$C$16,2,0)&lt;&gt;"BYE"),"You are AWAY at "&amp;VLOOKUP(AQ23,Teams!$A$3:$C$16,3,0)&amp;" vs "&amp;VLOOKUP(AQ23,Teams!$A$3:$C$16,2,0),"(No Scheduled Match)"))</f>
        <v>(No Scheduled Match)</v>
      </c>
      <c r="BD23" s="83" t="str">
        <f>IF(AND(AF23&gt;0,VLOOKUP(H23,Teams!$A$3:$C$16,2,0)&lt;&gt;"BYE"),"You are HOME at "&amp;VLOOKUP(H23,Teams!$A$3:$C$16,3,0)&amp;" vs "&amp;VLOOKUP(AF23,Teams!$A$3:$C$16,2,0),IF(AND(AR23&gt;0,VLOOKUP(AR23,Teams!$A$3:$C$16,2,0)&lt;&gt;"BYE"),"You are AWAY at "&amp;VLOOKUP(AR23,Teams!$A$3:$C$16,3,0)&amp;" vs "&amp;VLOOKUP(AR23,Teams!$A$3:$C$16,2,0),"(No Scheduled Match)"))</f>
        <v>(No Scheduled Match)</v>
      </c>
      <c r="BE23" s="83" t="str">
        <f>IF(AND(AG23&gt;0,VLOOKUP(I23,Teams!$A$3:$C$16,2,0)&lt;&gt;"BYE"),"You are HOME at "&amp;VLOOKUP(I23,Teams!$A$3:$C$16,3,0)&amp;" vs "&amp;VLOOKUP(AG23,Teams!$A$3:$C$16,2,0),IF(AND(AS23&gt;0,VLOOKUP(AS23,Teams!$A$3:$C$16,2,0)&lt;&gt;"BYE"),"You are AWAY at "&amp;VLOOKUP(AS23,Teams!$A$3:$C$16,3,0)&amp;" vs "&amp;VLOOKUP(AS23,Teams!$A$3:$C$16,2,0),"(No Scheduled Match)"))</f>
        <v>(No Scheduled Match)</v>
      </c>
      <c r="BF23" s="83" t="str">
        <f>IF(AND(AH23&gt;0,VLOOKUP(J23,Teams!$A$3:$C$16,2,0)&lt;&gt;"BYE"),"You are HOME at "&amp;VLOOKUP(J23,Teams!$A$3:$C$16,3,0)&amp;" vs "&amp;VLOOKUP(AH23,Teams!$A$3:$C$16,2,0),IF(AND(AT23&gt;0,VLOOKUP(AT23,Teams!$A$3:$C$16,2,0)&lt;&gt;"BYE"),"You are AWAY at "&amp;VLOOKUP(AT23,Teams!$A$3:$C$16,3,0)&amp;" vs "&amp;VLOOKUP(AT23,Teams!$A$3:$C$16,2,0),"(No Scheduled Match)"))</f>
        <v>(No Scheduled Match)</v>
      </c>
      <c r="BG23" s="83" t="str">
        <f>IF(AND(AI23&gt;0,VLOOKUP(K23,Teams!$A$3:$C$16,2,0)&lt;&gt;"BYE"),"You are HOME at "&amp;VLOOKUP(K23,Teams!$A$3:$C$16,3,0)&amp;" vs "&amp;VLOOKUP(AI23,Teams!$A$3:$C$16,2,0),IF(AND(AU23&gt;0,VLOOKUP(AU23,Teams!$A$3:$C$16,2,0)&lt;&gt;"BYE"),"You are AWAY at "&amp;VLOOKUP(AU23,Teams!$A$3:$C$16,3,0)&amp;" vs "&amp;VLOOKUP(AU23,Teams!$A$3:$C$16,2,0),"(No Scheduled Match)"))</f>
        <v>(No Scheduled Match)</v>
      </c>
      <c r="BH23" s="83" t="str">
        <f>IF(AND(AJ23&gt;0,VLOOKUP(L23,Teams!$A$3:$C$16,2,0)&lt;&gt;"BYE"),"You are HOME at "&amp;VLOOKUP(L23,Teams!$A$3:$C$16,3,0)&amp;" vs "&amp;VLOOKUP(AJ23,Teams!$A$3:$C$16,2,0),IF(AND(AV23&gt;0,VLOOKUP(AV23,Teams!$A$3:$C$16,2,0)&lt;&gt;"BYE"),"You are AWAY at "&amp;VLOOKUP(AV23,Teams!$A$3:$C$16,3,0)&amp;" vs "&amp;VLOOKUP(AV23,Teams!$A$3:$C$16,2,0),"(No Scheduled Match)"))</f>
        <v>(No Scheduled Match)</v>
      </c>
      <c r="BI23" s="83" t="str">
        <f>IF(AND(AK23&gt;0,VLOOKUP(M23,Teams!$A$3:$C$16,2,0)&lt;&gt;"BYE"),"You are HOME at "&amp;VLOOKUP(M23,Teams!$A$3:$C$16,3,0)&amp;" vs "&amp;VLOOKUP(AK23,Teams!$A$3:$C$16,2,0),IF(AND(AW23&gt;0,VLOOKUP(AW23,Teams!$A$3:$C$16,2,0)&lt;&gt;"BYE"),"You are AWAY at "&amp;VLOOKUP(AW23,Teams!$A$3:$C$16,3,0)&amp;" vs "&amp;VLOOKUP(AW23,Teams!$A$3:$C$16,2,0),"(No Scheduled Match)"))</f>
        <v>(No Scheduled Match)</v>
      </c>
      <c r="BJ23" s="83" t="str">
        <f>IF(AND(AL23&gt;0,VLOOKUP(N23,Teams!$A$3:$C$16,2,0)&lt;&gt;"BYE"),"You are HOME at "&amp;VLOOKUP(N23,Teams!$A$3:$C$16,3,0)&amp;" vs "&amp;VLOOKUP(AL23,Teams!$A$3:$C$16,2,0),IF(AND(AX23&gt;0,VLOOKUP(AX23,Teams!$A$3:$C$16,2,0)&lt;&gt;"BYE"),"You are AWAY at "&amp;VLOOKUP(AX23,Teams!$A$3:$C$16,3,0)&amp;" vs "&amp;VLOOKUP(AX23,Teams!$A$3:$C$16,2,0),"(No Scheduled Match)"))</f>
        <v>(No Scheduled Match)</v>
      </c>
      <c r="BK23" s="83" t="str">
        <f>IF(AND(AM23&gt;0,VLOOKUP(O23,Teams!$A$3:$C$16,2,0)&lt;&gt;"BYE"),"You are HOME at "&amp;VLOOKUP(O23,Teams!$A$3:$C$16,3,0)&amp;" vs "&amp;VLOOKUP(AM23,Teams!$A$3:$C$16,2,0),IF(AND(AY23&gt;0,VLOOKUP(AY23,Teams!$A$3:$C$16,2,0)&lt;&gt;"BYE"),"You are AWAY at "&amp;VLOOKUP(AY23,Teams!$A$3:$C$16,3,0)&amp;" vs "&amp;VLOOKUP(AY23,Teams!$A$3:$C$16,2,0),"(No Scheduled Match)"))</f>
        <v>(No Scheduled Match)</v>
      </c>
      <c r="BL23" s="87"/>
      <c r="BM23" s="87"/>
      <c r="BN23" s="87"/>
    </row>
    <row r="24" spans="1:66" s="38" customFormat="1">
      <c r="A24" s="407" t="str">
        <f>IF(B24="","",IF(ISERROR(VLOOKUP(B24,B$34:D$37,1,0)),IF(A23="Week",1,MAX(A$2:A23)+1),""))</f>
        <v/>
      </c>
      <c r="B24" s="408" t="str">
        <f t="shared" si="26"/>
        <v/>
      </c>
      <c r="C24" s="437"/>
      <c r="D24" s="429"/>
      <c r="E24" s="430"/>
      <c r="F24" s="431"/>
      <c r="G24" s="432"/>
      <c r="H24" s="431"/>
      <c r="I24" s="432"/>
      <c r="J24" s="431"/>
      <c r="K24" s="432"/>
      <c r="L24" s="431"/>
      <c r="M24" s="432"/>
      <c r="N24" s="430"/>
      <c r="O24" s="438"/>
      <c r="P24" s="93" t="str">
        <f>IF(D24=0,"",IF(ISERROR(VLOOKUP(D24,Teams!$A$3:$B$16,2,0)),"",VLOOKUP(D24,Teams!$A$3:$B$16,2,0)))</f>
        <v/>
      </c>
      <c r="Q24" s="163" t="str">
        <f>IF(E24=0,"",IF(ISERROR(VLOOKUP(E24,Teams!$A$3:$B$16,2,0)),"",VLOOKUP(E24,Teams!$A$3:$B$16,2,0)))</f>
        <v/>
      </c>
      <c r="R24" s="164" t="str">
        <f>IF(F24=0,"",IF(ISERROR(VLOOKUP(F24,Teams!$A$3:$B$16,2,0)),"",VLOOKUP(F24,Teams!$A$3:$B$16,2,0)))</f>
        <v/>
      </c>
      <c r="S24" s="163" t="str">
        <f>IF(G24=0,"",IF(ISERROR(VLOOKUP(G24,Teams!$A$3:$B$16,2,0)),"",VLOOKUP(G24,Teams!$A$3:$B$16,2,0)))</f>
        <v/>
      </c>
      <c r="T24" s="164" t="str">
        <f>IF(H24=0,"",IF(ISERROR(VLOOKUP(H24,Teams!$A$3:$B$16,2,0)),"",VLOOKUP(H24,Teams!$A$3:$B$16,2,0)))</f>
        <v/>
      </c>
      <c r="U24" s="163" t="str">
        <f>IF(I24=0,"",IF(ISERROR(VLOOKUP(I24,Teams!$A$3:$B$16,2,0)),"",VLOOKUP(I24,Teams!$A$3:$B$16,2,0)))</f>
        <v/>
      </c>
      <c r="V24" s="164" t="str">
        <f>IF(J24=0,"",IF(ISERROR(VLOOKUP(J24,Teams!$A$3:$B$16,2,0)),"",VLOOKUP(J24,Teams!$A$3:$B$16,2,0)))</f>
        <v/>
      </c>
      <c r="W24" s="163" t="str">
        <f>IF(K24=0,"",IF(ISERROR(VLOOKUP(K24,Teams!$A$3:$B$16,2,0)),"",VLOOKUP(K24,Teams!$A$3:$B$16,2,0)))</f>
        <v/>
      </c>
      <c r="X24" s="164" t="str">
        <f>IF(L24=0,"",IF(ISERROR(VLOOKUP(L24,Teams!$A$3:$B$16,2,0)),"",VLOOKUP(L24,Teams!$A$3:$B$16,2,0)))</f>
        <v/>
      </c>
      <c r="Y24" s="163" t="str">
        <f>IF(M24=0,"",IF(ISERROR(VLOOKUP(M24,Teams!$A$3:$B$16,2,0)),"",VLOOKUP(M24,Teams!$A$3:$B$16,2,0)))</f>
        <v/>
      </c>
      <c r="Z24" s="164" t="str">
        <f>IF(N24=0,"",IF(ISERROR(VLOOKUP(N24,Teams!$A$3:$B$16,2,0)),"",VLOOKUP(N24,Teams!$A$3:$B$16,2,0)))</f>
        <v/>
      </c>
      <c r="AA24" s="165" t="str">
        <f>IF(O24=0,"",IF(ISERROR(VLOOKUP(O24,Teams!$A$3:$B$16,2,0)),"",VLOOKUP(O24,Teams!$A$3:$B$16,2,0)))</f>
        <v/>
      </c>
      <c r="AB24" s="166">
        <f t="shared" si="2"/>
        <v>0</v>
      </c>
      <c r="AC24" s="166">
        <f t="shared" si="3"/>
        <v>0</v>
      </c>
      <c r="AD24" s="166">
        <f t="shared" si="4"/>
        <v>0</v>
      </c>
      <c r="AE24" s="166">
        <f t="shared" si="5"/>
        <v>0</v>
      </c>
      <c r="AF24" s="166">
        <f t="shared" si="6"/>
        <v>0</v>
      </c>
      <c r="AG24" s="166">
        <f t="shared" si="7"/>
        <v>0</v>
      </c>
      <c r="AH24" s="166">
        <f t="shared" si="8"/>
        <v>0</v>
      </c>
      <c r="AI24" s="166">
        <f t="shared" si="9"/>
        <v>0</v>
      </c>
      <c r="AJ24" s="166">
        <f t="shared" si="10"/>
        <v>0</v>
      </c>
      <c r="AK24" s="166">
        <f t="shared" si="11"/>
        <v>0</v>
      </c>
      <c r="AL24" s="166">
        <f t="shared" si="12"/>
        <v>0</v>
      </c>
      <c r="AM24" s="165">
        <f t="shared" si="13"/>
        <v>0</v>
      </c>
      <c r="AN24" s="207">
        <f t="shared" si="14"/>
        <v>0</v>
      </c>
      <c r="AO24" s="31">
        <f t="shared" si="15"/>
        <v>0</v>
      </c>
      <c r="AP24" s="31">
        <f t="shared" si="16"/>
        <v>0</v>
      </c>
      <c r="AQ24" s="31">
        <f t="shared" si="17"/>
        <v>0</v>
      </c>
      <c r="AR24" s="31">
        <f t="shared" si="18"/>
        <v>0</v>
      </c>
      <c r="AS24" s="31">
        <f t="shared" si="19"/>
        <v>0</v>
      </c>
      <c r="AT24" s="31">
        <f t="shared" si="20"/>
        <v>0</v>
      </c>
      <c r="AU24" s="31">
        <f t="shared" si="21"/>
        <v>0</v>
      </c>
      <c r="AV24" s="31">
        <f t="shared" si="22"/>
        <v>0</v>
      </c>
      <c r="AW24" s="31">
        <f t="shared" si="23"/>
        <v>0</v>
      </c>
      <c r="AX24" s="31">
        <f t="shared" si="24"/>
        <v>0</v>
      </c>
      <c r="AY24" s="208">
        <f t="shared" si="25"/>
        <v>0</v>
      </c>
      <c r="AZ24" s="166" t="str">
        <f>IF(AND(AB24&gt;0,VLOOKUP(D24,Teams!$A$3:$C$16,2,0)&lt;&gt;"BYE"),"You are HOME at "&amp;VLOOKUP(D24,Teams!$A$3:$C$16,3,0)&amp;" vs "&amp;VLOOKUP(AB24,Teams!$A$3:$C$16,2,0),IF(AND(AN24&gt;0,VLOOKUP(AN24,Teams!$A$3:$C$16,2,0)&lt;&gt;"BYE"),"You are AWAY at "&amp;VLOOKUP(AN24,Teams!$A$3:$C$16,3,0)&amp;" vs "&amp;VLOOKUP(AN24,Teams!$A$3:$C$16,2,0),"(No Scheduled Match)"))</f>
        <v>(No Scheduled Match)</v>
      </c>
      <c r="BA24" s="83" t="str">
        <f>IF(AND(AC24&gt;0,VLOOKUP(E24,Teams!$A$3:$C$16,2,0)&lt;&gt;"BYE"),"You are HOME at "&amp;VLOOKUP(E24,Teams!$A$3:$C$16,3,0)&amp;" vs "&amp;VLOOKUP(AC24,Teams!$A$3:$C$16,2,0),IF(AND(AO24&gt;0,VLOOKUP(AO24,Teams!$A$3:$C$16,2,0)&lt;&gt;"BYE"),"You are AWAY at "&amp;VLOOKUP(AO24,Teams!$A$3:$C$16,3,0)&amp;" vs "&amp;VLOOKUP(AO24,Teams!$A$3:$C$16,2,0),"(No Scheduled Match)"))</f>
        <v>(No Scheduled Match)</v>
      </c>
      <c r="BB24" s="83" t="str">
        <f>IF(AND(AD24&gt;0,VLOOKUP(F24,Teams!$A$3:$C$16,2,0)&lt;&gt;"BYE"),"You are HOME at "&amp;VLOOKUP(F24,Teams!$A$3:$C$16,3,0)&amp;" vs "&amp;VLOOKUP(AD24,Teams!$A$3:$C$16,2,0),IF(AND(AP24&gt;0,VLOOKUP(AP24,Teams!$A$3:$C$16,2,0)&lt;&gt;"BYE"),"You are AWAY at "&amp;VLOOKUP(AP24,Teams!$A$3:$C$16,3,0)&amp;" vs "&amp;VLOOKUP(AP24,Teams!$A$3:$C$16,2,0),"(No Scheduled Match)"))</f>
        <v>(No Scheduled Match)</v>
      </c>
      <c r="BC24" s="83" t="str">
        <f>IF(AND(AE24&gt;0,VLOOKUP(G24,Teams!$A$3:$C$16,2,0)&lt;&gt;"BYE"),"You are HOME at "&amp;VLOOKUP(G24,Teams!$A$3:$C$16,3,0)&amp;" vs "&amp;VLOOKUP(AE24,Teams!$A$3:$C$16,2,0),IF(AND(AQ24&gt;0,VLOOKUP(AQ24,Teams!$A$3:$C$16,2,0)&lt;&gt;"BYE"),"You are AWAY at "&amp;VLOOKUP(AQ24,Teams!$A$3:$C$16,3,0)&amp;" vs "&amp;VLOOKUP(AQ24,Teams!$A$3:$C$16,2,0),"(No Scheduled Match)"))</f>
        <v>(No Scheduled Match)</v>
      </c>
      <c r="BD24" s="83" t="str">
        <f>IF(AND(AF24&gt;0,VLOOKUP(H24,Teams!$A$3:$C$16,2,0)&lt;&gt;"BYE"),"You are HOME at "&amp;VLOOKUP(H24,Teams!$A$3:$C$16,3,0)&amp;" vs "&amp;VLOOKUP(AF24,Teams!$A$3:$C$16,2,0),IF(AND(AR24&gt;0,VLOOKUP(AR24,Teams!$A$3:$C$16,2,0)&lt;&gt;"BYE"),"You are AWAY at "&amp;VLOOKUP(AR24,Teams!$A$3:$C$16,3,0)&amp;" vs "&amp;VLOOKUP(AR24,Teams!$A$3:$C$16,2,0),"(No Scheduled Match)"))</f>
        <v>(No Scheduled Match)</v>
      </c>
      <c r="BE24" s="83" t="str">
        <f>IF(AND(AG24&gt;0,VLOOKUP(I24,Teams!$A$3:$C$16,2,0)&lt;&gt;"BYE"),"You are HOME at "&amp;VLOOKUP(I24,Teams!$A$3:$C$16,3,0)&amp;" vs "&amp;VLOOKUP(AG24,Teams!$A$3:$C$16,2,0),IF(AND(AS24&gt;0,VLOOKUP(AS24,Teams!$A$3:$C$16,2,0)&lt;&gt;"BYE"),"You are AWAY at "&amp;VLOOKUP(AS24,Teams!$A$3:$C$16,3,0)&amp;" vs "&amp;VLOOKUP(AS24,Teams!$A$3:$C$16,2,0),"(No Scheduled Match)"))</f>
        <v>(No Scheduled Match)</v>
      </c>
      <c r="BF24" s="83" t="str">
        <f>IF(AND(AH24&gt;0,VLOOKUP(J24,Teams!$A$3:$C$16,2,0)&lt;&gt;"BYE"),"You are HOME at "&amp;VLOOKUP(J24,Teams!$A$3:$C$16,3,0)&amp;" vs "&amp;VLOOKUP(AH24,Teams!$A$3:$C$16,2,0),IF(AND(AT24&gt;0,VLOOKUP(AT24,Teams!$A$3:$C$16,2,0)&lt;&gt;"BYE"),"You are AWAY at "&amp;VLOOKUP(AT24,Teams!$A$3:$C$16,3,0)&amp;" vs "&amp;VLOOKUP(AT24,Teams!$A$3:$C$16,2,0),"(No Scheduled Match)"))</f>
        <v>(No Scheduled Match)</v>
      </c>
      <c r="BG24" s="83" t="str">
        <f>IF(AND(AI24&gt;0,VLOOKUP(K24,Teams!$A$3:$C$16,2,0)&lt;&gt;"BYE"),"You are HOME at "&amp;VLOOKUP(K24,Teams!$A$3:$C$16,3,0)&amp;" vs "&amp;VLOOKUP(AI24,Teams!$A$3:$C$16,2,0),IF(AND(AU24&gt;0,VLOOKUP(AU24,Teams!$A$3:$C$16,2,0)&lt;&gt;"BYE"),"You are AWAY at "&amp;VLOOKUP(AU24,Teams!$A$3:$C$16,3,0)&amp;" vs "&amp;VLOOKUP(AU24,Teams!$A$3:$C$16,2,0),"(No Scheduled Match)"))</f>
        <v>(No Scheduled Match)</v>
      </c>
      <c r="BH24" s="83" t="str">
        <f>IF(AND(AJ24&gt;0,VLOOKUP(L24,Teams!$A$3:$C$16,2,0)&lt;&gt;"BYE"),"You are HOME at "&amp;VLOOKUP(L24,Teams!$A$3:$C$16,3,0)&amp;" vs "&amp;VLOOKUP(AJ24,Teams!$A$3:$C$16,2,0),IF(AND(AV24&gt;0,VLOOKUP(AV24,Teams!$A$3:$C$16,2,0)&lt;&gt;"BYE"),"You are AWAY at "&amp;VLOOKUP(AV24,Teams!$A$3:$C$16,3,0)&amp;" vs "&amp;VLOOKUP(AV24,Teams!$A$3:$C$16,2,0),"(No Scheduled Match)"))</f>
        <v>(No Scheduled Match)</v>
      </c>
      <c r="BI24" s="83" t="str">
        <f>IF(AND(AK24&gt;0,VLOOKUP(M24,Teams!$A$3:$C$16,2,0)&lt;&gt;"BYE"),"You are HOME at "&amp;VLOOKUP(M24,Teams!$A$3:$C$16,3,0)&amp;" vs "&amp;VLOOKUP(AK24,Teams!$A$3:$C$16,2,0),IF(AND(AW24&gt;0,VLOOKUP(AW24,Teams!$A$3:$C$16,2,0)&lt;&gt;"BYE"),"You are AWAY at "&amp;VLOOKUP(AW24,Teams!$A$3:$C$16,3,0)&amp;" vs "&amp;VLOOKUP(AW24,Teams!$A$3:$C$16,2,0),"(No Scheduled Match)"))</f>
        <v>(No Scheduled Match)</v>
      </c>
      <c r="BJ24" s="83" t="str">
        <f>IF(AND(AL24&gt;0,VLOOKUP(N24,Teams!$A$3:$C$16,2,0)&lt;&gt;"BYE"),"You are HOME at "&amp;VLOOKUP(N24,Teams!$A$3:$C$16,3,0)&amp;" vs "&amp;VLOOKUP(AL24,Teams!$A$3:$C$16,2,0),IF(AND(AX24&gt;0,VLOOKUP(AX24,Teams!$A$3:$C$16,2,0)&lt;&gt;"BYE"),"You are AWAY at "&amp;VLOOKUP(AX24,Teams!$A$3:$C$16,3,0)&amp;" vs "&amp;VLOOKUP(AX24,Teams!$A$3:$C$16,2,0),"(No Scheduled Match)"))</f>
        <v>(No Scheduled Match)</v>
      </c>
      <c r="BK24" s="83" t="str">
        <f>IF(AND(AM24&gt;0,VLOOKUP(O24,Teams!$A$3:$C$16,2,0)&lt;&gt;"BYE"),"You are HOME at "&amp;VLOOKUP(O24,Teams!$A$3:$C$16,3,0)&amp;" vs "&amp;VLOOKUP(AM24,Teams!$A$3:$C$16,2,0),IF(AND(AY24&gt;0,VLOOKUP(AY24,Teams!$A$3:$C$16,2,0)&lt;&gt;"BYE"),"You are AWAY at "&amp;VLOOKUP(AY24,Teams!$A$3:$C$16,3,0)&amp;" vs "&amp;VLOOKUP(AY24,Teams!$A$3:$C$16,2,0),"(No Scheduled Match)"))</f>
        <v>(No Scheduled Match)</v>
      </c>
      <c r="BL24" s="40"/>
      <c r="BM24" s="40"/>
      <c r="BN24" s="40"/>
    </row>
    <row r="25" spans="1:66" s="38" customFormat="1">
      <c r="A25" s="407" t="str">
        <f>IF(B25="","",IF(ISERROR(VLOOKUP(B25,B$34:D$37,1,0)),IF(A24="Week",1,MAX(A$2:A24)+1),""))</f>
        <v/>
      </c>
      <c r="B25" s="408" t="str">
        <f t="shared" si="26"/>
        <v/>
      </c>
      <c r="C25" s="437"/>
      <c r="D25" s="429"/>
      <c r="E25" s="430"/>
      <c r="F25" s="431"/>
      <c r="G25" s="432"/>
      <c r="H25" s="431"/>
      <c r="I25" s="432"/>
      <c r="J25" s="431"/>
      <c r="K25" s="432"/>
      <c r="L25" s="431"/>
      <c r="M25" s="432"/>
      <c r="N25" s="430"/>
      <c r="O25" s="438"/>
      <c r="P25" s="93" t="str">
        <f>IF(D25=0,"",IF(ISERROR(VLOOKUP(D25,Teams!$A$3:$B$16,2,0)),"",VLOOKUP(D25,Teams!$A$3:$B$16,2,0)))</f>
        <v/>
      </c>
      <c r="Q25" s="163" t="str">
        <f>IF(E25=0,"",IF(ISERROR(VLOOKUP(E25,Teams!$A$3:$B$16,2,0)),"",VLOOKUP(E25,Teams!$A$3:$B$16,2,0)))</f>
        <v/>
      </c>
      <c r="R25" s="164" t="str">
        <f>IF(F25=0,"",IF(ISERROR(VLOOKUP(F25,Teams!$A$3:$B$16,2,0)),"",VLOOKUP(F25,Teams!$A$3:$B$16,2,0)))</f>
        <v/>
      </c>
      <c r="S25" s="163" t="str">
        <f>IF(G25=0,"",IF(ISERROR(VLOOKUP(G25,Teams!$A$3:$B$16,2,0)),"",VLOOKUP(G25,Teams!$A$3:$B$16,2,0)))</f>
        <v/>
      </c>
      <c r="T25" s="164" t="str">
        <f>IF(H25=0,"",IF(ISERROR(VLOOKUP(H25,Teams!$A$3:$B$16,2,0)),"",VLOOKUP(H25,Teams!$A$3:$B$16,2,0)))</f>
        <v/>
      </c>
      <c r="U25" s="163" t="str">
        <f>IF(I25=0,"",IF(ISERROR(VLOOKUP(I25,Teams!$A$3:$B$16,2,0)),"",VLOOKUP(I25,Teams!$A$3:$B$16,2,0)))</f>
        <v/>
      </c>
      <c r="V25" s="164" t="str">
        <f>IF(J25=0,"",IF(ISERROR(VLOOKUP(J25,Teams!$A$3:$B$16,2,0)),"",VLOOKUP(J25,Teams!$A$3:$B$16,2,0)))</f>
        <v/>
      </c>
      <c r="W25" s="163" t="str">
        <f>IF(K25=0,"",IF(ISERROR(VLOOKUP(K25,Teams!$A$3:$B$16,2,0)),"",VLOOKUP(K25,Teams!$A$3:$B$16,2,0)))</f>
        <v/>
      </c>
      <c r="X25" s="164" t="str">
        <f>IF(L25=0,"",IF(ISERROR(VLOOKUP(L25,Teams!$A$3:$B$16,2,0)),"",VLOOKUP(L25,Teams!$A$3:$B$16,2,0)))</f>
        <v/>
      </c>
      <c r="Y25" s="163" t="str">
        <f>IF(M25=0,"",IF(ISERROR(VLOOKUP(M25,Teams!$A$3:$B$16,2,0)),"",VLOOKUP(M25,Teams!$A$3:$B$16,2,0)))</f>
        <v/>
      </c>
      <c r="Z25" s="164" t="str">
        <f>IF(N25=0,"",IF(ISERROR(VLOOKUP(N25,Teams!$A$3:$B$16,2,0)),"",VLOOKUP(N25,Teams!$A$3:$B$16,2,0)))</f>
        <v/>
      </c>
      <c r="AA25" s="165" t="str">
        <f>IF(O25=0,"",IF(ISERROR(VLOOKUP(O25,Teams!$A$3:$B$16,2,0)),"",VLOOKUP(O25,Teams!$A$3:$B$16,2,0)))</f>
        <v/>
      </c>
      <c r="AB25" s="166">
        <f t="shared" si="2"/>
        <v>0</v>
      </c>
      <c r="AC25" s="166">
        <f t="shared" si="3"/>
        <v>0</v>
      </c>
      <c r="AD25" s="166">
        <f t="shared" si="4"/>
        <v>0</v>
      </c>
      <c r="AE25" s="166">
        <f t="shared" si="5"/>
        <v>0</v>
      </c>
      <c r="AF25" s="166">
        <f t="shared" si="6"/>
        <v>0</v>
      </c>
      <c r="AG25" s="166">
        <f t="shared" si="7"/>
        <v>0</v>
      </c>
      <c r="AH25" s="166">
        <f t="shared" si="8"/>
        <v>0</v>
      </c>
      <c r="AI25" s="166">
        <f t="shared" si="9"/>
        <v>0</v>
      </c>
      <c r="AJ25" s="166">
        <f t="shared" si="10"/>
        <v>0</v>
      </c>
      <c r="AK25" s="166">
        <f t="shared" si="11"/>
        <v>0</v>
      </c>
      <c r="AL25" s="166">
        <f t="shared" si="12"/>
        <v>0</v>
      </c>
      <c r="AM25" s="165">
        <f t="shared" si="13"/>
        <v>0</v>
      </c>
      <c r="AN25" s="207">
        <f t="shared" si="14"/>
        <v>0</v>
      </c>
      <c r="AO25" s="31">
        <f t="shared" si="15"/>
        <v>0</v>
      </c>
      <c r="AP25" s="31">
        <f t="shared" si="16"/>
        <v>0</v>
      </c>
      <c r="AQ25" s="31">
        <f t="shared" si="17"/>
        <v>0</v>
      </c>
      <c r="AR25" s="31">
        <f t="shared" si="18"/>
        <v>0</v>
      </c>
      <c r="AS25" s="31">
        <f t="shared" si="19"/>
        <v>0</v>
      </c>
      <c r="AT25" s="31">
        <f t="shared" si="20"/>
        <v>0</v>
      </c>
      <c r="AU25" s="31">
        <f t="shared" si="21"/>
        <v>0</v>
      </c>
      <c r="AV25" s="31">
        <f t="shared" si="22"/>
        <v>0</v>
      </c>
      <c r="AW25" s="31">
        <f t="shared" si="23"/>
        <v>0</v>
      </c>
      <c r="AX25" s="31">
        <f t="shared" si="24"/>
        <v>0</v>
      </c>
      <c r="AY25" s="208">
        <f t="shared" si="25"/>
        <v>0</v>
      </c>
      <c r="AZ25" s="166" t="str">
        <f>IF(AND(AB25&gt;0,VLOOKUP(D25,Teams!$A$3:$C$16,2,0)&lt;&gt;"BYE"),"You are HOME at "&amp;VLOOKUP(D25,Teams!$A$3:$C$16,3,0)&amp;" vs "&amp;VLOOKUP(AB25,Teams!$A$3:$C$16,2,0),IF(AND(AN25&gt;0,VLOOKUP(AN25,Teams!$A$3:$C$16,2,0)&lt;&gt;"BYE"),"You are AWAY at "&amp;VLOOKUP(AN25,Teams!$A$3:$C$16,3,0)&amp;" vs "&amp;VLOOKUP(AN25,Teams!$A$3:$C$16,2,0),"(No Scheduled Match)"))</f>
        <v>(No Scheduled Match)</v>
      </c>
      <c r="BA25" s="83" t="str">
        <f>IF(AND(AC25&gt;0,VLOOKUP(E25,Teams!$A$3:$C$16,2,0)&lt;&gt;"BYE"),"You are HOME at "&amp;VLOOKUP(E25,Teams!$A$3:$C$16,3,0)&amp;" vs "&amp;VLOOKUP(AC25,Teams!$A$3:$C$16,2,0),IF(AND(AO25&gt;0,VLOOKUP(AO25,Teams!$A$3:$C$16,2,0)&lt;&gt;"BYE"),"You are AWAY at "&amp;VLOOKUP(AO25,Teams!$A$3:$C$16,3,0)&amp;" vs "&amp;VLOOKUP(AO25,Teams!$A$3:$C$16,2,0),"(No Scheduled Match)"))</f>
        <v>(No Scheduled Match)</v>
      </c>
      <c r="BB25" s="83" t="str">
        <f>IF(AND(AD25&gt;0,VLOOKUP(F25,Teams!$A$3:$C$16,2,0)&lt;&gt;"BYE"),"You are HOME at "&amp;VLOOKUP(F25,Teams!$A$3:$C$16,3,0)&amp;" vs "&amp;VLOOKUP(AD25,Teams!$A$3:$C$16,2,0),IF(AND(AP25&gt;0,VLOOKUP(AP25,Teams!$A$3:$C$16,2,0)&lt;&gt;"BYE"),"You are AWAY at "&amp;VLOOKUP(AP25,Teams!$A$3:$C$16,3,0)&amp;" vs "&amp;VLOOKUP(AP25,Teams!$A$3:$C$16,2,0),"(No Scheduled Match)"))</f>
        <v>(No Scheduled Match)</v>
      </c>
      <c r="BC25" s="83" t="str">
        <f>IF(AND(AE25&gt;0,VLOOKUP(G25,Teams!$A$3:$C$16,2,0)&lt;&gt;"BYE"),"You are HOME at "&amp;VLOOKUP(G25,Teams!$A$3:$C$16,3,0)&amp;" vs "&amp;VLOOKUP(AE25,Teams!$A$3:$C$16,2,0),IF(AND(AQ25&gt;0,VLOOKUP(AQ25,Teams!$A$3:$C$16,2,0)&lt;&gt;"BYE"),"You are AWAY at "&amp;VLOOKUP(AQ25,Teams!$A$3:$C$16,3,0)&amp;" vs "&amp;VLOOKUP(AQ25,Teams!$A$3:$C$16,2,0),"(No Scheduled Match)"))</f>
        <v>(No Scheduled Match)</v>
      </c>
      <c r="BD25" s="83" t="str">
        <f>IF(AND(AF25&gt;0,VLOOKUP(H25,Teams!$A$3:$C$16,2,0)&lt;&gt;"BYE"),"You are HOME at "&amp;VLOOKUP(H25,Teams!$A$3:$C$16,3,0)&amp;" vs "&amp;VLOOKUP(AF25,Teams!$A$3:$C$16,2,0),IF(AND(AR25&gt;0,VLOOKUP(AR25,Teams!$A$3:$C$16,2,0)&lt;&gt;"BYE"),"You are AWAY at "&amp;VLOOKUP(AR25,Teams!$A$3:$C$16,3,0)&amp;" vs "&amp;VLOOKUP(AR25,Teams!$A$3:$C$16,2,0),"(No Scheduled Match)"))</f>
        <v>(No Scheduled Match)</v>
      </c>
      <c r="BE25" s="83" t="str">
        <f>IF(AND(AG25&gt;0,VLOOKUP(I25,Teams!$A$3:$C$16,2,0)&lt;&gt;"BYE"),"You are HOME at "&amp;VLOOKUP(I25,Teams!$A$3:$C$16,3,0)&amp;" vs "&amp;VLOOKUP(AG25,Teams!$A$3:$C$16,2,0),IF(AND(AS25&gt;0,VLOOKUP(AS25,Teams!$A$3:$C$16,2,0)&lt;&gt;"BYE"),"You are AWAY at "&amp;VLOOKUP(AS25,Teams!$A$3:$C$16,3,0)&amp;" vs "&amp;VLOOKUP(AS25,Teams!$A$3:$C$16,2,0),"(No Scheduled Match)"))</f>
        <v>(No Scheduled Match)</v>
      </c>
      <c r="BF25" s="83" t="str">
        <f>IF(AND(AH25&gt;0,VLOOKUP(J25,Teams!$A$3:$C$16,2,0)&lt;&gt;"BYE"),"You are HOME at "&amp;VLOOKUP(J25,Teams!$A$3:$C$16,3,0)&amp;" vs "&amp;VLOOKUP(AH25,Teams!$A$3:$C$16,2,0),IF(AND(AT25&gt;0,VLOOKUP(AT25,Teams!$A$3:$C$16,2,0)&lt;&gt;"BYE"),"You are AWAY at "&amp;VLOOKUP(AT25,Teams!$A$3:$C$16,3,0)&amp;" vs "&amp;VLOOKUP(AT25,Teams!$A$3:$C$16,2,0),"(No Scheduled Match)"))</f>
        <v>(No Scheduled Match)</v>
      </c>
      <c r="BG25" s="83" t="str">
        <f>IF(AND(AI25&gt;0,VLOOKUP(K25,Teams!$A$3:$C$16,2,0)&lt;&gt;"BYE"),"You are HOME at "&amp;VLOOKUP(K25,Teams!$A$3:$C$16,3,0)&amp;" vs "&amp;VLOOKUP(AI25,Teams!$A$3:$C$16,2,0),IF(AND(AU25&gt;0,VLOOKUP(AU25,Teams!$A$3:$C$16,2,0)&lt;&gt;"BYE"),"You are AWAY at "&amp;VLOOKUP(AU25,Teams!$A$3:$C$16,3,0)&amp;" vs "&amp;VLOOKUP(AU25,Teams!$A$3:$C$16,2,0),"(No Scheduled Match)"))</f>
        <v>(No Scheduled Match)</v>
      </c>
      <c r="BH25" s="83" t="str">
        <f>IF(AND(AJ25&gt;0,VLOOKUP(L25,Teams!$A$3:$C$16,2,0)&lt;&gt;"BYE"),"You are HOME at "&amp;VLOOKUP(L25,Teams!$A$3:$C$16,3,0)&amp;" vs "&amp;VLOOKUP(AJ25,Teams!$A$3:$C$16,2,0),IF(AND(AV25&gt;0,VLOOKUP(AV25,Teams!$A$3:$C$16,2,0)&lt;&gt;"BYE"),"You are AWAY at "&amp;VLOOKUP(AV25,Teams!$A$3:$C$16,3,0)&amp;" vs "&amp;VLOOKUP(AV25,Teams!$A$3:$C$16,2,0),"(No Scheduled Match)"))</f>
        <v>(No Scheduled Match)</v>
      </c>
      <c r="BI25" s="83" t="str">
        <f>IF(AND(AK25&gt;0,VLOOKUP(M25,Teams!$A$3:$C$16,2,0)&lt;&gt;"BYE"),"You are HOME at "&amp;VLOOKUP(M25,Teams!$A$3:$C$16,3,0)&amp;" vs "&amp;VLOOKUP(AK25,Teams!$A$3:$C$16,2,0),IF(AND(AW25&gt;0,VLOOKUP(AW25,Teams!$A$3:$C$16,2,0)&lt;&gt;"BYE"),"You are AWAY at "&amp;VLOOKUP(AW25,Teams!$A$3:$C$16,3,0)&amp;" vs "&amp;VLOOKUP(AW25,Teams!$A$3:$C$16,2,0),"(No Scheduled Match)"))</f>
        <v>(No Scheduled Match)</v>
      </c>
      <c r="BJ25" s="83" t="str">
        <f>IF(AND(AL25&gt;0,VLOOKUP(N25,Teams!$A$3:$C$16,2,0)&lt;&gt;"BYE"),"You are HOME at "&amp;VLOOKUP(N25,Teams!$A$3:$C$16,3,0)&amp;" vs "&amp;VLOOKUP(AL25,Teams!$A$3:$C$16,2,0),IF(AND(AX25&gt;0,VLOOKUP(AX25,Teams!$A$3:$C$16,2,0)&lt;&gt;"BYE"),"You are AWAY at "&amp;VLOOKUP(AX25,Teams!$A$3:$C$16,3,0)&amp;" vs "&amp;VLOOKUP(AX25,Teams!$A$3:$C$16,2,0),"(No Scheduled Match)"))</f>
        <v>(No Scheduled Match)</v>
      </c>
      <c r="BK25" s="83" t="str">
        <f>IF(AND(AM25&gt;0,VLOOKUP(O25,Teams!$A$3:$C$16,2,0)&lt;&gt;"BYE"),"You are HOME at "&amp;VLOOKUP(O25,Teams!$A$3:$C$16,3,0)&amp;" vs "&amp;VLOOKUP(AM25,Teams!$A$3:$C$16,2,0),IF(AND(AY25&gt;0,VLOOKUP(AY25,Teams!$A$3:$C$16,2,0)&lt;&gt;"BYE"),"You are AWAY at "&amp;VLOOKUP(AY25,Teams!$A$3:$C$16,3,0)&amp;" vs "&amp;VLOOKUP(AY25,Teams!$A$3:$C$16,2,0),"(No Scheduled Match)"))</f>
        <v>(No Scheduled Match)</v>
      </c>
      <c r="BL25" s="40"/>
      <c r="BM25" s="40"/>
      <c r="BN25" s="40"/>
    </row>
    <row r="26" spans="1:66" s="38" customFormat="1">
      <c r="A26" s="407" t="str">
        <f>IF(B26="","",IF(ISERROR(VLOOKUP(B26,B$34:D$37,1,0)),IF(A25="Week",1,MAX(A$2:A25)+1),""))</f>
        <v/>
      </c>
      <c r="B26" s="408" t="str">
        <f t="shared" si="26"/>
        <v/>
      </c>
      <c r="C26" s="430"/>
      <c r="D26" s="414"/>
      <c r="E26" s="409"/>
      <c r="F26" s="415"/>
      <c r="G26" s="416"/>
      <c r="H26" s="415"/>
      <c r="I26" s="416"/>
      <c r="J26" s="415"/>
      <c r="K26" s="416"/>
      <c r="L26" s="415"/>
      <c r="M26" s="416"/>
      <c r="N26" s="409"/>
      <c r="O26" s="439"/>
      <c r="P26" s="93" t="str">
        <f>IF(D26=0,"",IF(ISERROR(VLOOKUP(D26,Teams!$A$3:$B$16,2,0)),"",VLOOKUP(D26,Teams!$A$3:$B$16,2,0)))</f>
        <v/>
      </c>
      <c r="Q26" s="163" t="str">
        <f>IF(E26=0,"",IF(ISERROR(VLOOKUP(E26,Teams!$A$3:$B$16,2,0)),"",VLOOKUP(E26,Teams!$A$3:$B$16,2,0)))</f>
        <v/>
      </c>
      <c r="R26" s="164" t="str">
        <f>IF(F26=0,"",IF(ISERROR(VLOOKUP(F26,Teams!$A$3:$B$16,2,0)),"",VLOOKUP(F26,Teams!$A$3:$B$16,2,0)))</f>
        <v/>
      </c>
      <c r="S26" s="163" t="str">
        <f>IF(G26=0,"",IF(ISERROR(VLOOKUP(G26,Teams!$A$3:$B$16,2,0)),"",VLOOKUP(G26,Teams!$A$3:$B$16,2,0)))</f>
        <v/>
      </c>
      <c r="T26" s="164" t="str">
        <f>IF(H26=0,"",IF(ISERROR(VLOOKUP(H26,Teams!$A$3:$B$16,2,0)),"",VLOOKUP(H26,Teams!$A$3:$B$16,2,0)))</f>
        <v/>
      </c>
      <c r="U26" s="163" t="str">
        <f>IF(I26=0,"",IF(ISERROR(VLOOKUP(I26,Teams!$A$3:$B$16,2,0)),"",VLOOKUP(I26,Teams!$A$3:$B$16,2,0)))</f>
        <v/>
      </c>
      <c r="V26" s="164" t="str">
        <f>IF(J26=0,"",IF(ISERROR(VLOOKUP(J26,Teams!$A$3:$B$16,2,0)),"",VLOOKUP(J26,Teams!$A$3:$B$16,2,0)))</f>
        <v/>
      </c>
      <c r="W26" s="163" t="str">
        <f>IF(K26=0,"",IF(ISERROR(VLOOKUP(K26,Teams!$A$3:$B$16,2,0)),"",VLOOKUP(K26,Teams!$A$3:$B$16,2,0)))</f>
        <v/>
      </c>
      <c r="X26" s="164" t="str">
        <f>IF(L26=0,"",IF(ISERROR(VLOOKUP(L26,Teams!$A$3:$B$16,2,0)),"",VLOOKUP(L26,Teams!$A$3:$B$16,2,0)))</f>
        <v/>
      </c>
      <c r="Y26" s="163" t="str">
        <f>IF(M26=0,"",IF(ISERROR(VLOOKUP(M26,Teams!$A$3:$B$16,2,0)),"",VLOOKUP(M26,Teams!$A$3:$B$16,2,0)))</f>
        <v/>
      </c>
      <c r="Z26" s="164" t="str">
        <f>IF(N26=0,"",IF(ISERROR(VLOOKUP(N26,Teams!$A$3:$B$16,2,0)),"",VLOOKUP(N26,Teams!$A$3:$B$16,2,0)))</f>
        <v/>
      </c>
      <c r="AA26" s="165" t="str">
        <f>IF(O26=0,"",IF(ISERROR(VLOOKUP(O26,Teams!$A$3:$B$16,2,0)),"",VLOOKUP(O26,Teams!$A$3:$B$16,2,0)))</f>
        <v/>
      </c>
      <c r="AB26" s="166">
        <f t="shared" si="2"/>
        <v>0</v>
      </c>
      <c r="AC26" s="166">
        <f t="shared" si="3"/>
        <v>0</v>
      </c>
      <c r="AD26" s="166">
        <f t="shared" si="4"/>
        <v>0</v>
      </c>
      <c r="AE26" s="166">
        <f t="shared" si="5"/>
        <v>0</v>
      </c>
      <c r="AF26" s="166">
        <f t="shared" si="6"/>
        <v>0</v>
      </c>
      <c r="AG26" s="166">
        <f t="shared" si="7"/>
        <v>0</v>
      </c>
      <c r="AH26" s="166">
        <f t="shared" si="8"/>
        <v>0</v>
      </c>
      <c r="AI26" s="166">
        <f t="shared" si="9"/>
        <v>0</v>
      </c>
      <c r="AJ26" s="166">
        <f t="shared" si="10"/>
        <v>0</v>
      </c>
      <c r="AK26" s="166">
        <f t="shared" si="11"/>
        <v>0</v>
      </c>
      <c r="AL26" s="166">
        <f t="shared" si="12"/>
        <v>0</v>
      </c>
      <c r="AM26" s="165">
        <f t="shared" si="13"/>
        <v>0</v>
      </c>
      <c r="AN26" s="207">
        <f t="shared" si="14"/>
        <v>0</v>
      </c>
      <c r="AO26" s="31">
        <f t="shared" si="15"/>
        <v>0</v>
      </c>
      <c r="AP26" s="31">
        <f t="shared" si="16"/>
        <v>0</v>
      </c>
      <c r="AQ26" s="31">
        <f t="shared" si="17"/>
        <v>0</v>
      </c>
      <c r="AR26" s="31">
        <f t="shared" si="18"/>
        <v>0</v>
      </c>
      <c r="AS26" s="31">
        <f t="shared" si="19"/>
        <v>0</v>
      </c>
      <c r="AT26" s="31">
        <f t="shared" si="20"/>
        <v>0</v>
      </c>
      <c r="AU26" s="31">
        <f t="shared" si="21"/>
        <v>0</v>
      </c>
      <c r="AV26" s="31">
        <f t="shared" si="22"/>
        <v>0</v>
      </c>
      <c r="AW26" s="31">
        <f t="shared" si="23"/>
        <v>0</v>
      </c>
      <c r="AX26" s="31">
        <f t="shared" si="24"/>
        <v>0</v>
      </c>
      <c r="AY26" s="208">
        <f t="shared" si="25"/>
        <v>0</v>
      </c>
      <c r="AZ26" s="166" t="str">
        <f>IF(AND(AB26&gt;0,VLOOKUP(D26,Teams!$A$3:$C$16,2,0)&lt;&gt;"BYE"),"You are HOME at "&amp;VLOOKUP(D26,Teams!$A$3:$C$16,3,0)&amp;" vs "&amp;VLOOKUP(AB26,Teams!$A$3:$C$16,2,0),IF(AND(AN26&gt;0,VLOOKUP(AN26,Teams!$A$3:$C$16,2,0)&lt;&gt;"BYE"),"You are AWAY at "&amp;VLOOKUP(AN26,Teams!$A$3:$C$16,3,0)&amp;" vs "&amp;VLOOKUP(AN26,Teams!$A$3:$C$16,2,0),"(No Scheduled Match)"))</f>
        <v>(No Scheduled Match)</v>
      </c>
      <c r="BA26" s="83" t="str">
        <f>IF(AND(AC26&gt;0,VLOOKUP(E26,Teams!$A$3:$C$16,2,0)&lt;&gt;"BYE"),"You are HOME at "&amp;VLOOKUP(E26,Teams!$A$3:$C$16,3,0)&amp;" vs "&amp;VLOOKUP(AC26,Teams!$A$3:$C$16,2,0),IF(AND(AO26&gt;0,VLOOKUP(AO26,Teams!$A$3:$C$16,2,0)&lt;&gt;"BYE"),"You are AWAY at "&amp;VLOOKUP(AO26,Teams!$A$3:$C$16,3,0)&amp;" vs "&amp;VLOOKUP(AO26,Teams!$A$3:$C$16,2,0),"(No Scheduled Match)"))</f>
        <v>(No Scheduled Match)</v>
      </c>
      <c r="BB26" s="83" t="str">
        <f>IF(AND(AD26&gt;0,VLOOKUP(F26,Teams!$A$3:$C$16,2,0)&lt;&gt;"BYE"),"You are HOME at "&amp;VLOOKUP(F26,Teams!$A$3:$C$16,3,0)&amp;" vs "&amp;VLOOKUP(AD26,Teams!$A$3:$C$16,2,0),IF(AND(AP26&gt;0,VLOOKUP(AP26,Teams!$A$3:$C$16,2,0)&lt;&gt;"BYE"),"You are AWAY at "&amp;VLOOKUP(AP26,Teams!$A$3:$C$16,3,0)&amp;" vs "&amp;VLOOKUP(AP26,Teams!$A$3:$C$16,2,0),"(No Scheduled Match)"))</f>
        <v>(No Scheduled Match)</v>
      </c>
      <c r="BC26" s="83" t="str">
        <f>IF(AND(AE26&gt;0,VLOOKUP(G26,Teams!$A$3:$C$16,2,0)&lt;&gt;"BYE"),"You are HOME at "&amp;VLOOKUP(G26,Teams!$A$3:$C$16,3,0)&amp;" vs "&amp;VLOOKUP(AE26,Teams!$A$3:$C$16,2,0),IF(AND(AQ26&gt;0,VLOOKUP(AQ26,Teams!$A$3:$C$16,2,0)&lt;&gt;"BYE"),"You are AWAY at "&amp;VLOOKUP(AQ26,Teams!$A$3:$C$16,3,0)&amp;" vs "&amp;VLOOKUP(AQ26,Teams!$A$3:$C$16,2,0),"(No Scheduled Match)"))</f>
        <v>(No Scheduled Match)</v>
      </c>
      <c r="BD26" s="83" t="str">
        <f>IF(AND(AF26&gt;0,VLOOKUP(H26,Teams!$A$3:$C$16,2,0)&lt;&gt;"BYE"),"You are HOME at "&amp;VLOOKUP(H26,Teams!$A$3:$C$16,3,0)&amp;" vs "&amp;VLOOKUP(AF26,Teams!$A$3:$C$16,2,0),IF(AND(AR26&gt;0,VLOOKUP(AR26,Teams!$A$3:$C$16,2,0)&lt;&gt;"BYE"),"You are AWAY at "&amp;VLOOKUP(AR26,Teams!$A$3:$C$16,3,0)&amp;" vs "&amp;VLOOKUP(AR26,Teams!$A$3:$C$16,2,0),"(No Scheduled Match)"))</f>
        <v>(No Scheduled Match)</v>
      </c>
      <c r="BE26" s="83" t="str">
        <f>IF(AND(AG26&gt;0,VLOOKUP(I26,Teams!$A$3:$C$16,2,0)&lt;&gt;"BYE"),"You are HOME at "&amp;VLOOKUP(I26,Teams!$A$3:$C$16,3,0)&amp;" vs "&amp;VLOOKUP(AG26,Teams!$A$3:$C$16,2,0),IF(AND(AS26&gt;0,VLOOKUP(AS26,Teams!$A$3:$C$16,2,0)&lt;&gt;"BYE"),"You are AWAY at "&amp;VLOOKUP(AS26,Teams!$A$3:$C$16,3,0)&amp;" vs "&amp;VLOOKUP(AS26,Teams!$A$3:$C$16,2,0),"(No Scheduled Match)"))</f>
        <v>(No Scheduled Match)</v>
      </c>
      <c r="BF26" s="83" t="str">
        <f>IF(AND(AH26&gt;0,VLOOKUP(J26,Teams!$A$3:$C$16,2,0)&lt;&gt;"BYE"),"You are HOME at "&amp;VLOOKUP(J26,Teams!$A$3:$C$16,3,0)&amp;" vs "&amp;VLOOKUP(AH26,Teams!$A$3:$C$16,2,0),IF(AND(AT26&gt;0,VLOOKUP(AT26,Teams!$A$3:$C$16,2,0)&lt;&gt;"BYE"),"You are AWAY at "&amp;VLOOKUP(AT26,Teams!$A$3:$C$16,3,0)&amp;" vs "&amp;VLOOKUP(AT26,Teams!$A$3:$C$16,2,0),"(No Scheduled Match)"))</f>
        <v>(No Scheduled Match)</v>
      </c>
      <c r="BG26" s="83" t="str">
        <f>IF(AND(AI26&gt;0,VLOOKUP(K26,Teams!$A$3:$C$16,2,0)&lt;&gt;"BYE"),"You are HOME at "&amp;VLOOKUP(K26,Teams!$A$3:$C$16,3,0)&amp;" vs "&amp;VLOOKUP(AI26,Teams!$A$3:$C$16,2,0),IF(AND(AU26&gt;0,VLOOKUP(AU26,Teams!$A$3:$C$16,2,0)&lt;&gt;"BYE"),"You are AWAY at "&amp;VLOOKUP(AU26,Teams!$A$3:$C$16,3,0)&amp;" vs "&amp;VLOOKUP(AU26,Teams!$A$3:$C$16,2,0),"(No Scheduled Match)"))</f>
        <v>(No Scheduled Match)</v>
      </c>
      <c r="BH26" s="83" t="str">
        <f>IF(AND(AJ26&gt;0,VLOOKUP(L26,Teams!$A$3:$C$16,2,0)&lt;&gt;"BYE"),"You are HOME at "&amp;VLOOKUP(L26,Teams!$A$3:$C$16,3,0)&amp;" vs "&amp;VLOOKUP(AJ26,Teams!$A$3:$C$16,2,0),IF(AND(AV26&gt;0,VLOOKUP(AV26,Teams!$A$3:$C$16,2,0)&lt;&gt;"BYE"),"You are AWAY at "&amp;VLOOKUP(AV26,Teams!$A$3:$C$16,3,0)&amp;" vs "&amp;VLOOKUP(AV26,Teams!$A$3:$C$16,2,0),"(No Scheduled Match)"))</f>
        <v>(No Scheduled Match)</v>
      </c>
      <c r="BI26" s="83" t="str">
        <f>IF(AND(AK26&gt;0,VLOOKUP(M26,Teams!$A$3:$C$16,2,0)&lt;&gt;"BYE"),"You are HOME at "&amp;VLOOKUP(M26,Teams!$A$3:$C$16,3,0)&amp;" vs "&amp;VLOOKUP(AK26,Teams!$A$3:$C$16,2,0),IF(AND(AW26&gt;0,VLOOKUP(AW26,Teams!$A$3:$C$16,2,0)&lt;&gt;"BYE"),"You are AWAY at "&amp;VLOOKUP(AW26,Teams!$A$3:$C$16,3,0)&amp;" vs "&amp;VLOOKUP(AW26,Teams!$A$3:$C$16,2,0),"(No Scheduled Match)"))</f>
        <v>(No Scheduled Match)</v>
      </c>
      <c r="BJ26" s="83" t="str">
        <f>IF(AND(AL26&gt;0,VLOOKUP(N26,Teams!$A$3:$C$16,2,0)&lt;&gt;"BYE"),"You are HOME at "&amp;VLOOKUP(N26,Teams!$A$3:$C$16,3,0)&amp;" vs "&amp;VLOOKUP(AL26,Teams!$A$3:$C$16,2,0),IF(AND(AX26&gt;0,VLOOKUP(AX26,Teams!$A$3:$C$16,2,0)&lt;&gt;"BYE"),"You are AWAY at "&amp;VLOOKUP(AX26,Teams!$A$3:$C$16,3,0)&amp;" vs "&amp;VLOOKUP(AX26,Teams!$A$3:$C$16,2,0),"(No Scheduled Match)"))</f>
        <v>(No Scheduled Match)</v>
      </c>
      <c r="BK26" s="83" t="str">
        <f>IF(AND(AM26&gt;0,VLOOKUP(O26,Teams!$A$3:$C$16,2,0)&lt;&gt;"BYE"),"You are HOME at "&amp;VLOOKUP(O26,Teams!$A$3:$C$16,3,0)&amp;" vs "&amp;VLOOKUP(AM26,Teams!$A$3:$C$16,2,0),IF(AND(AY26&gt;0,VLOOKUP(AY26,Teams!$A$3:$C$16,2,0)&lt;&gt;"BYE"),"You are AWAY at "&amp;VLOOKUP(AY26,Teams!$A$3:$C$16,3,0)&amp;" vs "&amp;VLOOKUP(AY26,Teams!$A$3:$C$16,2,0),"(No Scheduled Match)"))</f>
        <v>(No Scheduled Match)</v>
      </c>
      <c r="BL26" s="87"/>
      <c r="BM26" s="87"/>
      <c r="BN26" s="87"/>
    </row>
    <row r="27" spans="1:66" s="38" customFormat="1">
      <c r="A27" s="407" t="str">
        <f>IF(B27="","",IF(ISERROR(VLOOKUP(B27,B$34:D$37,1,0)),IF(A26="Week",1,MAX(A$2:A26)+1),""))</f>
        <v/>
      </c>
      <c r="B27" s="408" t="str">
        <f t="shared" si="26"/>
        <v/>
      </c>
      <c r="C27" s="430"/>
      <c r="D27" s="429"/>
      <c r="E27" s="430"/>
      <c r="F27" s="431"/>
      <c r="G27" s="432"/>
      <c r="H27" s="431"/>
      <c r="I27" s="432"/>
      <c r="J27" s="415"/>
      <c r="K27" s="416"/>
      <c r="L27" s="415"/>
      <c r="M27" s="416"/>
      <c r="N27" s="409"/>
      <c r="O27" s="439"/>
      <c r="P27" s="93" t="str">
        <f>IF(D27=0,"",IF(ISERROR(VLOOKUP(D27,Teams!$A$3:$B$16,2,0)),"",VLOOKUP(D27,Teams!$A$3:$B$16,2,0)))</f>
        <v/>
      </c>
      <c r="Q27" s="163" t="str">
        <f>IF(E27=0,"",IF(ISERROR(VLOOKUP(E27,Teams!$A$3:$B$16,2,0)),"",VLOOKUP(E27,Teams!$A$3:$B$16,2,0)))</f>
        <v/>
      </c>
      <c r="R27" s="164" t="str">
        <f>IF(F27=0,"",IF(ISERROR(VLOOKUP(F27,Teams!$A$3:$B$16,2,0)),"",VLOOKUP(F27,Teams!$A$3:$B$16,2,0)))</f>
        <v/>
      </c>
      <c r="S27" s="163" t="str">
        <f>IF(G27=0,"",IF(ISERROR(VLOOKUP(G27,Teams!$A$3:$B$16,2,0)),"",VLOOKUP(G27,Teams!$A$3:$B$16,2,0)))</f>
        <v/>
      </c>
      <c r="T27" s="164" t="str">
        <f>IF(H27=0,"",IF(ISERROR(VLOOKUP(H27,Teams!$A$3:$B$16,2,0)),"",VLOOKUP(H27,Teams!$A$3:$B$16,2,0)))</f>
        <v/>
      </c>
      <c r="U27" s="163" t="str">
        <f>IF(I27=0,"",IF(ISERROR(VLOOKUP(I27,Teams!$A$3:$B$16,2,0)),"",VLOOKUP(I27,Teams!$A$3:$B$16,2,0)))</f>
        <v/>
      </c>
      <c r="V27" s="164" t="str">
        <f>IF(J27=0,"",IF(ISERROR(VLOOKUP(J27,Teams!$A$3:$B$16,2,0)),"",VLOOKUP(J27,Teams!$A$3:$B$16,2,0)))</f>
        <v/>
      </c>
      <c r="W27" s="163" t="str">
        <f>IF(K27=0,"",IF(ISERROR(VLOOKUP(K27,Teams!$A$3:$B$16,2,0)),"",VLOOKUP(K27,Teams!$A$3:$B$16,2,0)))</f>
        <v/>
      </c>
      <c r="X27" s="164" t="str">
        <f>IF(L27=0,"",IF(ISERROR(VLOOKUP(L27,Teams!$A$3:$B$16,2,0)),"",VLOOKUP(L27,Teams!$A$3:$B$16,2,0)))</f>
        <v/>
      </c>
      <c r="Y27" s="163" t="str">
        <f>IF(M27=0,"",IF(ISERROR(VLOOKUP(M27,Teams!$A$3:$B$16,2,0)),"",VLOOKUP(M27,Teams!$A$3:$B$16,2,0)))</f>
        <v/>
      </c>
      <c r="Z27" s="164" t="str">
        <f>IF(N27=0,"",IF(ISERROR(VLOOKUP(N27,Teams!$A$3:$B$16,2,0)),"",VLOOKUP(N27,Teams!$A$3:$B$16,2,0)))</f>
        <v/>
      </c>
      <c r="AA27" s="165" t="str">
        <f>IF(O27=0,"",IF(ISERROR(VLOOKUP(O27,Teams!$A$3:$B$16,2,0)),"",VLOOKUP(O27,Teams!$A$3:$B$16,2,0)))</f>
        <v/>
      </c>
      <c r="AB27" s="166">
        <f t="shared" si="2"/>
        <v>0</v>
      </c>
      <c r="AC27" s="166">
        <f t="shared" si="3"/>
        <v>0</v>
      </c>
      <c r="AD27" s="166">
        <f t="shared" si="4"/>
        <v>0</v>
      </c>
      <c r="AE27" s="166">
        <f t="shared" si="5"/>
        <v>0</v>
      </c>
      <c r="AF27" s="166">
        <f t="shared" si="6"/>
        <v>0</v>
      </c>
      <c r="AG27" s="166">
        <f t="shared" si="7"/>
        <v>0</v>
      </c>
      <c r="AH27" s="166">
        <f t="shared" si="8"/>
        <v>0</v>
      </c>
      <c r="AI27" s="166">
        <f t="shared" si="9"/>
        <v>0</v>
      </c>
      <c r="AJ27" s="166">
        <f t="shared" si="10"/>
        <v>0</v>
      </c>
      <c r="AK27" s="166">
        <f t="shared" si="11"/>
        <v>0</v>
      </c>
      <c r="AL27" s="166">
        <f t="shared" si="12"/>
        <v>0</v>
      </c>
      <c r="AM27" s="165">
        <f t="shared" si="13"/>
        <v>0</v>
      </c>
      <c r="AN27" s="207">
        <f t="shared" si="14"/>
        <v>0</v>
      </c>
      <c r="AO27" s="31">
        <f t="shared" si="15"/>
        <v>0</v>
      </c>
      <c r="AP27" s="31">
        <f t="shared" si="16"/>
        <v>0</v>
      </c>
      <c r="AQ27" s="31">
        <f t="shared" si="17"/>
        <v>0</v>
      </c>
      <c r="AR27" s="31">
        <f t="shared" si="18"/>
        <v>0</v>
      </c>
      <c r="AS27" s="31">
        <f t="shared" si="19"/>
        <v>0</v>
      </c>
      <c r="AT27" s="31">
        <f t="shared" si="20"/>
        <v>0</v>
      </c>
      <c r="AU27" s="31">
        <f t="shared" si="21"/>
        <v>0</v>
      </c>
      <c r="AV27" s="31">
        <f t="shared" si="22"/>
        <v>0</v>
      </c>
      <c r="AW27" s="31">
        <f t="shared" si="23"/>
        <v>0</v>
      </c>
      <c r="AX27" s="31">
        <f t="shared" si="24"/>
        <v>0</v>
      </c>
      <c r="AY27" s="208">
        <f t="shared" si="25"/>
        <v>0</v>
      </c>
      <c r="AZ27" s="166" t="str">
        <f>IF(AND(AB27&gt;0,VLOOKUP(D27,Teams!$A$3:$C$16,2,0)&lt;&gt;"BYE"),"You are HOME at "&amp;VLOOKUP(D27,Teams!$A$3:$C$16,3,0)&amp;" vs "&amp;VLOOKUP(AB27,Teams!$A$3:$C$16,2,0),IF(AND(AN27&gt;0,VLOOKUP(AN27,Teams!$A$3:$C$16,2,0)&lt;&gt;"BYE"),"You are AWAY at "&amp;VLOOKUP(AN27,Teams!$A$3:$C$16,3,0)&amp;" vs "&amp;VLOOKUP(AN27,Teams!$A$3:$C$16,2,0),"(No Scheduled Match)"))</f>
        <v>(No Scheduled Match)</v>
      </c>
      <c r="BA27" s="83" t="str">
        <f>IF(AND(AC27&gt;0,VLOOKUP(E27,Teams!$A$3:$C$16,2,0)&lt;&gt;"BYE"),"You are HOME at "&amp;VLOOKUP(E27,Teams!$A$3:$C$16,3,0)&amp;" vs "&amp;VLOOKUP(AC27,Teams!$A$3:$C$16,2,0),IF(AND(AO27&gt;0,VLOOKUP(AO27,Teams!$A$3:$C$16,2,0)&lt;&gt;"BYE"),"You are AWAY at "&amp;VLOOKUP(AO27,Teams!$A$3:$C$16,3,0)&amp;" vs "&amp;VLOOKUP(AO27,Teams!$A$3:$C$16,2,0),"(No Scheduled Match)"))</f>
        <v>(No Scheduled Match)</v>
      </c>
      <c r="BB27" s="83" t="str">
        <f>IF(AND(AD27&gt;0,VLOOKUP(F27,Teams!$A$3:$C$16,2,0)&lt;&gt;"BYE"),"You are HOME at "&amp;VLOOKUP(F27,Teams!$A$3:$C$16,3,0)&amp;" vs "&amp;VLOOKUP(AD27,Teams!$A$3:$C$16,2,0),IF(AND(AP27&gt;0,VLOOKUP(AP27,Teams!$A$3:$C$16,2,0)&lt;&gt;"BYE"),"You are AWAY at "&amp;VLOOKUP(AP27,Teams!$A$3:$C$16,3,0)&amp;" vs "&amp;VLOOKUP(AP27,Teams!$A$3:$C$16,2,0),"(No Scheduled Match)"))</f>
        <v>(No Scheduled Match)</v>
      </c>
      <c r="BC27" s="83" t="str">
        <f>IF(AND(AE27&gt;0,VLOOKUP(G27,Teams!$A$3:$C$16,2,0)&lt;&gt;"BYE"),"You are HOME at "&amp;VLOOKUP(G27,Teams!$A$3:$C$16,3,0)&amp;" vs "&amp;VLOOKUP(AE27,Teams!$A$3:$C$16,2,0),IF(AND(AQ27&gt;0,VLOOKUP(AQ27,Teams!$A$3:$C$16,2,0)&lt;&gt;"BYE"),"You are AWAY at "&amp;VLOOKUP(AQ27,Teams!$A$3:$C$16,3,0)&amp;" vs "&amp;VLOOKUP(AQ27,Teams!$A$3:$C$16,2,0),"(No Scheduled Match)"))</f>
        <v>(No Scheduled Match)</v>
      </c>
      <c r="BD27" s="83" t="str">
        <f>IF(AND(AF27&gt;0,VLOOKUP(H27,Teams!$A$3:$C$16,2,0)&lt;&gt;"BYE"),"You are HOME at "&amp;VLOOKUP(H27,Teams!$A$3:$C$16,3,0)&amp;" vs "&amp;VLOOKUP(AF27,Teams!$A$3:$C$16,2,0),IF(AND(AR27&gt;0,VLOOKUP(AR27,Teams!$A$3:$C$16,2,0)&lt;&gt;"BYE"),"You are AWAY at "&amp;VLOOKUP(AR27,Teams!$A$3:$C$16,3,0)&amp;" vs "&amp;VLOOKUP(AR27,Teams!$A$3:$C$16,2,0),"(No Scheduled Match)"))</f>
        <v>(No Scheduled Match)</v>
      </c>
      <c r="BE27" s="83" t="str">
        <f>IF(AND(AG27&gt;0,VLOOKUP(I27,Teams!$A$3:$C$16,2,0)&lt;&gt;"BYE"),"You are HOME at "&amp;VLOOKUP(I27,Teams!$A$3:$C$16,3,0)&amp;" vs "&amp;VLOOKUP(AG27,Teams!$A$3:$C$16,2,0),IF(AND(AS27&gt;0,VLOOKUP(AS27,Teams!$A$3:$C$16,2,0)&lt;&gt;"BYE"),"You are AWAY at "&amp;VLOOKUP(AS27,Teams!$A$3:$C$16,3,0)&amp;" vs "&amp;VLOOKUP(AS27,Teams!$A$3:$C$16,2,0),"(No Scheduled Match)"))</f>
        <v>(No Scheduled Match)</v>
      </c>
      <c r="BF27" s="83" t="str">
        <f>IF(AND(AH27&gt;0,VLOOKUP(J27,Teams!$A$3:$C$16,2,0)&lt;&gt;"BYE"),"You are HOME at "&amp;VLOOKUP(J27,Teams!$A$3:$C$16,3,0)&amp;" vs "&amp;VLOOKUP(AH27,Teams!$A$3:$C$16,2,0),IF(AND(AT27&gt;0,VLOOKUP(AT27,Teams!$A$3:$C$16,2,0)&lt;&gt;"BYE"),"You are AWAY at "&amp;VLOOKUP(AT27,Teams!$A$3:$C$16,3,0)&amp;" vs "&amp;VLOOKUP(AT27,Teams!$A$3:$C$16,2,0),"(No Scheduled Match)"))</f>
        <v>(No Scheduled Match)</v>
      </c>
      <c r="BG27" s="83" t="str">
        <f>IF(AND(AI27&gt;0,VLOOKUP(K27,Teams!$A$3:$C$16,2,0)&lt;&gt;"BYE"),"You are HOME at "&amp;VLOOKUP(K27,Teams!$A$3:$C$16,3,0)&amp;" vs "&amp;VLOOKUP(AI27,Teams!$A$3:$C$16,2,0),IF(AND(AU27&gt;0,VLOOKUP(AU27,Teams!$A$3:$C$16,2,0)&lt;&gt;"BYE"),"You are AWAY at "&amp;VLOOKUP(AU27,Teams!$A$3:$C$16,3,0)&amp;" vs "&amp;VLOOKUP(AU27,Teams!$A$3:$C$16,2,0),"(No Scheduled Match)"))</f>
        <v>(No Scheduled Match)</v>
      </c>
      <c r="BH27" s="83" t="str">
        <f>IF(AND(AJ27&gt;0,VLOOKUP(L27,Teams!$A$3:$C$16,2,0)&lt;&gt;"BYE"),"You are HOME at "&amp;VLOOKUP(L27,Teams!$A$3:$C$16,3,0)&amp;" vs "&amp;VLOOKUP(AJ27,Teams!$A$3:$C$16,2,0),IF(AND(AV27&gt;0,VLOOKUP(AV27,Teams!$A$3:$C$16,2,0)&lt;&gt;"BYE"),"You are AWAY at "&amp;VLOOKUP(AV27,Teams!$A$3:$C$16,3,0)&amp;" vs "&amp;VLOOKUP(AV27,Teams!$A$3:$C$16,2,0),"(No Scheduled Match)"))</f>
        <v>(No Scheduled Match)</v>
      </c>
      <c r="BI27" s="83" t="str">
        <f>IF(AND(AK27&gt;0,VLOOKUP(M27,Teams!$A$3:$C$16,2,0)&lt;&gt;"BYE"),"You are HOME at "&amp;VLOOKUP(M27,Teams!$A$3:$C$16,3,0)&amp;" vs "&amp;VLOOKUP(AK27,Teams!$A$3:$C$16,2,0),IF(AND(AW27&gt;0,VLOOKUP(AW27,Teams!$A$3:$C$16,2,0)&lt;&gt;"BYE"),"You are AWAY at "&amp;VLOOKUP(AW27,Teams!$A$3:$C$16,3,0)&amp;" vs "&amp;VLOOKUP(AW27,Teams!$A$3:$C$16,2,0),"(No Scheduled Match)"))</f>
        <v>(No Scheduled Match)</v>
      </c>
      <c r="BJ27" s="83" t="str">
        <f>IF(AND(AL27&gt;0,VLOOKUP(N27,Teams!$A$3:$C$16,2,0)&lt;&gt;"BYE"),"You are HOME at "&amp;VLOOKUP(N27,Teams!$A$3:$C$16,3,0)&amp;" vs "&amp;VLOOKUP(AL27,Teams!$A$3:$C$16,2,0),IF(AND(AX27&gt;0,VLOOKUP(AX27,Teams!$A$3:$C$16,2,0)&lt;&gt;"BYE"),"You are AWAY at "&amp;VLOOKUP(AX27,Teams!$A$3:$C$16,3,0)&amp;" vs "&amp;VLOOKUP(AX27,Teams!$A$3:$C$16,2,0),"(No Scheduled Match)"))</f>
        <v>(No Scheduled Match)</v>
      </c>
      <c r="BK27" s="83" t="str">
        <f>IF(AND(AM27&gt;0,VLOOKUP(O27,Teams!$A$3:$C$16,2,0)&lt;&gt;"BYE"),"You are HOME at "&amp;VLOOKUP(O27,Teams!$A$3:$C$16,3,0)&amp;" vs "&amp;VLOOKUP(AM27,Teams!$A$3:$C$16,2,0),IF(AND(AY27&gt;0,VLOOKUP(AY27,Teams!$A$3:$C$16,2,0)&lt;&gt;"BYE"),"You are AWAY at "&amp;VLOOKUP(AY27,Teams!$A$3:$C$16,3,0)&amp;" vs "&amp;VLOOKUP(AY27,Teams!$A$3:$C$16,2,0),"(No Scheduled Match)"))</f>
        <v>(No Scheduled Match)</v>
      </c>
      <c r="BL27" s="87"/>
      <c r="BM27" s="87"/>
      <c r="BN27" s="87"/>
    </row>
    <row r="28" spans="1:66" s="38" customFormat="1">
      <c r="A28" s="407" t="str">
        <f>IF(B28="","",IF(ISERROR(VLOOKUP(B28,B$34:D$37,1,0)),IF(A27="Week",1,MAX(A$2:A27)+1),""))</f>
        <v/>
      </c>
      <c r="B28" s="408" t="str">
        <f t="shared" si="26"/>
        <v/>
      </c>
      <c r="C28" s="430"/>
      <c r="D28" s="429"/>
      <c r="E28" s="430"/>
      <c r="F28" s="431"/>
      <c r="G28" s="432"/>
      <c r="H28" s="431"/>
      <c r="I28" s="432"/>
      <c r="J28" s="415"/>
      <c r="K28" s="416"/>
      <c r="L28" s="415"/>
      <c r="M28" s="416"/>
      <c r="N28" s="409"/>
      <c r="O28" s="439"/>
      <c r="P28" s="93" t="str">
        <f>IF(D28=0,"",IF(ISERROR(VLOOKUP(D28,Teams!$A$3:$B$16,2,0)),"",VLOOKUP(D28,Teams!$A$3:$B$16,2,0)))</f>
        <v/>
      </c>
      <c r="Q28" s="163" t="str">
        <f>IF(E28=0,"",IF(ISERROR(VLOOKUP(E28,Teams!$A$3:$B$16,2,0)),"",VLOOKUP(E28,Teams!$A$3:$B$16,2,0)))</f>
        <v/>
      </c>
      <c r="R28" s="164" t="str">
        <f>IF(F28=0,"",IF(ISERROR(VLOOKUP(F28,Teams!$A$3:$B$16,2,0)),"",VLOOKUP(F28,Teams!$A$3:$B$16,2,0)))</f>
        <v/>
      </c>
      <c r="S28" s="163" t="str">
        <f>IF(G28=0,"",IF(ISERROR(VLOOKUP(G28,Teams!$A$3:$B$16,2,0)),"",VLOOKUP(G28,Teams!$A$3:$B$16,2,0)))</f>
        <v/>
      </c>
      <c r="T28" s="164" t="str">
        <f>IF(H28=0,"",IF(ISERROR(VLOOKUP(H28,Teams!$A$3:$B$16,2,0)),"",VLOOKUP(H28,Teams!$A$3:$B$16,2,0)))</f>
        <v/>
      </c>
      <c r="U28" s="163" t="str">
        <f>IF(I28=0,"",IF(ISERROR(VLOOKUP(I28,Teams!$A$3:$B$16,2,0)),"",VLOOKUP(I28,Teams!$A$3:$B$16,2,0)))</f>
        <v/>
      </c>
      <c r="V28" s="164" t="str">
        <f>IF(J28=0,"",IF(ISERROR(VLOOKUP(J28,Teams!$A$3:$B$16,2,0)),"",VLOOKUP(J28,Teams!$A$3:$B$16,2,0)))</f>
        <v/>
      </c>
      <c r="W28" s="163" t="str">
        <f>IF(K28=0,"",IF(ISERROR(VLOOKUP(K28,Teams!$A$3:$B$16,2,0)),"",VLOOKUP(K28,Teams!$A$3:$B$16,2,0)))</f>
        <v/>
      </c>
      <c r="X28" s="164" t="str">
        <f>IF(L28=0,"",IF(ISERROR(VLOOKUP(L28,Teams!$A$3:$B$16,2,0)),"",VLOOKUP(L28,Teams!$A$3:$B$16,2,0)))</f>
        <v/>
      </c>
      <c r="Y28" s="163" t="str">
        <f>IF(M28=0,"",IF(ISERROR(VLOOKUP(M28,Teams!$A$3:$B$16,2,0)),"",VLOOKUP(M28,Teams!$A$3:$B$16,2,0)))</f>
        <v/>
      </c>
      <c r="Z28" s="164" t="str">
        <f>IF(N28=0,"",IF(ISERROR(VLOOKUP(N28,Teams!$A$3:$B$16,2,0)),"",VLOOKUP(N28,Teams!$A$3:$B$16,2,0)))</f>
        <v/>
      </c>
      <c r="AA28" s="165" t="str">
        <f>IF(O28=0,"",IF(ISERROR(VLOOKUP(O28,Teams!$A$3:$B$16,2,0)),"",VLOOKUP(O28,Teams!$A$3:$B$16,2,0)))</f>
        <v/>
      </c>
      <c r="AB28" s="166">
        <f t="shared" si="2"/>
        <v>0</v>
      </c>
      <c r="AC28" s="166">
        <f t="shared" si="3"/>
        <v>0</v>
      </c>
      <c r="AD28" s="166">
        <f t="shared" si="4"/>
        <v>0</v>
      </c>
      <c r="AE28" s="166">
        <f t="shared" si="5"/>
        <v>0</v>
      </c>
      <c r="AF28" s="166">
        <f t="shared" si="6"/>
        <v>0</v>
      </c>
      <c r="AG28" s="166">
        <f t="shared" si="7"/>
        <v>0</v>
      </c>
      <c r="AH28" s="166">
        <f t="shared" si="8"/>
        <v>0</v>
      </c>
      <c r="AI28" s="166">
        <f t="shared" si="9"/>
        <v>0</v>
      </c>
      <c r="AJ28" s="166">
        <f t="shared" si="10"/>
        <v>0</v>
      </c>
      <c r="AK28" s="166">
        <f t="shared" si="11"/>
        <v>0</v>
      </c>
      <c r="AL28" s="166">
        <f t="shared" si="12"/>
        <v>0</v>
      </c>
      <c r="AM28" s="165">
        <f t="shared" si="13"/>
        <v>0</v>
      </c>
      <c r="AN28" s="207">
        <f t="shared" si="14"/>
        <v>0</v>
      </c>
      <c r="AO28" s="31">
        <f t="shared" si="15"/>
        <v>0</v>
      </c>
      <c r="AP28" s="31">
        <f t="shared" si="16"/>
        <v>0</v>
      </c>
      <c r="AQ28" s="31">
        <f t="shared" si="17"/>
        <v>0</v>
      </c>
      <c r="AR28" s="31">
        <f t="shared" si="18"/>
        <v>0</v>
      </c>
      <c r="AS28" s="31">
        <f t="shared" si="19"/>
        <v>0</v>
      </c>
      <c r="AT28" s="31">
        <f t="shared" si="20"/>
        <v>0</v>
      </c>
      <c r="AU28" s="31">
        <f t="shared" si="21"/>
        <v>0</v>
      </c>
      <c r="AV28" s="31">
        <f t="shared" si="22"/>
        <v>0</v>
      </c>
      <c r="AW28" s="31">
        <f t="shared" si="23"/>
        <v>0</v>
      </c>
      <c r="AX28" s="31">
        <f t="shared" si="24"/>
        <v>0</v>
      </c>
      <c r="AY28" s="208">
        <f t="shared" si="25"/>
        <v>0</v>
      </c>
      <c r="AZ28" s="166" t="str">
        <f>IF(AND(AB28&gt;0,VLOOKUP(D28,Teams!$A$3:$C$16,2,0)&lt;&gt;"BYE"),"You are HOME at "&amp;VLOOKUP(D28,Teams!$A$3:$C$16,3,0)&amp;" vs "&amp;VLOOKUP(AB28,Teams!$A$3:$C$16,2,0),IF(AND(AN28&gt;0,VLOOKUP(AN28,Teams!$A$3:$C$16,2,0)&lt;&gt;"BYE"),"You are AWAY at "&amp;VLOOKUP(AN28,Teams!$A$3:$C$16,3,0)&amp;" vs "&amp;VLOOKUP(AN28,Teams!$A$3:$C$16,2,0),"(No Scheduled Match)"))</f>
        <v>(No Scheduled Match)</v>
      </c>
      <c r="BA28" s="83" t="str">
        <f>IF(AND(AC28&gt;0,VLOOKUP(E28,Teams!$A$3:$C$16,2,0)&lt;&gt;"BYE"),"You are HOME at "&amp;VLOOKUP(E28,Teams!$A$3:$C$16,3,0)&amp;" vs "&amp;VLOOKUP(AC28,Teams!$A$3:$C$16,2,0),IF(AND(AO28&gt;0,VLOOKUP(AO28,Teams!$A$3:$C$16,2,0)&lt;&gt;"BYE"),"You are AWAY at "&amp;VLOOKUP(AO28,Teams!$A$3:$C$16,3,0)&amp;" vs "&amp;VLOOKUP(AO28,Teams!$A$3:$C$16,2,0),"(No Scheduled Match)"))</f>
        <v>(No Scheduled Match)</v>
      </c>
      <c r="BB28" s="83" t="str">
        <f>IF(AND(AD28&gt;0,VLOOKUP(F28,Teams!$A$3:$C$16,2,0)&lt;&gt;"BYE"),"You are HOME at "&amp;VLOOKUP(F28,Teams!$A$3:$C$16,3,0)&amp;" vs "&amp;VLOOKUP(AD28,Teams!$A$3:$C$16,2,0),IF(AND(AP28&gt;0,VLOOKUP(AP28,Teams!$A$3:$C$16,2,0)&lt;&gt;"BYE"),"You are AWAY at "&amp;VLOOKUP(AP28,Teams!$A$3:$C$16,3,0)&amp;" vs "&amp;VLOOKUP(AP28,Teams!$A$3:$C$16,2,0),"(No Scheduled Match)"))</f>
        <v>(No Scheduled Match)</v>
      </c>
      <c r="BC28" s="83" t="str">
        <f>IF(AND(AE28&gt;0,VLOOKUP(G28,Teams!$A$3:$C$16,2,0)&lt;&gt;"BYE"),"You are HOME at "&amp;VLOOKUP(G28,Teams!$A$3:$C$16,3,0)&amp;" vs "&amp;VLOOKUP(AE28,Teams!$A$3:$C$16,2,0),IF(AND(AQ28&gt;0,VLOOKUP(AQ28,Teams!$A$3:$C$16,2,0)&lt;&gt;"BYE"),"You are AWAY at "&amp;VLOOKUP(AQ28,Teams!$A$3:$C$16,3,0)&amp;" vs "&amp;VLOOKUP(AQ28,Teams!$A$3:$C$16,2,0),"(No Scheduled Match)"))</f>
        <v>(No Scheduled Match)</v>
      </c>
      <c r="BD28" s="83" t="str">
        <f>IF(AND(AF28&gt;0,VLOOKUP(H28,Teams!$A$3:$C$16,2,0)&lt;&gt;"BYE"),"You are HOME at "&amp;VLOOKUP(H28,Teams!$A$3:$C$16,3,0)&amp;" vs "&amp;VLOOKUP(AF28,Teams!$A$3:$C$16,2,0),IF(AND(AR28&gt;0,VLOOKUP(AR28,Teams!$A$3:$C$16,2,0)&lt;&gt;"BYE"),"You are AWAY at "&amp;VLOOKUP(AR28,Teams!$A$3:$C$16,3,0)&amp;" vs "&amp;VLOOKUP(AR28,Teams!$A$3:$C$16,2,0),"(No Scheduled Match)"))</f>
        <v>(No Scheduled Match)</v>
      </c>
      <c r="BE28" s="83" t="str">
        <f>IF(AND(AG28&gt;0,VLOOKUP(I28,Teams!$A$3:$C$16,2,0)&lt;&gt;"BYE"),"You are HOME at "&amp;VLOOKUP(I28,Teams!$A$3:$C$16,3,0)&amp;" vs "&amp;VLOOKUP(AG28,Teams!$A$3:$C$16,2,0),IF(AND(AS28&gt;0,VLOOKUP(AS28,Teams!$A$3:$C$16,2,0)&lt;&gt;"BYE"),"You are AWAY at "&amp;VLOOKUP(AS28,Teams!$A$3:$C$16,3,0)&amp;" vs "&amp;VLOOKUP(AS28,Teams!$A$3:$C$16,2,0),"(No Scheduled Match)"))</f>
        <v>(No Scheduled Match)</v>
      </c>
      <c r="BF28" s="83" t="str">
        <f>IF(AND(AH28&gt;0,VLOOKUP(J28,Teams!$A$3:$C$16,2,0)&lt;&gt;"BYE"),"You are HOME at "&amp;VLOOKUP(J28,Teams!$A$3:$C$16,3,0)&amp;" vs "&amp;VLOOKUP(AH28,Teams!$A$3:$C$16,2,0),IF(AND(AT28&gt;0,VLOOKUP(AT28,Teams!$A$3:$C$16,2,0)&lt;&gt;"BYE"),"You are AWAY at "&amp;VLOOKUP(AT28,Teams!$A$3:$C$16,3,0)&amp;" vs "&amp;VLOOKUP(AT28,Teams!$A$3:$C$16,2,0),"(No Scheduled Match)"))</f>
        <v>(No Scheduled Match)</v>
      </c>
      <c r="BG28" s="83" t="str">
        <f>IF(AND(AI28&gt;0,VLOOKUP(K28,Teams!$A$3:$C$16,2,0)&lt;&gt;"BYE"),"You are HOME at "&amp;VLOOKUP(K28,Teams!$A$3:$C$16,3,0)&amp;" vs "&amp;VLOOKUP(AI28,Teams!$A$3:$C$16,2,0),IF(AND(AU28&gt;0,VLOOKUP(AU28,Teams!$A$3:$C$16,2,0)&lt;&gt;"BYE"),"You are AWAY at "&amp;VLOOKUP(AU28,Teams!$A$3:$C$16,3,0)&amp;" vs "&amp;VLOOKUP(AU28,Teams!$A$3:$C$16,2,0),"(No Scheduled Match)"))</f>
        <v>(No Scheduled Match)</v>
      </c>
      <c r="BH28" s="83" t="str">
        <f>IF(AND(AJ28&gt;0,VLOOKUP(L28,Teams!$A$3:$C$16,2,0)&lt;&gt;"BYE"),"You are HOME at "&amp;VLOOKUP(L28,Teams!$A$3:$C$16,3,0)&amp;" vs "&amp;VLOOKUP(AJ28,Teams!$A$3:$C$16,2,0),IF(AND(AV28&gt;0,VLOOKUP(AV28,Teams!$A$3:$C$16,2,0)&lt;&gt;"BYE"),"You are AWAY at "&amp;VLOOKUP(AV28,Teams!$A$3:$C$16,3,0)&amp;" vs "&amp;VLOOKUP(AV28,Teams!$A$3:$C$16,2,0),"(No Scheduled Match)"))</f>
        <v>(No Scheduled Match)</v>
      </c>
      <c r="BI28" s="83" t="str">
        <f>IF(AND(AK28&gt;0,VLOOKUP(M28,Teams!$A$3:$C$16,2,0)&lt;&gt;"BYE"),"You are HOME at "&amp;VLOOKUP(M28,Teams!$A$3:$C$16,3,0)&amp;" vs "&amp;VLOOKUP(AK28,Teams!$A$3:$C$16,2,0),IF(AND(AW28&gt;0,VLOOKUP(AW28,Teams!$A$3:$C$16,2,0)&lt;&gt;"BYE"),"You are AWAY at "&amp;VLOOKUP(AW28,Teams!$A$3:$C$16,3,0)&amp;" vs "&amp;VLOOKUP(AW28,Teams!$A$3:$C$16,2,0),"(No Scheduled Match)"))</f>
        <v>(No Scheduled Match)</v>
      </c>
      <c r="BJ28" s="83" t="str">
        <f>IF(AND(AL28&gt;0,VLOOKUP(N28,Teams!$A$3:$C$16,2,0)&lt;&gt;"BYE"),"You are HOME at "&amp;VLOOKUP(N28,Teams!$A$3:$C$16,3,0)&amp;" vs "&amp;VLOOKUP(AL28,Teams!$A$3:$C$16,2,0),IF(AND(AX28&gt;0,VLOOKUP(AX28,Teams!$A$3:$C$16,2,0)&lt;&gt;"BYE"),"You are AWAY at "&amp;VLOOKUP(AX28,Teams!$A$3:$C$16,3,0)&amp;" vs "&amp;VLOOKUP(AX28,Teams!$A$3:$C$16,2,0),"(No Scheduled Match)"))</f>
        <v>(No Scheduled Match)</v>
      </c>
      <c r="BK28" s="83" t="str">
        <f>IF(AND(AM28&gt;0,VLOOKUP(O28,Teams!$A$3:$C$16,2,0)&lt;&gt;"BYE"),"You are HOME at "&amp;VLOOKUP(O28,Teams!$A$3:$C$16,3,0)&amp;" vs "&amp;VLOOKUP(AM28,Teams!$A$3:$C$16,2,0),IF(AND(AY28&gt;0,VLOOKUP(AY28,Teams!$A$3:$C$16,2,0)&lt;&gt;"BYE"),"You are AWAY at "&amp;VLOOKUP(AY28,Teams!$A$3:$C$16,3,0)&amp;" vs "&amp;VLOOKUP(AY28,Teams!$A$3:$C$16,2,0),"(No Scheduled Match)"))</f>
        <v>(No Scheduled Match)</v>
      </c>
    </row>
    <row r="29" spans="1:66" s="38" customFormat="1" ht="13" thickBot="1">
      <c r="A29" s="410" t="str">
        <f>IF(B29="","",IF(ISERROR(VLOOKUP(B29,B$34:D$37,1,0)),IF(A28="Week",1,MAX(A$2:A28)+1),""))</f>
        <v/>
      </c>
      <c r="B29" s="411" t="str">
        <f t="shared" si="26"/>
        <v/>
      </c>
      <c r="C29" s="412"/>
      <c r="D29" s="440"/>
      <c r="E29" s="412"/>
      <c r="F29" s="441"/>
      <c r="G29" s="442"/>
      <c r="H29" s="441"/>
      <c r="I29" s="442"/>
      <c r="J29" s="417"/>
      <c r="K29" s="418"/>
      <c r="L29" s="417"/>
      <c r="M29" s="418"/>
      <c r="N29" s="413"/>
      <c r="O29" s="443"/>
      <c r="P29" s="93" t="str">
        <f>IF(D29=0,"",IF(ISERROR(VLOOKUP(D29,Teams!$A$3:$B$16,2,0)),"",VLOOKUP(D29,Teams!$A$3:$B$16,2,0)))</f>
        <v/>
      </c>
      <c r="Q29" s="163" t="str">
        <f>IF(E29=0,"",IF(ISERROR(VLOOKUP(E29,Teams!$A$3:$B$16,2,0)),"",VLOOKUP(E29,Teams!$A$3:$B$16,2,0)))</f>
        <v/>
      </c>
      <c r="R29" s="164" t="str">
        <f>IF(F29=0,"",IF(ISERROR(VLOOKUP(F29,Teams!$A$3:$B$16,2,0)),"",VLOOKUP(F29,Teams!$A$3:$B$16,2,0)))</f>
        <v/>
      </c>
      <c r="S29" s="163" t="str">
        <f>IF(G29=0,"",IF(ISERROR(VLOOKUP(G29,Teams!$A$3:$B$16,2,0)),"",VLOOKUP(G29,Teams!$A$3:$B$16,2,0)))</f>
        <v/>
      </c>
      <c r="T29" s="164" t="str">
        <f>IF(H29=0,"",IF(ISERROR(VLOOKUP(H29,Teams!$A$3:$B$16,2,0)),"",VLOOKUP(H29,Teams!$A$3:$B$16,2,0)))</f>
        <v/>
      </c>
      <c r="U29" s="163" t="str">
        <f>IF(I29=0,"",IF(ISERROR(VLOOKUP(I29,Teams!$A$3:$B$16,2,0)),"",VLOOKUP(I29,Teams!$A$3:$B$16,2,0)))</f>
        <v/>
      </c>
      <c r="V29" s="164" t="str">
        <f>IF(J29=0,"",IF(ISERROR(VLOOKUP(J29,Teams!$A$3:$B$16,2,0)),"",VLOOKUP(J29,Teams!$A$3:$B$16,2,0)))</f>
        <v/>
      </c>
      <c r="W29" s="163" t="str">
        <f>IF(K29=0,"",IF(ISERROR(VLOOKUP(K29,Teams!$A$3:$B$16,2,0)),"",VLOOKUP(K29,Teams!$A$3:$B$16,2,0)))</f>
        <v/>
      </c>
      <c r="X29" s="164" t="str">
        <f>IF(L29=0,"",IF(ISERROR(VLOOKUP(L29,Teams!$A$3:$B$16,2,0)),"",VLOOKUP(L29,Teams!$A$3:$B$16,2,0)))</f>
        <v/>
      </c>
      <c r="Y29" s="163" t="str">
        <f>IF(M29=0,"",IF(ISERROR(VLOOKUP(M29,Teams!$A$3:$B$16,2,0)),"",VLOOKUP(M29,Teams!$A$3:$B$16,2,0)))</f>
        <v/>
      </c>
      <c r="Z29" s="164" t="str">
        <f>IF(N29=0,"",IF(ISERROR(VLOOKUP(N29,Teams!$A$3:$B$16,2,0)),"",VLOOKUP(N29,Teams!$A$3:$B$16,2,0)))</f>
        <v/>
      </c>
      <c r="AA29" s="165" t="str">
        <f>IF(O29=0,"",IF(ISERROR(VLOOKUP(O29,Teams!$A$3:$B$16,2,0)),"",VLOOKUP(O29,Teams!$A$3:$B$16,2,0)))</f>
        <v/>
      </c>
      <c r="AB29" s="166">
        <f t="shared" si="2"/>
        <v>0</v>
      </c>
      <c r="AC29" s="166">
        <f t="shared" si="3"/>
        <v>0</v>
      </c>
      <c r="AD29" s="166">
        <f t="shared" si="4"/>
        <v>0</v>
      </c>
      <c r="AE29" s="166">
        <f t="shared" si="5"/>
        <v>0</v>
      </c>
      <c r="AF29" s="166">
        <f t="shared" si="6"/>
        <v>0</v>
      </c>
      <c r="AG29" s="166">
        <f t="shared" si="7"/>
        <v>0</v>
      </c>
      <c r="AH29" s="166">
        <f t="shared" si="8"/>
        <v>0</v>
      </c>
      <c r="AI29" s="166">
        <f t="shared" si="9"/>
        <v>0</v>
      </c>
      <c r="AJ29" s="166">
        <f t="shared" si="10"/>
        <v>0</v>
      </c>
      <c r="AK29" s="166">
        <f t="shared" si="11"/>
        <v>0</v>
      </c>
      <c r="AL29" s="166">
        <f t="shared" si="12"/>
        <v>0</v>
      </c>
      <c r="AM29" s="165">
        <f t="shared" si="13"/>
        <v>0</v>
      </c>
      <c r="AN29" s="207">
        <f t="shared" si="14"/>
        <v>0</v>
      </c>
      <c r="AO29" s="31">
        <f t="shared" si="15"/>
        <v>0</v>
      </c>
      <c r="AP29" s="31">
        <f t="shared" si="16"/>
        <v>0</v>
      </c>
      <c r="AQ29" s="31">
        <f t="shared" si="17"/>
        <v>0</v>
      </c>
      <c r="AR29" s="31">
        <f t="shared" si="18"/>
        <v>0</v>
      </c>
      <c r="AS29" s="31">
        <f t="shared" si="19"/>
        <v>0</v>
      </c>
      <c r="AT29" s="31">
        <f t="shared" si="20"/>
        <v>0</v>
      </c>
      <c r="AU29" s="31">
        <f t="shared" si="21"/>
        <v>0</v>
      </c>
      <c r="AV29" s="31">
        <f t="shared" si="22"/>
        <v>0</v>
      </c>
      <c r="AW29" s="31">
        <f t="shared" si="23"/>
        <v>0</v>
      </c>
      <c r="AX29" s="31">
        <f t="shared" si="24"/>
        <v>0</v>
      </c>
      <c r="AY29" s="208">
        <f t="shared" si="25"/>
        <v>0</v>
      </c>
      <c r="AZ29" s="166" t="str">
        <f>IF(AND(AB29&gt;0,VLOOKUP(D29,Teams!$A$3:$C$16,2,0)&lt;&gt;"BYE"),"You are HOME at "&amp;VLOOKUP(D29,Teams!$A$3:$C$16,3,0)&amp;" vs "&amp;VLOOKUP(AB29,Teams!$A$3:$C$16,2,0),IF(AND(AN29&gt;0,VLOOKUP(AN29,Teams!$A$3:$C$16,2,0)&lt;&gt;"BYE"),"You are AWAY at "&amp;VLOOKUP(AN29,Teams!$A$3:$C$16,3,0)&amp;" vs "&amp;VLOOKUP(AN29,Teams!$A$3:$C$16,2,0),"(No Scheduled Match)"))</f>
        <v>(No Scheduled Match)</v>
      </c>
      <c r="BA29" s="83" t="str">
        <f>IF(AND(AC29&gt;0,VLOOKUP(E29,Teams!$A$3:$C$16,2,0)&lt;&gt;"BYE"),"You are HOME at "&amp;VLOOKUP(E29,Teams!$A$3:$C$16,3,0)&amp;" vs "&amp;VLOOKUP(AC29,Teams!$A$3:$C$16,2,0),IF(AND(AO29&gt;0,VLOOKUP(AO29,Teams!$A$3:$C$16,2,0)&lt;&gt;"BYE"),"You are AWAY at "&amp;VLOOKUP(AO29,Teams!$A$3:$C$16,3,0)&amp;" vs "&amp;VLOOKUP(AO29,Teams!$A$3:$C$16,2,0),"(No Scheduled Match)"))</f>
        <v>(No Scheduled Match)</v>
      </c>
      <c r="BB29" s="83" t="str">
        <f>IF(AND(AD29&gt;0,VLOOKUP(F29,Teams!$A$3:$C$16,2,0)&lt;&gt;"BYE"),"You are HOME at "&amp;VLOOKUP(F29,Teams!$A$3:$C$16,3,0)&amp;" vs "&amp;VLOOKUP(AD29,Teams!$A$3:$C$16,2,0),IF(AND(AP29&gt;0,VLOOKUP(AP29,Teams!$A$3:$C$16,2,0)&lt;&gt;"BYE"),"You are AWAY at "&amp;VLOOKUP(AP29,Teams!$A$3:$C$16,3,0)&amp;" vs "&amp;VLOOKUP(AP29,Teams!$A$3:$C$16,2,0),"(No Scheduled Match)"))</f>
        <v>(No Scheduled Match)</v>
      </c>
      <c r="BC29" s="83" t="str">
        <f>IF(AND(AE29&gt;0,VLOOKUP(G29,Teams!$A$3:$C$16,2,0)&lt;&gt;"BYE"),"You are HOME at "&amp;VLOOKUP(G29,Teams!$A$3:$C$16,3,0)&amp;" vs "&amp;VLOOKUP(AE29,Teams!$A$3:$C$16,2,0),IF(AND(AQ29&gt;0,VLOOKUP(AQ29,Teams!$A$3:$C$16,2,0)&lt;&gt;"BYE"),"You are AWAY at "&amp;VLOOKUP(AQ29,Teams!$A$3:$C$16,3,0)&amp;" vs "&amp;VLOOKUP(AQ29,Teams!$A$3:$C$16,2,0),"(No Scheduled Match)"))</f>
        <v>(No Scheduled Match)</v>
      </c>
      <c r="BD29" s="83" t="str">
        <f>IF(AND(AF29&gt;0,VLOOKUP(H29,Teams!$A$3:$C$16,2,0)&lt;&gt;"BYE"),"You are HOME at "&amp;VLOOKUP(H29,Teams!$A$3:$C$16,3,0)&amp;" vs "&amp;VLOOKUP(AF29,Teams!$A$3:$C$16,2,0),IF(AND(AR29&gt;0,VLOOKUP(AR29,Teams!$A$3:$C$16,2,0)&lt;&gt;"BYE"),"You are AWAY at "&amp;VLOOKUP(AR29,Teams!$A$3:$C$16,3,0)&amp;" vs "&amp;VLOOKUP(AR29,Teams!$A$3:$C$16,2,0),"(No Scheduled Match)"))</f>
        <v>(No Scheduled Match)</v>
      </c>
      <c r="BE29" s="83" t="str">
        <f>IF(AND(AG29&gt;0,VLOOKUP(I29,Teams!$A$3:$C$16,2,0)&lt;&gt;"BYE"),"You are HOME at "&amp;VLOOKUP(I29,Teams!$A$3:$C$16,3,0)&amp;" vs "&amp;VLOOKUP(AG29,Teams!$A$3:$C$16,2,0),IF(AND(AS29&gt;0,VLOOKUP(AS29,Teams!$A$3:$C$16,2,0)&lt;&gt;"BYE"),"You are AWAY at "&amp;VLOOKUP(AS29,Teams!$A$3:$C$16,3,0)&amp;" vs "&amp;VLOOKUP(AS29,Teams!$A$3:$C$16,2,0),"(No Scheduled Match)"))</f>
        <v>(No Scheduled Match)</v>
      </c>
      <c r="BF29" s="83" t="str">
        <f>IF(AND(AH29&gt;0,VLOOKUP(J29,Teams!$A$3:$C$16,2,0)&lt;&gt;"BYE"),"You are HOME at "&amp;VLOOKUP(J29,Teams!$A$3:$C$16,3,0)&amp;" vs "&amp;VLOOKUP(AH29,Teams!$A$3:$C$16,2,0),IF(AND(AT29&gt;0,VLOOKUP(AT29,Teams!$A$3:$C$16,2,0)&lt;&gt;"BYE"),"You are AWAY at "&amp;VLOOKUP(AT29,Teams!$A$3:$C$16,3,0)&amp;" vs "&amp;VLOOKUP(AT29,Teams!$A$3:$C$16,2,0),"(No Scheduled Match)"))</f>
        <v>(No Scheduled Match)</v>
      </c>
      <c r="BG29" s="83" t="str">
        <f>IF(AND(AI29&gt;0,VLOOKUP(K29,Teams!$A$3:$C$16,2,0)&lt;&gt;"BYE"),"You are HOME at "&amp;VLOOKUP(K29,Teams!$A$3:$C$16,3,0)&amp;" vs "&amp;VLOOKUP(AI29,Teams!$A$3:$C$16,2,0),IF(AND(AU29&gt;0,VLOOKUP(AU29,Teams!$A$3:$C$16,2,0)&lt;&gt;"BYE"),"You are AWAY at "&amp;VLOOKUP(AU29,Teams!$A$3:$C$16,3,0)&amp;" vs "&amp;VLOOKUP(AU29,Teams!$A$3:$C$16,2,0),"(No Scheduled Match)"))</f>
        <v>(No Scheduled Match)</v>
      </c>
      <c r="BH29" s="83" t="str">
        <f>IF(AND(AJ29&gt;0,VLOOKUP(L29,Teams!$A$3:$C$16,2,0)&lt;&gt;"BYE"),"You are HOME at "&amp;VLOOKUP(L29,Teams!$A$3:$C$16,3,0)&amp;" vs "&amp;VLOOKUP(AJ29,Teams!$A$3:$C$16,2,0),IF(AND(AV29&gt;0,VLOOKUP(AV29,Teams!$A$3:$C$16,2,0)&lt;&gt;"BYE"),"You are AWAY at "&amp;VLOOKUP(AV29,Teams!$A$3:$C$16,3,0)&amp;" vs "&amp;VLOOKUP(AV29,Teams!$A$3:$C$16,2,0),"(No Scheduled Match)"))</f>
        <v>(No Scheduled Match)</v>
      </c>
      <c r="BI29" s="83" t="str">
        <f>IF(AND(AK29&gt;0,VLOOKUP(M29,Teams!$A$3:$C$16,2,0)&lt;&gt;"BYE"),"You are HOME at "&amp;VLOOKUP(M29,Teams!$A$3:$C$16,3,0)&amp;" vs "&amp;VLOOKUP(AK29,Teams!$A$3:$C$16,2,0),IF(AND(AW29&gt;0,VLOOKUP(AW29,Teams!$A$3:$C$16,2,0)&lt;&gt;"BYE"),"You are AWAY at "&amp;VLOOKUP(AW29,Teams!$A$3:$C$16,3,0)&amp;" vs "&amp;VLOOKUP(AW29,Teams!$A$3:$C$16,2,0),"(No Scheduled Match)"))</f>
        <v>(No Scheduled Match)</v>
      </c>
      <c r="BJ29" s="83" t="str">
        <f>IF(AND(AL29&gt;0,VLOOKUP(N29,Teams!$A$3:$C$16,2,0)&lt;&gt;"BYE"),"You are HOME at "&amp;VLOOKUP(N29,Teams!$A$3:$C$16,3,0)&amp;" vs "&amp;VLOOKUP(AL29,Teams!$A$3:$C$16,2,0),IF(AND(AX29&gt;0,VLOOKUP(AX29,Teams!$A$3:$C$16,2,0)&lt;&gt;"BYE"),"You are AWAY at "&amp;VLOOKUP(AX29,Teams!$A$3:$C$16,3,0)&amp;" vs "&amp;VLOOKUP(AX29,Teams!$A$3:$C$16,2,0),"(No Scheduled Match)"))</f>
        <v>(No Scheduled Match)</v>
      </c>
      <c r="BK29" s="83" t="str">
        <f>IF(AND(AM29&gt;0,VLOOKUP(O29,Teams!$A$3:$C$16,2,0)&lt;&gt;"BYE"),"You are HOME at "&amp;VLOOKUP(O29,Teams!$A$3:$C$16,3,0)&amp;" vs "&amp;VLOOKUP(AM29,Teams!$A$3:$C$16,2,0),IF(AND(AY29&gt;0,VLOOKUP(AY29,Teams!$A$3:$C$16,2,0)&lt;&gt;"BYE"),"You are AWAY at "&amp;VLOOKUP(AY29,Teams!$A$3:$C$16,3,0)&amp;" vs "&amp;VLOOKUP(AY29,Teams!$A$3:$C$16,2,0),"(No Scheduled Match)"))</f>
        <v>(No Scheduled Match)</v>
      </c>
    </row>
    <row r="30" spans="1:66" s="38" customFormat="1" ht="13" thickTop="1">
      <c r="C30" s="88"/>
      <c r="D30" s="217"/>
      <c r="E30" s="217"/>
      <c r="F30" s="217"/>
      <c r="G30" s="88"/>
      <c r="H30" s="217"/>
      <c r="I30" s="217"/>
      <c r="J30" s="207"/>
      <c r="K30" s="217"/>
    </row>
    <row r="31" spans="1:66" s="134" customFormat="1" hidden="1"/>
    <row r="32" spans="1:66" s="38" customFormat="1" ht="17" hidden="1">
      <c r="A32" s="135" t="s">
        <v>169</v>
      </c>
    </row>
    <row r="33" spans="1:114" s="38" customFormat="1" hidden="1">
      <c r="B33" s="88" t="s">
        <v>49</v>
      </c>
      <c r="D33" s="88" t="s">
        <v>170</v>
      </c>
    </row>
    <row r="34" spans="1:114" s="38" customFormat="1" hidden="1">
      <c r="B34" s="389">
        <v>41883</v>
      </c>
      <c r="D34" s="38" t="s">
        <v>277</v>
      </c>
    </row>
    <row r="35" spans="1:114" s="38" customFormat="1" hidden="1">
      <c r="B35" s="389"/>
    </row>
    <row r="36" spans="1:114" s="38" customFormat="1" hidden="1">
      <c r="B36" s="389"/>
    </row>
    <row r="37" spans="1:114" s="38" customFormat="1" hidden="1">
      <c r="B37" s="136"/>
    </row>
    <row r="38" spans="1:114" s="38" customFormat="1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9"/>
      <c r="BQ38" s="29"/>
      <c r="BR38" s="29"/>
      <c r="BS38" s="29"/>
      <c r="BT38" s="29"/>
      <c r="BU38" s="29"/>
      <c r="BV38" s="29"/>
      <c r="BW38" s="29"/>
      <c r="BX38" s="29"/>
      <c r="BY38" s="29"/>
      <c r="BZ38" s="29"/>
      <c r="CA38" s="29"/>
      <c r="CB38" s="29"/>
      <c r="CC38" s="29"/>
      <c r="CD38" s="29"/>
      <c r="CE38" s="29"/>
      <c r="CF38" s="29"/>
      <c r="CG38" s="29"/>
      <c r="CH38" s="29"/>
      <c r="CI38" s="29"/>
      <c r="CJ38" s="2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  <c r="CZ38" s="29"/>
      <c r="DA38" s="29"/>
      <c r="DB38" s="29"/>
      <c r="DC38" s="29"/>
      <c r="DD38" s="29"/>
      <c r="DE38" s="29"/>
      <c r="DF38" s="29"/>
      <c r="DG38" s="29"/>
      <c r="DH38" s="29"/>
      <c r="DI38" s="29"/>
      <c r="DJ38" s="29"/>
    </row>
    <row r="39" spans="1:114" s="29" customFormat="1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>
        <v>1</v>
      </c>
      <c r="AX39" s="167">
        <f>IF(AW40=12,AW39+1,AW39)</f>
        <v>1</v>
      </c>
      <c r="AY39" s="167">
        <f t="shared" ref="AY39:DJ39" si="27">IF(AX40=12,AX39+1,AX39)</f>
        <v>1</v>
      </c>
      <c r="AZ39" s="167">
        <f t="shared" si="27"/>
        <v>1</v>
      </c>
      <c r="BA39" s="167">
        <f t="shared" si="27"/>
        <v>1</v>
      </c>
      <c r="BB39" s="167">
        <f t="shared" si="27"/>
        <v>1</v>
      </c>
      <c r="BC39" s="167">
        <f t="shared" si="27"/>
        <v>1</v>
      </c>
      <c r="BD39" s="167">
        <f t="shared" si="27"/>
        <v>1</v>
      </c>
      <c r="BE39" s="167">
        <f t="shared" si="27"/>
        <v>1</v>
      </c>
      <c r="BF39" s="167">
        <f t="shared" si="27"/>
        <v>1</v>
      </c>
      <c r="BG39" s="167">
        <f t="shared" si="27"/>
        <v>1</v>
      </c>
      <c r="BH39" s="167">
        <f t="shared" si="27"/>
        <v>2</v>
      </c>
      <c r="BI39" s="167">
        <f t="shared" si="27"/>
        <v>2</v>
      </c>
      <c r="BJ39" s="167">
        <f t="shared" si="27"/>
        <v>2</v>
      </c>
      <c r="BK39" s="167">
        <f t="shared" si="27"/>
        <v>2</v>
      </c>
      <c r="BL39" s="167">
        <f t="shared" si="27"/>
        <v>2</v>
      </c>
      <c r="BM39" s="167">
        <f t="shared" si="27"/>
        <v>2</v>
      </c>
      <c r="BN39" s="167">
        <f t="shared" si="27"/>
        <v>2</v>
      </c>
      <c r="BO39" s="167">
        <f t="shared" si="27"/>
        <v>2</v>
      </c>
      <c r="BP39" s="167">
        <f t="shared" si="27"/>
        <v>2</v>
      </c>
      <c r="BQ39" s="167">
        <f t="shared" si="27"/>
        <v>2</v>
      </c>
      <c r="BR39" s="167">
        <f t="shared" si="27"/>
        <v>3</v>
      </c>
      <c r="BS39" s="167">
        <f t="shared" si="27"/>
        <v>3</v>
      </c>
      <c r="BT39" s="167">
        <f t="shared" si="27"/>
        <v>3</v>
      </c>
      <c r="BU39" s="167">
        <f t="shared" si="27"/>
        <v>3</v>
      </c>
      <c r="BV39" s="167">
        <f t="shared" si="27"/>
        <v>3</v>
      </c>
      <c r="BW39" s="167">
        <f t="shared" si="27"/>
        <v>3</v>
      </c>
      <c r="BX39" s="167">
        <f t="shared" si="27"/>
        <v>3</v>
      </c>
      <c r="BY39" s="167">
        <f t="shared" si="27"/>
        <v>3</v>
      </c>
      <c r="BZ39" s="167">
        <f t="shared" si="27"/>
        <v>3</v>
      </c>
      <c r="CA39" s="167">
        <f t="shared" si="27"/>
        <v>4</v>
      </c>
      <c r="CB39" s="167">
        <f t="shared" si="27"/>
        <v>4</v>
      </c>
      <c r="CC39" s="167">
        <f t="shared" si="27"/>
        <v>4</v>
      </c>
      <c r="CD39" s="167">
        <f t="shared" si="27"/>
        <v>4</v>
      </c>
      <c r="CE39" s="167">
        <f t="shared" si="27"/>
        <v>4</v>
      </c>
      <c r="CF39" s="167">
        <f t="shared" si="27"/>
        <v>4</v>
      </c>
      <c r="CG39" s="167">
        <f t="shared" si="27"/>
        <v>4</v>
      </c>
      <c r="CH39" s="167">
        <f t="shared" si="27"/>
        <v>4</v>
      </c>
      <c r="CI39" s="167">
        <f t="shared" si="27"/>
        <v>5</v>
      </c>
      <c r="CJ39" s="167">
        <f t="shared" si="27"/>
        <v>5</v>
      </c>
      <c r="CK39" s="167">
        <f t="shared" si="27"/>
        <v>5</v>
      </c>
      <c r="CL39" s="167">
        <f t="shared" si="27"/>
        <v>5</v>
      </c>
      <c r="CM39" s="167">
        <f t="shared" si="27"/>
        <v>5</v>
      </c>
      <c r="CN39" s="167">
        <f t="shared" si="27"/>
        <v>5</v>
      </c>
      <c r="CO39" s="167">
        <f t="shared" si="27"/>
        <v>5</v>
      </c>
      <c r="CP39" s="167">
        <f t="shared" si="27"/>
        <v>6</v>
      </c>
      <c r="CQ39" s="167">
        <f t="shared" si="27"/>
        <v>6</v>
      </c>
      <c r="CR39" s="167">
        <f t="shared" si="27"/>
        <v>6</v>
      </c>
      <c r="CS39" s="167">
        <f t="shared" si="27"/>
        <v>6</v>
      </c>
      <c r="CT39" s="167">
        <f t="shared" si="27"/>
        <v>6</v>
      </c>
      <c r="CU39" s="167">
        <f t="shared" si="27"/>
        <v>6</v>
      </c>
      <c r="CV39" s="167">
        <f t="shared" si="27"/>
        <v>7</v>
      </c>
      <c r="CW39" s="167">
        <f t="shared" si="27"/>
        <v>7</v>
      </c>
      <c r="CX39" s="167">
        <f t="shared" si="27"/>
        <v>7</v>
      </c>
      <c r="CY39" s="167">
        <f t="shared" si="27"/>
        <v>7</v>
      </c>
      <c r="CZ39" s="167">
        <f t="shared" si="27"/>
        <v>7</v>
      </c>
      <c r="DA39" s="167">
        <f t="shared" si="27"/>
        <v>8</v>
      </c>
      <c r="DB39" s="167">
        <f t="shared" si="27"/>
        <v>8</v>
      </c>
      <c r="DC39" s="167">
        <f t="shared" si="27"/>
        <v>8</v>
      </c>
      <c r="DD39" s="167">
        <f t="shared" si="27"/>
        <v>8</v>
      </c>
      <c r="DE39" s="167">
        <f t="shared" si="27"/>
        <v>9</v>
      </c>
      <c r="DF39" s="167">
        <f t="shared" si="27"/>
        <v>9</v>
      </c>
      <c r="DG39" s="167">
        <f t="shared" si="27"/>
        <v>9</v>
      </c>
      <c r="DH39" s="167">
        <f t="shared" si="27"/>
        <v>10</v>
      </c>
      <c r="DI39" s="167">
        <f t="shared" si="27"/>
        <v>10</v>
      </c>
      <c r="DJ39" s="167">
        <f t="shared" si="27"/>
        <v>11</v>
      </c>
    </row>
    <row r="40" spans="1:114">
      <c r="A40" s="160"/>
      <c r="B40" s="160"/>
      <c r="C40" s="160"/>
      <c r="D40" s="160">
        <f>COUNTIF(D42:D52,D41)</f>
        <v>6</v>
      </c>
      <c r="E40" s="160"/>
      <c r="F40" s="160">
        <f>COUNTIF(F42:F52,F41)</f>
        <v>6</v>
      </c>
      <c r="G40" s="160"/>
      <c r="H40" s="160">
        <f>COUNTIF(H42:H52,H41)</f>
        <v>6</v>
      </c>
      <c r="I40" s="160"/>
      <c r="J40" s="160">
        <f>COUNTIF(J42:J52,J41)</f>
        <v>6</v>
      </c>
      <c r="K40" s="160"/>
      <c r="L40" s="160">
        <f>COUNTIF(L42:L52,L41)</f>
        <v>6</v>
      </c>
      <c r="M40" s="160"/>
      <c r="N40" s="160">
        <f>COUNTIF(N42:N52,N41)</f>
        <v>6</v>
      </c>
      <c r="O40" s="160"/>
      <c r="P40" s="115"/>
      <c r="Q40" s="160"/>
      <c r="R40" s="28" t="s">
        <v>222</v>
      </c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15"/>
      <c r="AD40" s="160"/>
      <c r="AE40" s="160"/>
      <c r="AF40" s="160"/>
      <c r="AG40" s="160"/>
      <c r="AH40" s="160"/>
      <c r="AI40" s="160"/>
      <c r="AJ40" s="160"/>
      <c r="AK40" s="160"/>
      <c r="AL40" s="160"/>
      <c r="AM40" s="115"/>
      <c r="AN40" s="160"/>
      <c r="AO40" s="160"/>
      <c r="AP40" s="160"/>
      <c r="AQ40" s="160"/>
      <c r="AR40" s="160"/>
      <c r="AS40" s="160"/>
      <c r="AT40" s="160"/>
      <c r="AU40" s="160"/>
      <c r="AV40" s="160"/>
      <c r="AW40" s="160">
        <v>2</v>
      </c>
      <c r="AX40" s="160">
        <f>IF(AW40=12,AX39+1,AW40+1)</f>
        <v>3</v>
      </c>
      <c r="AY40" s="160">
        <f t="shared" ref="AY40:DJ40" si="28">IF(AX40=12,AY39+1,AX40+1)</f>
        <v>4</v>
      </c>
      <c r="AZ40" s="160">
        <f t="shared" si="28"/>
        <v>5</v>
      </c>
      <c r="BA40" s="160">
        <f t="shared" si="28"/>
        <v>6</v>
      </c>
      <c r="BB40" s="160">
        <f t="shared" si="28"/>
        <v>7</v>
      </c>
      <c r="BC40" s="160">
        <f t="shared" si="28"/>
        <v>8</v>
      </c>
      <c r="BD40" s="160">
        <f t="shared" si="28"/>
        <v>9</v>
      </c>
      <c r="BE40" s="160">
        <f t="shared" si="28"/>
        <v>10</v>
      </c>
      <c r="BF40" s="160">
        <f t="shared" si="28"/>
        <v>11</v>
      </c>
      <c r="BG40" s="160">
        <f t="shared" si="28"/>
        <v>12</v>
      </c>
      <c r="BH40" s="160">
        <f t="shared" si="28"/>
        <v>3</v>
      </c>
      <c r="BI40" s="160">
        <f t="shared" si="28"/>
        <v>4</v>
      </c>
      <c r="BJ40" s="160">
        <f t="shared" si="28"/>
        <v>5</v>
      </c>
      <c r="BK40" s="160">
        <f t="shared" si="28"/>
        <v>6</v>
      </c>
      <c r="BL40" s="160">
        <f t="shared" si="28"/>
        <v>7</v>
      </c>
      <c r="BM40" s="160">
        <f t="shared" si="28"/>
        <v>8</v>
      </c>
      <c r="BN40" s="160">
        <f t="shared" si="28"/>
        <v>9</v>
      </c>
      <c r="BO40" s="160">
        <f t="shared" si="28"/>
        <v>10</v>
      </c>
      <c r="BP40" s="160">
        <f t="shared" si="28"/>
        <v>11</v>
      </c>
      <c r="BQ40" s="160">
        <f t="shared" si="28"/>
        <v>12</v>
      </c>
      <c r="BR40" s="160">
        <f t="shared" si="28"/>
        <v>4</v>
      </c>
      <c r="BS40" s="160">
        <f t="shared" si="28"/>
        <v>5</v>
      </c>
      <c r="BT40" s="160">
        <f t="shared" si="28"/>
        <v>6</v>
      </c>
      <c r="BU40" s="160">
        <f t="shared" si="28"/>
        <v>7</v>
      </c>
      <c r="BV40" s="160">
        <f t="shared" si="28"/>
        <v>8</v>
      </c>
      <c r="BW40" s="160">
        <f t="shared" si="28"/>
        <v>9</v>
      </c>
      <c r="BX40" s="160">
        <f t="shared" si="28"/>
        <v>10</v>
      </c>
      <c r="BY40" s="160">
        <f t="shared" si="28"/>
        <v>11</v>
      </c>
      <c r="BZ40" s="160">
        <f t="shared" si="28"/>
        <v>12</v>
      </c>
      <c r="CA40" s="160">
        <f t="shared" si="28"/>
        <v>5</v>
      </c>
      <c r="CB40" s="160">
        <f t="shared" si="28"/>
        <v>6</v>
      </c>
      <c r="CC40" s="160">
        <f t="shared" si="28"/>
        <v>7</v>
      </c>
      <c r="CD40" s="160">
        <f t="shared" si="28"/>
        <v>8</v>
      </c>
      <c r="CE40" s="160">
        <f t="shared" si="28"/>
        <v>9</v>
      </c>
      <c r="CF40" s="160">
        <f t="shared" si="28"/>
        <v>10</v>
      </c>
      <c r="CG40" s="160">
        <f t="shared" si="28"/>
        <v>11</v>
      </c>
      <c r="CH40" s="160">
        <f t="shared" si="28"/>
        <v>12</v>
      </c>
      <c r="CI40" s="160">
        <f t="shared" si="28"/>
        <v>6</v>
      </c>
      <c r="CJ40" s="160">
        <f t="shared" si="28"/>
        <v>7</v>
      </c>
      <c r="CK40" s="160">
        <f t="shared" si="28"/>
        <v>8</v>
      </c>
      <c r="CL40" s="160">
        <f t="shared" si="28"/>
        <v>9</v>
      </c>
      <c r="CM40" s="160">
        <f t="shared" si="28"/>
        <v>10</v>
      </c>
      <c r="CN40" s="160">
        <f t="shared" si="28"/>
        <v>11</v>
      </c>
      <c r="CO40" s="160">
        <f t="shared" si="28"/>
        <v>12</v>
      </c>
      <c r="CP40" s="160">
        <f t="shared" si="28"/>
        <v>7</v>
      </c>
      <c r="CQ40" s="160">
        <f t="shared" si="28"/>
        <v>8</v>
      </c>
      <c r="CR40" s="160">
        <f t="shared" si="28"/>
        <v>9</v>
      </c>
      <c r="CS40" s="160">
        <f t="shared" si="28"/>
        <v>10</v>
      </c>
      <c r="CT40" s="160">
        <f t="shared" si="28"/>
        <v>11</v>
      </c>
      <c r="CU40" s="160">
        <f t="shared" si="28"/>
        <v>12</v>
      </c>
      <c r="CV40" s="160">
        <f t="shared" si="28"/>
        <v>8</v>
      </c>
      <c r="CW40" s="160">
        <f t="shared" si="28"/>
        <v>9</v>
      </c>
      <c r="CX40" s="160">
        <f t="shared" si="28"/>
        <v>10</v>
      </c>
      <c r="CY40" s="160">
        <f t="shared" si="28"/>
        <v>11</v>
      </c>
      <c r="CZ40" s="160">
        <f t="shared" si="28"/>
        <v>12</v>
      </c>
      <c r="DA40" s="160">
        <f t="shared" si="28"/>
        <v>9</v>
      </c>
      <c r="DB40" s="160">
        <f t="shared" si="28"/>
        <v>10</v>
      </c>
      <c r="DC40" s="160">
        <f t="shared" si="28"/>
        <v>11</v>
      </c>
      <c r="DD40" s="160">
        <f t="shared" si="28"/>
        <v>12</v>
      </c>
      <c r="DE40" s="160">
        <f t="shared" si="28"/>
        <v>10</v>
      </c>
      <c r="DF40" s="160">
        <f t="shared" si="28"/>
        <v>11</v>
      </c>
      <c r="DG40" s="160">
        <f t="shared" si="28"/>
        <v>12</v>
      </c>
      <c r="DH40" s="160">
        <f t="shared" si="28"/>
        <v>11</v>
      </c>
      <c r="DI40" s="160">
        <f t="shared" si="28"/>
        <v>12</v>
      </c>
      <c r="DJ40" s="160">
        <f t="shared" si="28"/>
        <v>12</v>
      </c>
    </row>
    <row r="41" spans="1:114" ht="13" thickBot="1">
      <c r="A41" s="28" t="s">
        <v>48</v>
      </c>
      <c r="B41" s="28" t="s">
        <v>166</v>
      </c>
      <c r="C41" s="28" t="s">
        <v>167</v>
      </c>
      <c r="D41" s="35">
        <v>2</v>
      </c>
      <c r="E41" s="35">
        <v>3</v>
      </c>
      <c r="F41" s="35">
        <v>4</v>
      </c>
      <c r="G41" s="35">
        <v>5</v>
      </c>
      <c r="H41" s="35">
        <v>6</v>
      </c>
      <c r="I41" s="35">
        <v>7</v>
      </c>
      <c r="J41" s="35">
        <v>8</v>
      </c>
      <c r="K41" s="35">
        <v>9</v>
      </c>
      <c r="L41" s="35">
        <v>10</v>
      </c>
      <c r="M41" s="35">
        <v>11</v>
      </c>
      <c r="N41" s="35">
        <v>12</v>
      </c>
      <c r="O41" s="35">
        <v>13</v>
      </c>
      <c r="P41" s="35"/>
      <c r="Q41" s="35"/>
      <c r="R41" s="168" t="s">
        <v>139</v>
      </c>
      <c r="S41" s="115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15">
        <v>1</v>
      </c>
      <c r="AF41" s="160">
        <v>2</v>
      </c>
      <c r="AG41" s="160">
        <v>3</v>
      </c>
      <c r="AH41" s="160">
        <v>4</v>
      </c>
      <c r="AI41" s="160">
        <v>5</v>
      </c>
      <c r="AJ41" s="160">
        <v>6</v>
      </c>
      <c r="AK41" s="160">
        <v>7</v>
      </c>
      <c r="AL41" s="160">
        <v>8</v>
      </c>
      <c r="AM41" s="160">
        <v>9</v>
      </c>
      <c r="AN41" s="160">
        <v>10</v>
      </c>
      <c r="AO41" s="160">
        <v>11</v>
      </c>
      <c r="AP41" s="160">
        <v>12</v>
      </c>
      <c r="AQ41" s="115"/>
      <c r="AR41" s="160"/>
      <c r="AS41" s="160"/>
      <c r="AT41" s="160"/>
      <c r="AU41" s="160"/>
      <c r="AV41" s="160"/>
      <c r="AW41" s="28" t="str">
        <f>AW39&amp;"v"&amp;AW40</f>
        <v>1v2</v>
      </c>
      <c r="AX41" s="28" t="str">
        <f t="shared" ref="AX41:DI41" si="29">AX39&amp;"v"&amp;AX40</f>
        <v>1v3</v>
      </c>
      <c r="AY41" s="28" t="str">
        <f t="shared" si="29"/>
        <v>1v4</v>
      </c>
      <c r="AZ41" s="28" t="str">
        <f t="shared" si="29"/>
        <v>1v5</v>
      </c>
      <c r="BA41" s="28" t="str">
        <f t="shared" si="29"/>
        <v>1v6</v>
      </c>
      <c r="BB41" s="28" t="str">
        <f t="shared" si="29"/>
        <v>1v7</v>
      </c>
      <c r="BC41" s="28" t="str">
        <f t="shared" si="29"/>
        <v>1v8</v>
      </c>
      <c r="BD41" s="28" t="str">
        <f t="shared" si="29"/>
        <v>1v9</v>
      </c>
      <c r="BE41" s="28" t="str">
        <f t="shared" si="29"/>
        <v>1v10</v>
      </c>
      <c r="BF41" s="28" t="str">
        <f t="shared" si="29"/>
        <v>1v11</v>
      </c>
      <c r="BG41" s="28" t="str">
        <f t="shared" si="29"/>
        <v>1v12</v>
      </c>
      <c r="BH41" s="28" t="str">
        <f t="shared" si="29"/>
        <v>2v3</v>
      </c>
      <c r="BI41" s="28" t="str">
        <f t="shared" si="29"/>
        <v>2v4</v>
      </c>
      <c r="BJ41" s="28" t="str">
        <f t="shared" si="29"/>
        <v>2v5</v>
      </c>
      <c r="BK41" s="28" t="str">
        <f t="shared" si="29"/>
        <v>2v6</v>
      </c>
      <c r="BL41" s="28" t="str">
        <f t="shared" si="29"/>
        <v>2v7</v>
      </c>
      <c r="BM41" s="28" t="str">
        <f t="shared" si="29"/>
        <v>2v8</v>
      </c>
      <c r="BN41" s="28" t="str">
        <f t="shared" si="29"/>
        <v>2v9</v>
      </c>
      <c r="BO41" s="28" t="str">
        <f t="shared" si="29"/>
        <v>2v10</v>
      </c>
      <c r="BP41" s="28" t="str">
        <f t="shared" si="29"/>
        <v>2v11</v>
      </c>
      <c r="BQ41" s="28" t="str">
        <f t="shared" si="29"/>
        <v>2v12</v>
      </c>
      <c r="BR41" s="28" t="str">
        <f t="shared" si="29"/>
        <v>3v4</v>
      </c>
      <c r="BS41" s="28" t="str">
        <f t="shared" si="29"/>
        <v>3v5</v>
      </c>
      <c r="BT41" s="28" t="str">
        <f t="shared" si="29"/>
        <v>3v6</v>
      </c>
      <c r="BU41" s="28" t="str">
        <f t="shared" si="29"/>
        <v>3v7</v>
      </c>
      <c r="BV41" s="28" t="str">
        <f t="shared" si="29"/>
        <v>3v8</v>
      </c>
      <c r="BW41" s="28" t="str">
        <f t="shared" si="29"/>
        <v>3v9</v>
      </c>
      <c r="BX41" s="28" t="str">
        <f t="shared" si="29"/>
        <v>3v10</v>
      </c>
      <c r="BY41" s="28" t="str">
        <f t="shared" si="29"/>
        <v>3v11</v>
      </c>
      <c r="BZ41" s="28" t="str">
        <f t="shared" si="29"/>
        <v>3v12</v>
      </c>
      <c r="CA41" s="28" t="str">
        <f t="shared" si="29"/>
        <v>4v5</v>
      </c>
      <c r="CB41" s="28" t="str">
        <f t="shared" si="29"/>
        <v>4v6</v>
      </c>
      <c r="CC41" s="28" t="str">
        <f t="shared" si="29"/>
        <v>4v7</v>
      </c>
      <c r="CD41" s="28" t="str">
        <f t="shared" si="29"/>
        <v>4v8</v>
      </c>
      <c r="CE41" s="28" t="str">
        <f t="shared" si="29"/>
        <v>4v9</v>
      </c>
      <c r="CF41" s="28" t="str">
        <f t="shared" si="29"/>
        <v>4v10</v>
      </c>
      <c r="CG41" s="28" t="str">
        <f t="shared" si="29"/>
        <v>4v11</v>
      </c>
      <c r="CH41" s="28" t="str">
        <f t="shared" si="29"/>
        <v>4v12</v>
      </c>
      <c r="CI41" s="28" t="str">
        <f t="shared" si="29"/>
        <v>5v6</v>
      </c>
      <c r="CJ41" s="28" t="str">
        <f t="shared" si="29"/>
        <v>5v7</v>
      </c>
      <c r="CK41" s="28" t="str">
        <f t="shared" si="29"/>
        <v>5v8</v>
      </c>
      <c r="CL41" s="28" t="str">
        <f t="shared" si="29"/>
        <v>5v9</v>
      </c>
      <c r="CM41" s="28" t="str">
        <f t="shared" si="29"/>
        <v>5v10</v>
      </c>
      <c r="CN41" s="28" t="str">
        <f t="shared" si="29"/>
        <v>5v11</v>
      </c>
      <c r="CO41" s="28" t="str">
        <f t="shared" si="29"/>
        <v>5v12</v>
      </c>
      <c r="CP41" s="28" t="str">
        <f t="shared" si="29"/>
        <v>6v7</v>
      </c>
      <c r="CQ41" s="28" t="str">
        <f t="shared" si="29"/>
        <v>6v8</v>
      </c>
      <c r="CR41" s="28" t="str">
        <f t="shared" si="29"/>
        <v>6v9</v>
      </c>
      <c r="CS41" s="28" t="str">
        <f t="shared" si="29"/>
        <v>6v10</v>
      </c>
      <c r="CT41" s="28" t="str">
        <f t="shared" si="29"/>
        <v>6v11</v>
      </c>
      <c r="CU41" s="28" t="str">
        <f t="shared" si="29"/>
        <v>6v12</v>
      </c>
      <c r="CV41" s="28" t="str">
        <f t="shared" si="29"/>
        <v>7v8</v>
      </c>
      <c r="CW41" s="28" t="str">
        <f t="shared" si="29"/>
        <v>7v9</v>
      </c>
      <c r="CX41" s="28" t="str">
        <f t="shared" si="29"/>
        <v>7v10</v>
      </c>
      <c r="CY41" s="28" t="str">
        <f t="shared" si="29"/>
        <v>7v11</v>
      </c>
      <c r="CZ41" s="28" t="str">
        <f t="shared" si="29"/>
        <v>7v12</v>
      </c>
      <c r="DA41" s="28" t="str">
        <f t="shared" si="29"/>
        <v>8v9</v>
      </c>
      <c r="DB41" s="28" t="str">
        <f t="shared" si="29"/>
        <v>8v10</v>
      </c>
      <c r="DC41" s="28" t="str">
        <f t="shared" si="29"/>
        <v>8v11</v>
      </c>
      <c r="DD41" s="28" t="str">
        <f t="shared" si="29"/>
        <v>8v12</v>
      </c>
      <c r="DE41" s="28" t="str">
        <f t="shared" si="29"/>
        <v>9v10</v>
      </c>
      <c r="DF41" s="28" t="str">
        <f t="shared" si="29"/>
        <v>9v11</v>
      </c>
      <c r="DG41" s="28" t="str">
        <f t="shared" si="29"/>
        <v>9v12</v>
      </c>
      <c r="DH41" s="28" t="str">
        <f t="shared" si="29"/>
        <v>10v11</v>
      </c>
      <c r="DI41" s="28" t="str">
        <f t="shared" si="29"/>
        <v>10v12</v>
      </c>
      <c r="DJ41" s="28" t="str">
        <f>DJ39&amp;"v"&amp;DJ40</f>
        <v>11v12</v>
      </c>
    </row>
    <row r="42" spans="1:114" ht="13" thickTop="1">
      <c r="A42" s="96">
        <v>1</v>
      </c>
      <c r="B42" s="96">
        <v>12</v>
      </c>
      <c r="C42" s="96" t="str">
        <f>A42&amp;"_"&amp;B42</f>
        <v>1_12</v>
      </c>
      <c r="D42" s="169">
        <v>2</v>
      </c>
      <c r="E42" s="170">
        <v>5</v>
      </c>
      <c r="F42" s="169">
        <v>3</v>
      </c>
      <c r="G42" s="170">
        <v>4</v>
      </c>
      <c r="H42" s="171">
        <v>6</v>
      </c>
      <c r="I42" s="171">
        <v>1</v>
      </c>
      <c r="J42" s="169">
        <v>7</v>
      </c>
      <c r="K42" s="170">
        <v>12</v>
      </c>
      <c r="L42" s="171">
        <v>10</v>
      </c>
      <c r="M42" s="171">
        <v>9</v>
      </c>
      <c r="N42" s="169">
        <v>11</v>
      </c>
      <c r="O42" s="172">
        <v>8</v>
      </c>
      <c r="P42" s="104">
        <f>SUM(IF(FREQUENCY(D42:O42,D42:O42)&gt;0,1))</f>
        <v>12</v>
      </c>
      <c r="Q42" s="173">
        <f>B42-COUNTIF(D42:O42,"")</f>
        <v>12</v>
      </c>
      <c r="R42" s="105" t="str">
        <f t="shared" ref="R42:R52" si="30">IF(R$41="","",HLOOKUP(R$41,$AW$41:$DJ$69,A42+1,FALSE))</f>
        <v/>
      </c>
      <c r="S42" s="100" t="s">
        <v>112</v>
      </c>
      <c r="T42" s="101">
        <f t="shared" ref="T42:T52" si="31">IF(COUNTIF($AQ$42:$AV$52,S42),COUNTIF($AQ$42:$AV$52,S42),"("&amp;HLOOKUP(S42,$AW$41:$DJ$69,$B42+1,FALSE)&amp;")")</f>
        <v>1</v>
      </c>
      <c r="U42" s="102" t="s">
        <v>121</v>
      </c>
      <c r="V42" s="101">
        <f t="shared" ref="V42:V52" si="32">IF(COUNTIF($AQ$42:$AV$52,U42),COUNTIF($AQ$42:$AV$52,U42),"("&amp;HLOOKUP(U42,$AW$41:$DJ$69,$B42+1,FALSE)&amp;")")</f>
        <v>1</v>
      </c>
      <c r="W42" s="102" t="s">
        <v>130</v>
      </c>
      <c r="X42" s="101">
        <f t="shared" ref="X42:X52" si="33">IF(COUNTIF($AQ$42:$AV$52,W42),COUNTIF($AQ$42:$AV$52,W42),"("&amp;HLOOKUP(W42,$AW$41:$DJ$69,$B42+1,FALSE)&amp;")")</f>
        <v>1</v>
      </c>
      <c r="Y42" s="102" t="s">
        <v>139</v>
      </c>
      <c r="Z42" s="101">
        <f t="shared" ref="Z42:Z52" si="34">IF(COUNTIF($AQ$42:$AV$52,Y42),COUNTIF($AQ$42:$AV$52,Y42),"("&amp;HLOOKUP(Y42,$AW$41:$DJ$69,$B42+1,FALSE)&amp;")")</f>
        <v>1</v>
      </c>
      <c r="AA42" s="103" t="s">
        <v>148</v>
      </c>
      <c r="AB42" s="103">
        <f t="shared" ref="AB42:AB52" si="35">IF(COUNTIF($AQ$42:$AV$52,AA42),COUNTIF($AQ$42:$AV$52,AA42),"("&amp;HLOOKUP(AA42,$AW$41:$DJ$69,$B42+1,FALSE)&amp;")")</f>
        <v>1</v>
      </c>
      <c r="AC42" s="103" t="s">
        <v>153</v>
      </c>
      <c r="AD42" s="103">
        <f t="shared" ref="AD42:AD52" si="36">IF(COUNTIF($AQ$42:$AV$52,AC42),COUNTIF($AQ$42:$AV$52,AC42),"("&amp;HLOOKUP(AC42,$AW$41:$DJ$69,$B42+1,FALSE)&amp;")")</f>
        <v>1</v>
      </c>
      <c r="AE42" s="117">
        <f t="shared" ref="AE42:AE52" si="37">IF(COUNTIF($D42:$O42,AE$41),1,"")</f>
        <v>1</v>
      </c>
      <c r="AF42" s="118">
        <f t="shared" ref="AF42:AP51" si="38">IF(COUNTIF($D42:$O42,AF$41),1,"")</f>
        <v>1</v>
      </c>
      <c r="AG42" s="118">
        <f t="shared" si="38"/>
        <v>1</v>
      </c>
      <c r="AH42" s="118">
        <f t="shared" si="38"/>
        <v>1</v>
      </c>
      <c r="AI42" s="118">
        <f t="shared" si="38"/>
        <v>1</v>
      </c>
      <c r="AJ42" s="118">
        <f t="shared" si="38"/>
        <v>1</v>
      </c>
      <c r="AK42" s="118">
        <f t="shared" si="38"/>
        <v>1</v>
      </c>
      <c r="AL42" s="118">
        <f t="shared" si="38"/>
        <v>1</v>
      </c>
      <c r="AM42" s="118">
        <f t="shared" si="38"/>
        <v>1</v>
      </c>
      <c r="AN42" s="118">
        <f t="shared" si="38"/>
        <v>1</v>
      </c>
      <c r="AO42" s="118">
        <f t="shared" si="38"/>
        <v>1</v>
      </c>
      <c r="AP42" s="119">
        <f t="shared" si="38"/>
        <v>1</v>
      </c>
      <c r="AQ42" s="104" t="str">
        <f>IF(D42&gt;E42,E42&amp;"v"&amp;D42,D42&amp;"v"&amp;E42)</f>
        <v>2v5</v>
      </c>
      <c r="AR42" s="105" t="str">
        <f>IF(F42&gt;G42,G42&amp;"v"&amp;F42,F42&amp;"v"&amp;G42)</f>
        <v>3v4</v>
      </c>
      <c r="AS42" s="105" t="str">
        <f>IF(H42&gt;I42,I42&amp;"v"&amp;H42,H42&amp;"v"&amp;I42)</f>
        <v>1v6</v>
      </c>
      <c r="AT42" s="105" t="str">
        <f>IF(J42&gt;K42,K42&amp;"v"&amp;J42,J42&amp;"v"&amp;K42)</f>
        <v>7v12</v>
      </c>
      <c r="AU42" s="106" t="str">
        <f>IF(L42&gt;M42,M42&amp;"v"&amp;L42,L42&amp;"v"&amp;M42)</f>
        <v>9v10</v>
      </c>
      <c r="AV42" s="174" t="str">
        <f t="shared" ref="AV42:AV52" si="39">IF(N42&gt;O42,O42&amp;"v"&amp;N42,N42&amp;"v"&amp;O42)</f>
        <v>8v11</v>
      </c>
      <c r="AW42" s="160" t="str">
        <f t="shared" ref="AW42:BL57" si="40">IF(OR(AND(INDEX($D42:$O42,,(INT((AW$39+1)/2)*2)-1)=AW$39,INDEX($D42:$O42,,(INT((AW$39+1)/2)*2))="",COUNTIF($D42:$O42,AW$40)=0),AND(INDEX($D42:$O42,,(INT((AW$40+1)/2)*2)-1)=AW$40,INDEX($D42:$O42,,(INT((AW$40+1)/2)*2))="",COUNTIF($D42:$O42,AW$39)=0)),1,"")</f>
        <v/>
      </c>
      <c r="AX42" s="160" t="str">
        <f t="shared" si="40"/>
        <v/>
      </c>
      <c r="AY42" s="160" t="str">
        <f t="shared" si="40"/>
        <v/>
      </c>
      <c r="AZ42" s="160" t="str">
        <f t="shared" si="40"/>
        <v/>
      </c>
      <c r="BA42" s="160" t="str">
        <f t="shared" si="40"/>
        <v/>
      </c>
      <c r="BB42" s="160" t="str">
        <f t="shared" si="40"/>
        <v/>
      </c>
      <c r="BC42" s="160" t="str">
        <f t="shared" si="40"/>
        <v/>
      </c>
      <c r="BD42" s="160" t="str">
        <f t="shared" si="40"/>
        <v/>
      </c>
      <c r="BE42" s="160" t="str">
        <f t="shared" si="40"/>
        <v/>
      </c>
      <c r="BF42" s="160" t="str">
        <f t="shared" si="40"/>
        <v/>
      </c>
      <c r="BG42" s="160" t="str">
        <f t="shared" si="40"/>
        <v/>
      </c>
      <c r="BH42" s="160" t="str">
        <f t="shared" si="40"/>
        <v/>
      </c>
      <c r="BI42" s="160" t="str">
        <f t="shared" si="40"/>
        <v/>
      </c>
      <c r="BJ42" s="160" t="str">
        <f t="shared" si="40"/>
        <v/>
      </c>
      <c r="BK42" s="160" t="str">
        <f t="shared" si="40"/>
        <v/>
      </c>
      <c r="BL42" s="160" t="str">
        <f t="shared" si="40"/>
        <v/>
      </c>
      <c r="BM42" s="160" t="str">
        <f t="shared" ref="BM42:CB57" si="41">IF(OR(AND(INDEX($D42:$O42,,(INT((BM$39+1)/2)*2)-1)=BM$39,INDEX($D42:$O42,,(INT((BM$39+1)/2)*2))="",COUNTIF($D42:$O42,BM$40)=0),AND(INDEX($D42:$O42,,(INT((BM$40+1)/2)*2)-1)=BM$40,INDEX($D42:$O42,,(INT((BM$40+1)/2)*2))="",COUNTIF($D42:$O42,BM$39)=0)),1,"")</f>
        <v/>
      </c>
      <c r="BN42" s="160" t="str">
        <f t="shared" si="41"/>
        <v/>
      </c>
      <c r="BO42" s="160" t="str">
        <f t="shared" si="41"/>
        <v/>
      </c>
      <c r="BP42" s="160" t="str">
        <f t="shared" si="41"/>
        <v/>
      </c>
      <c r="BQ42" s="160" t="str">
        <f t="shared" si="41"/>
        <v/>
      </c>
      <c r="BR42" s="160" t="str">
        <f t="shared" si="41"/>
        <v/>
      </c>
      <c r="BS42" s="160" t="str">
        <f t="shared" si="41"/>
        <v/>
      </c>
      <c r="BT42" s="160" t="str">
        <f t="shared" si="41"/>
        <v/>
      </c>
      <c r="BU42" s="160" t="str">
        <f t="shared" si="41"/>
        <v/>
      </c>
      <c r="BV42" s="160" t="str">
        <f t="shared" si="41"/>
        <v/>
      </c>
      <c r="BW42" s="160" t="str">
        <f t="shared" si="41"/>
        <v/>
      </c>
      <c r="BX42" s="160" t="str">
        <f t="shared" si="41"/>
        <v/>
      </c>
      <c r="BY42" s="160" t="str">
        <f t="shared" si="41"/>
        <v/>
      </c>
      <c r="BZ42" s="160" t="str">
        <f t="shared" si="41"/>
        <v/>
      </c>
      <c r="CA42" s="160" t="str">
        <f t="shared" si="41"/>
        <v/>
      </c>
      <c r="CB42" s="160" t="str">
        <f t="shared" si="41"/>
        <v/>
      </c>
      <c r="CC42" s="160" t="str">
        <f t="shared" ref="CC42:CR57" si="42">IF(OR(AND(INDEX($D42:$O42,,(INT((CC$39+1)/2)*2)-1)=CC$39,INDEX($D42:$O42,,(INT((CC$39+1)/2)*2))="",COUNTIF($D42:$O42,CC$40)=0),AND(INDEX($D42:$O42,,(INT((CC$40+1)/2)*2)-1)=CC$40,INDEX($D42:$O42,,(INT((CC$40+1)/2)*2))="",COUNTIF($D42:$O42,CC$39)=0)),1,"")</f>
        <v/>
      </c>
      <c r="CD42" s="160" t="str">
        <f t="shared" si="42"/>
        <v/>
      </c>
      <c r="CE42" s="160" t="str">
        <f t="shared" si="42"/>
        <v/>
      </c>
      <c r="CF42" s="160" t="str">
        <f t="shared" si="42"/>
        <v/>
      </c>
      <c r="CG42" s="160" t="str">
        <f t="shared" si="42"/>
        <v/>
      </c>
      <c r="CH42" s="160" t="str">
        <f t="shared" si="42"/>
        <v/>
      </c>
      <c r="CI42" s="160" t="str">
        <f t="shared" si="42"/>
        <v/>
      </c>
      <c r="CJ42" s="160" t="str">
        <f t="shared" si="42"/>
        <v/>
      </c>
      <c r="CK42" s="160" t="str">
        <f t="shared" si="42"/>
        <v/>
      </c>
      <c r="CL42" s="160" t="str">
        <f t="shared" si="42"/>
        <v/>
      </c>
      <c r="CM42" s="160" t="str">
        <f t="shared" si="42"/>
        <v/>
      </c>
      <c r="CN42" s="160" t="str">
        <f t="shared" si="42"/>
        <v/>
      </c>
      <c r="CO42" s="160" t="str">
        <f t="shared" si="42"/>
        <v/>
      </c>
      <c r="CP42" s="160" t="str">
        <f t="shared" si="42"/>
        <v/>
      </c>
      <c r="CQ42" s="160" t="str">
        <f t="shared" si="42"/>
        <v/>
      </c>
      <c r="CR42" s="160" t="str">
        <f t="shared" si="42"/>
        <v/>
      </c>
      <c r="CS42" s="160" t="str">
        <f t="shared" ref="CS42:DH57" si="43">IF(OR(AND(INDEX($D42:$O42,,(INT((CS$39+1)/2)*2)-1)=CS$39,INDEX($D42:$O42,,(INT((CS$39+1)/2)*2))="",COUNTIF($D42:$O42,CS$40)=0),AND(INDEX($D42:$O42,,(INT((CS$40+1)/2)*2)-1)=CS$40,INDEX($D42:$O42,,(INT((CS$40+1)/2)*2))="",COUNTIF($D42:$O42,CS$39)=0)),1,"")</f>
        <v/>
      </c>
      <c r="CT42" s="160" t="str">
        <f t="shared" si="43"/>
        <v/>
      </c>
      <c r="CU42" s="160" t="str">
        <f t="shared" si="43"/>
        <v/>
      </c>
      <c r="CV42" s="160" t="str">
        <f t="shared" si="43"/>
        <v/>
      </c>
      <c r="CW42" s="160" t="str">
        <f t="shared" si="43"/>
        <v/>
      </c>
      <c r="CX42" s="160" t="str">
        <f t="shared" si="43"/>
        <v/>
      </c>
      <c r="CY42" s="160" t="str">
        <f t="shared" si="43"/>
        <v/>
      </c>
      <c r="CZ42" s="160" t="str">
        <f t="shared" si="43"/>
        <v/>
      </c>
      <c r="DA42" s="160" t="str">
        <f t="shared" si="43"/>
        <v/>
      </c>
      <c r="DB42" s="160" t="str">
        <f t="shared" si="43"/>
        <v/>
      </c>
      <c r="DC42" s="160" t="str">
        <f t="shared" si="43"/>
        <v/>
      </c>
      <c r="DD42" s="160" t="str">
        <f t="shared" si="43"/>
        <v/>
      </c>
      <c r="DE42" s="160" t="str">
        <f t="shared" si="43"/>
        <v/>
      </c>
      <c r="DF42" s="160" t="str">
        <f t="shared" si="43"/>
        <v/>
      </c>
      <c r="DG42" s="160" t="str">
        <f t="shared" si="43"/>
        <v/>
      </c>
      <c r="DH42" s="160" t="str">
        <f t="shared" si="43"/>
        <v/>
      </c>
      <c r="DI42" s="160" t="str">
        <f t="shared" ref="DE42:DJ57" si="44">IF(OR(AND(INDEX($D42:$O42,,(INT((DI$39+1)/2)*2)-1)=DI$39,INDEX($D42:$O42,,(INT((DI$39+1)/2)*2))="",COUNTIF($D42:$O42,DI$40)=0),AND(INDEX($D42:$O42,,(INT((DI$40+1)/2)*2)-1)=DI$40,INDEX($D42:$O42,,(INT((DI$40+1)/2)*2))="",COUNTIF($D42:$O42,DI$39)=0)),1,"")</f>
        <v/>
      </c>
      <c r="DJ42" s="160" t="str">
        <f t="shared" si="44"/>
        <v/>
      </c>
    </row>
    <row r="43" spans="1:114">
      <c r="A43">
        <f>A42+1</f>
        <v>2</v>
      </c>
      <c r="B43">
        <v>12</v>
      </c>
      <c r="C43" t="str">
        <f t="shared" ref="C43:C52" si="45">A43&amp;"_"&amp;B43</f>
        <v>2_12</v>
      </c>
      <c r="D43" s="175">
        <v>2</v>
      </c>
      <c r="E43" s="176">
        <v>3</v>
      </c>
      <c r="F43" s="175">
        <v>4</v>
      </c>
      <c r="G43" s="176">
        <v>1</v>
      </c>
      <c r="H43" s="177">
        <v>6</v>
      </c>
      <c r="I43" s="177">
        <v>9</v>
      </c>
      <c r="J43" s="181">
        <v>7</v>
      </c>
      <c r="K43" s="182">
        <v>11</v>
      </c>
      <c r="L43" s="177">
        <v>10</v>
      </c>
      <c r="M43" s="177">
        <v>5</v>
      </c>
      <c r="N43" s="175">
        <v>12</v>
      </c>
      <c r="O43" s="178">
        <v>8</v>
      </c>
      <c r="P43" s="95">
        <f t="shared" ref="P43:P51" si="46">SUM(IF(FREQUENCY(D43:O43,D43:O43)&gt;0,1))</f>
        <v>12</v>
      </c>
      <c r="Q43" s="179">
        <f t="shared" ref="Q43:Q51" si="47">B43-COUNTIF(D43:O43,"")</f>
        <v>12</v>
      </c>
      <c r="R43" s="91" t="str">
        <f t="shared" si="30"/>
        <v/>
      </c>
      <c r="S43" s="90" t="s">
        <v>113</v>
      </c>
      <c r="T43" s="86">
        <f t="shared" si="31"/>
        <v>1</v>
      </c>
      <c r="U43" s="85" t="s">
        <v>122</v>
      </c>
      <c r="V43" s="86">
        <f t="shared" si="32"/>
        <v>1</v>
      </c>
      <c r="W43" s="85" t="s">
        <v>131</v>
      </c>
      <c r="X43" s="86">
        <f t="shared" si="33"/>
        <v>1</v>
      </c>
      <c r="Y43" s="85" t="s">
        <v>140</v>
      </c>
      <c r="Z43" s="86">
        <f t="shared" si="34"/>
        <v>1</v>
      </c>
      <c r="AA43" s="87" t="s">
        <v>149</v>
      </c>
      <c r="AB43" s="94">
        <f t="shared" si="35"/>
        <v>1</v>
      </c>
      <c r="AC43" s="94" t="s">
        <v>154</v>
      </c>
      <c r="AD43" s="94">
        <f t="shared" si="36"/>
        <v>1</v>
      </c>
      <c r="AE43" s="120">
        <f t="shared" si="37"/>
        <v>1</v>
      </c>
      <c r="AF43" s="9">
        <f t="shared" si="38"/>
        <v>1</v>
      </c>
      <c r="AG43" s="9">
        <f t="shared" si="38"/>
        <v>1</v>
      </c>
      <c r="AH43" s="9">
        <f t="shared" si="38"/>
        <v>1</v>
      </c>
      <c r="AI43" s="9">
        <f t="shared" si="38"/>
        <v>1</v>
      </c>
      <c r="AJ43" s="9">
        <f t="shared" si="38"/>
        <v>1</v>
      </c>
      <c r="AK43" s="9">
        <f t="shared" si="38"/>
        <v>1</v>
      </c>
      <c r="AL43" s="9">
        <f t="shared" si="38"/>
        <v>1</v>
      </c>
      <c r="AM43" s="9">
        <f t="shared" si="38"/>
        <v>1</v>
      </c>
      <c r="AN43" s="9">
        <f t="shared" si="38"/>
        <v>1</v>
      </c>
      <c r="AO43" s="9">
        <f t="shared" si="38"/>
        <v>1</v>
      </c>
      <c r="AP43" s="121">
        <f t="shared" si="38"/>
        <v>1</v>
      </c>
      <c r="AQ43" s="95" t="str">
        <f t="shared" ref="AQ43:AQ52" si="48">IF(D43&gt;E43,E43&amp;"v"&amp;D43,D43&amp;"v"&amp;E43)</f>
        <v>2v3</v>
      </c>
      <c r="AR43" s="82" t="str">
        <f t="shared" ref="AR43:AR52" si="49">IF(F43&gt;G43,G43&amp;"v"&amp;F43,F43&amp;"v"&amp;G43)</f>
        <v>1v4</v>
      </c>
      <c r="AS43" s="82" t="str">
        <f t="shared" ref="AS43:AS52" si="50">IF(H43&gt;I43,I43&amp;"v"&amp;H43,H43&amp;"v"&amp;I43)</f>
        <v>6v9</v>
      </c>
      <c r="AT43" s="82" t="str">
        <f t="shared" ref="AT43:AT52" si="51">IF(J43&gt;K43,K43&amp;"v"&amp;J43,J43&amp;"v"&amp;K43)</f>
        <v>7v11</v>
      </c>
      <c r="AU43" s="84" t="str">
        <f t="shared" ref="AU43:AU52" si="52">IF(L43&gt;M43,M43&amp;"v"&amp;L43,L43&amp;"v"&amp;M43)</f>
        <v>5v10</v>
      </c>
      <c r="AV43" s="180" t="str">
        <f t="shared" si="39"/>
        <v>8v12</v>
      </c>
      <c r="AW43" s="160" t="str">
        <f t="shared" si="40"/>
        <v/>
      </c>
      <c r="AX43" s="160" t="str">
        <f t="shared" si="40"/>
        <v/>
      </c>
      <c r="AY43" s="160" t="str">
        <f t="shared" si="40"/>
        <v/>
      </c>
      <c r="AZ43" s="160" t="str">
        <f t="shared" si="40"/>
        <v/>
      </c>
      <c r="BA43" s="160" t="str">
        <f t="shared" si="40"/>
        <v/>
      </c>
      <c r="BB43" s="160" t="str">
        <f t="shared" si="40"/>
        <v/>
      </c>
      <c r="BC43" s="160" t="str">
        <f t="shared" si="40"/>
        <v/>
      </c>
      <c r="BD43" s="160" t="str">
        <f t="shared" si="40"/>
        <v/>
      </c>
      <c r="BE43" s="160" t="str">
        <f t="shared" si="40"/>
        <v/>
      </c>
      <c r="BF43" s="160" t="str">
        <f t="shared" si="40"/>
        <v/>
      </c>
      <c r="BG43" s="160" t="str">
        <f t="shared" si="40"/>
        <v/>
      </c>
      <c r="BH43" s="160" t="str">
        <f t="shared" si="40"/>
        <v/>
      </c>
      <c r="BI43" s="160" t="str">
        <f t="shared" si="40"/>
        <v/>
      </c>
      <c r="BJ43" s="160" t="str">
        <f t="shared" si="40"/>
        <v/>
      </c>
      <c r="BK43" s="160" t="str">
        <f t="shared" si="40"/>
        <v/>
      </c>
      <c r="BL43" s="160" t="str">
        <f t="shared" si="40"/>
        <v/>
      </c>
      <c r="BM43" s="160" t="str">
        <f t="shared" si="41"/>
        <v/>
      </c>
      <c r="BN43" s="160" t="str">
        <f t="shared" si="41"/>
        <v/>
      </c>
      <c r="BO43" s="160" t="str">
        <f t="shared" si="41"/>
        <v/>
      </c>
      <c r="BP43" s="160" t="str">
        <f t="shared" si="41"/>
        <v/>
      </c>
      <c r="BQ43" s="160" t="str">
        <f t="shared" si="41"/>
        <v/>
      </c>
      <c r="BR43" s="160" t="str">
        <f t="shared" si="41"/>
        <v/>
      </c>
      <c r="BS43" s="160" t="str">
        <f t="shared" si="41"/>
        <v/>
      </c>
      <c r="BT43" s="160" t="str">
        <f t="shared" si="41"/>
        <v/>
      </c>
      <c r="BU43" s="160" t="str">
        <f t="shared" si="41"/>
        <v/>
      </c>
      <c r="BV43" s="160" t="str">
        <f t="shared" si="41"/>
        <v/>
      </c>
      <c r="BW43" s="160" t="str">
        <f t="shared" si="41"/>
        <v/>
      </c>
      <c r="BX43" s="160" t="str">
        <f t="shared" si="41"/>
        <v/>
      </c>
      <c r="BY43" s="160" t="str">
        <f t="shared" si="41"/>
        <v/>
      </c>
      <c r="BZ43" s="160" t="str">
        <f t="shared" si="41"/>
        <v/>
      </c>
      <c r="CA43" s="160" t="str">
        <f t="shared" si="41"/>
        <v/>
      </c>
      <c r="CB43" s="160" t="str">
        <f t="shared" si="41"/>
        <v/>
      </c>
      <c r="CC43" s="160" t="str">
        <f t="shared" si="42"/>
        <v/>
      </c>
      <c r="CD43" s="160" t="str">
        <f t="shared" si="42"/>
        <v/>
      </c>
      <c r="CE43" s="160" t="str">
        <f t="shared" si="42"/>
        <v/>
      </c>
      <c r="CF43" s="160" t="str">
        <f t="shared" si="42"/>
        <v/>
      </c>
      <c r="CG43" s="160" t="str">
        <f t="shared" si="42"/>
        <v/>
      </c>
      <c r="CH43" s="160" t="str">
        <f t="shared" si="42"/>
        <v/>
      </c>
      <c r="CI43" s="160" t="str">
        <f t="shared" si="42"/>
        <v/>
      </c>
      <c r="CJ43" s="160" t="str">
        <f t="shared" si="42"/>
        <v/>
      </c>
      <c r="CK43" s="160" t="str">
        <f t="shared" si="42"/>
        <v/>
      </c>
      <c r="CL43" s="160" t="str">
        <f t="shared" si="42"/>
        <v/>
      </c>
      <c r="CM43" s="160" t="str">
        <f t="shared" si="42"/>
        <v/>
      </c>
      <c r="CN43" s="160" t="str">
        <f t="shared" si="42"/>
        <v/>
      </c>
      <c r="CO43" s="160" t="str">
        <f t="shared" si="42"/>
        <v/>
      </c>
      <c r="CP43" s="160" t="str">
        <f t="shared" si="42"/>
        <v/>
      </c>
      <c r="CQ43" s="160" t="str">
        <f t="shared" si="42"/>
        <v/>
      </c>
      <c r="CR43" s="160" t="str">
        <f t="shared" si="42"/>
        <v/>
      </c>
      <c r="CS43" s="160" t="str">
        <f t="shared" si="43"/>
        <v/>
      </c>
      <c r="CT43" s="160" t="str">
        <f t="shared" si="43"/>
        <v/>
      </c>
      <c r="CU43" s="160" t="str">
        <f t="shared" si="43"/>
        <v/>
      </c>
      <c r="CV43" s="160" t="str">
        <f t="shared" si="43"/>
        <v/>
      </c>
      <c r="CW43" s="160" t="str">
        <f t="shared" si="43"/>
        <v/>
      </c>
      <c r="CX43" s="160" t="str">
        <f t="shared" si="43"/>
        <v/>
      </c>
      <c r="CY43" s="160" t="str">
        <f t="shared" si="43"/>
        <v/>
      </c>
      <c r="CZ43" s="160" t="str">
        <f t="shared" si="43"/>
        <v/>
      </c>
      <c r="DA43" s="160" t="str">
        <f t="shared" si="43"/>
        <v/>
      </c>
      <c r="DB43" s="160" t="str">
        <f t="shared" si="43"/>
        <v/>
      </c>
      <c r="DC43" s="160" t="str">
        <f t="shared" si="43"/>
        <v/>
      </c>
      <c r="DD43" s="160" t="str">
        <f t="shared" si="43"/>
        <v/>
      </c>
      <c r="DE43" s="160" t="str">
        <f t="shared" si="44"/>
        <v/>
      </c>
      <c r="DF43" s="160" t="str">
        <f t="shared" si="44"/>
        <v/>
      </c>
      <c r="DG43" s="160" t="str">
        <f t="shared" si="44"/>
        <v/>
      </c>
      <c r="DH43" s="160" t="str">
        <f t="shared" si="44"/>
        <v/>
      </c>
      <c r="DI43" s="160" t="str">
        <f t="shared" si="44"/>
        <v/>
      </c>
      <c r="DJ43" s="160" t="str">
        <f t="shared" si="44"/>
        <v/>
      </c>
    </row>
    <row r="44" spans="1:114">
      <c r="A44">
        <f t="shared" ref="A44:A52" si="53">A43+1</f>
        <v>3</v>
      </c>
      <c r="B44">
        <v>12</v>
      </c>
      <c r="C44" t="str">
        <f t="shared" si="45"/>
        <v>3_12</v>
      </c>
      <c r="D44" s="175">
        <v>1</v>
      </c>
      <c r="E44" s="176">
        <v>7</v>
      </c>
      <c r="F44" s="175">
        <v>3</v>
      </c>
      <c r="G44" s="176">
        <v>6</v>
      </c>
      <c r="H44" s="177">
        <v>5</v>
      </c>
      <c r="I44" s="177">
        <v>4</v>
      </c>
      <c r="J44" s="181">
        <v>8</v>
      </c>
      <c r="K44" s="182">
        <v>2</v>
      </c>
      <c r="L44" s="177">
        <v>9</v>
      </c>
      <c r="M44" s="177">
        <v>12</v>
      </c>
      <c r="N44" s="175">
        <v>11</v>
      </c>
      <c r="O44" s="178">
        <v>10</v>
      </c>
      <c r="P44" s="95">
        <f t="shared" si="46"/>
        <v>12</v>
      </c>
      <c r="Q44" s="179">
        <f t="shared" si="47"/>
        <v>12</v>
      </c>
      <c r="R44" s="91" t="str">
        <f t="shared" si="30"/>
        <v/>
      </c>
      <c r="S44" s="90" t="s">
        <v>114</v>
      </c>
      <c r="T44" s="86">
        <f t="shared" si="31"/>
        <v>1</v>
      </c>
      <c r="U44" s="80" t="s">
        <v>123</v>
      </c>
      <c r="V44" s="86">
        <f t="shared" si="32"/>
        <v>1</v>
      </c>
      <c r="W44" s="85" t="s">
        <v>132</v>
      </c>
      <c r="X44" s="86">
        <f t="shared" si="33"/>
        <v>1</v>
      </c>
      <c r="Y44" s="85" t="s">
        <v>141</v>
      </c>
      <c r="Z44" s="86">
        <f t="shared" si="34"/>
        <v>1</v>
      </c>
      <c r="AA44" s="87" t="s">
        <v>150</v>
      </c>
      <c r="AB44" s="94">
        <f t="shared" si="35"/>
        <v>1</v>
      </c>
      <c r="AC44" s="94" t="s">
        <v>155</v>
      </c>
      <c r="AD44" s="94">
        <f t="shared" si="36"/>
        <v>1</v>
      </c>
      <c r="AE44" s="120">
        <f t="shared" si="37"/>
        <v>1</v>
      </c>
      <c r="AF44" s="9">
        <f t="shared" si="38"/>
        <v>1</v>
      </c>
      <c r="AG44" s="9">
        <f t="shared" si="38"/>
        <v>1</v>
      </c>
      <c r="AH44" s="9">
        <f t="shared" si="38"/>
        <v>1</v>
      </c>
      <c r="AI44" s="9">
        <f t="shared" si="38"/>
        <v>1</v>
      </c>
      <c r="AJ44" s="9">
        <f t="shared" si="38"/>
        <v>1</v>
      </c>
      <c r="AK44" s="9">
        <f t="shared" si="38"/>
        <v>1</v>
      </c>
      <c r="AL44" s="9">
        <f t="shared" si="38"/>
        <v>1</v>
      </c>
      <c r="AM44" s="9">
        <f t="shared" si="38"/>
        <v>1</v>
      </c>
      <c r="AN44" s="9">
        <f t="shared" si="38"/>
        <v>1</v>
      </c>
      <c r="AO44" s="9">
        <f t="shared" si="38"/>
        <v>1</v>
      </c>
      <c r="AP44" s="121">
        <f t="shared" si="38"/>
        <v>1</v>
      </c>
      <c r="AQ44" s="95" t="str">
        <f t="shared" si="48"/>
        <v>1v7</v>
      </c>
      <c r="AR44" s="82" t="str">
        <f t="shared" si="49"/>
        <v>3v6</v>
      </c>
      <c r="AS44" s="82" t="str">
        <f t="shared" si="50"/>
        <v>4v5</v>
      </c>
      <c r="AT44" s="82" t="str">
        <f t="shared" si="51"/>
        <v>2v8</v>
      </c>
      <c r="AU44" s="84" t="str">
        <f t="shared" si="52"/>
        <v>9v12</v>
      </c>
      <c r="AV44" s="180" t="str">
        <f t="shared" si="39"/>
        <v>10v11</v>
      </c>
      <c r="AW44" s="160" t="str">
        <f t="shared" si="40"/>
        <v/>
      </c>
      <c r="AX44" s="160" t="str">
        <f t="shared" si="40"/>
        <v/>
      </c>
      <c r="AY44" s="160" t="str">
        <f t="shared" si="40"/>
        <v/>
      </c>
      <c r="AZ44" s="160" t="str">
        <f t="shared" si="40"/>
        <v/>
      </c>
      <c r="BA44" s="160" t="str">
        <f t="shared" si="40"/>
        <v/>
      </c>
      <c r="BB44" s="160" t="str">
        <f t="shared" si="40"/>
        <v/>
      </c>
      <c r="BC44" s="160" t="str">
        <f t="shared" si="40"/>
        <v/>
      </c>
      <c r="BD44" s="160" t="str">
        <f t="shared" si="40"/>
        <v/>
      </c>
      <c r="BE44" s="160" t="str">
        <f t="shared" si="40"/>
        <v/>
      </c>
      <c r="BF44" s="160" t="str">
        <f t="shared" si="40"/>
        <v/>
      </c>
      <c r="BG44" s="160" t="str">
        <f t="shared" si="40"/>
        <v/>
      </c>
      <c r="BH44" s="160" t="str">
        <f t="shared" si="40"/>
        <v/>
      </c>
      <c r="BI44" s="160" t="str">
        <f t="shared" si="40"/>
        <v/>
      </c>
      <c r="BJ44" s="160" t="str">
        <f t="shared" si="40"/>
        <v/>
      </c>
      <c r="BK44" s="160" t="str">
        <f t="shared" si="40"/>
        <v/>
      </c>
      <c r="BL44" s="160" t="str">
        <f t="shared" si="40"/>
        <v/>
      </c>
      <c r="BM44" s="160" t="str">
        <f t="shared" si="41"/>
        <v/>
      </c>
      <c r="BN44" s="160" t="str">
        <f t="shared" si="41"/>
        <v/>
      </c>
      <c r="BO44" s="160" t="str">
        <f t="shared" si="41"/>
        <v/>
      </c>
      <c r="BP44" s="160" t="str">
        <f t="shared" si="41"/>
        <v/>
      </c>
      <c r="BQ44" s="160" t="str">
        <f t="shared" si="41"/>
        <v/>
      </c>
      <c r="BR44" s="160" t="str">
        <f t="shared" si="41"/>
        <v/>
      </c>
      <c r="BS44" s="160" t="str">
        <f t="shared" si="41"/>
        <v/>
      </c>
      <c r="BT44" s="160" t="str">
        <f t="shared" si="41"/>
        <v/>
      </c>
      <c r="BU44" s="160" t="str">
        <f t="shared" si="41"/>
        <v/>
      </c>
      <c r="BV44" s="160" t="str">
        <f t="shared" si="41"/>
        <v/>
      </c>
      <c r="BW44" s="160" t="str">
        <f t="shared" si="41"/>
        <v/>
      </c>
      <c r="BX44" s="160" t="str">
        <f t="shared" si="41"/>
        <v/>
      </c>
      <c r="BY44" s="160" t="str">
        <f t="shared" si="41"/>
        <v/>
      </c>
      <c r="BZ44" s="160" t="str">
        <f t="shared" si="41"/>
        <v/>
      </c>
      <c r="CA44" s="160" t="str">
        <f t="shared" si="41"/>
        <v/>
      </c>
      <c r="CB44" s="160" t="str">
        <f t="shared" si="41"/>
        <v/>
      </c>
      <c r="CC44" s="160" t="str">
        <f t="shared" si="42"/>
        <v/>
      </c>
      <c r="CD44" s="160" t="str">
        <f t="shared" si="42"/>
        <v/>
      </c>
      <c r="CE44" s="160" t="str">
        <f t="shared" si="42"/>
        <v/>
      </c>
      <c r="CF44" s="160" t="str">
        <f t="shared" si="42"/>
        <v/>
      </c>
      <c r="CG44" s="160" t="str">
        <f t="shared" si="42"/>
        <v/>
      </c>
      <c r="CH44" s="160" t="str">
        <f t="shared" si="42"/>
        <v/>
      </c>
      <c r="CI44" s="160" t="str">
        <f t="shared" si="42"/>
        <v/>
      </c>
      <c r="CJ44" s="160" t="str">
        <f t="shared" si="42"/>
        <v/>
      </c>
      <c r="CK44" s="160" t="str">
        <f t="shared" si="42"/>
        <v/>
      </c>
      <c r="CL44" s="160" t="str">
        <f t="shared" si="42"/>
        <v/>
      </c>
      <c r="CM44" s="160" t="str">
        <f t="shared" si="42"/>
        <v/>
      </c>
      <c r="CN44" s="160" t="str">
        <f t="shared" si="42"/>
        <v/>
      </c>
      <c r="CO44" s="160" t="str">
        <f t="shared" si="42"/>
        <v/>
      </c>
      <c r="CP44" s="160" t="str">
        <f t="shared" si="42"/>
        <v/>
      </c>
      <c r="CQ44" s="160" t="str">
        <f t="shared" si="42"/>
        <v/>
      </c>
      <c r="CR44" s="160" t="str">
        <f t="shared" si="42"/>
        <v/>
      </c>
      <c r="CS44" s="160" t="str">
        <f t="shared" si="43"/>
        <v/>
      </c>
      <c r="CT44" s="160" t="str">
        <f t="shared" si="43"/>
        <v/>
      </c>
      <c r="CU44" s="160" t="str">
        <f t="shared" si="43"/>
        <v/>
      </c>
      <c r="CV44" s="160" t="str">
        <f t="shared" si="43"/>
        <v/>
      </c>
      <c r="CW44" s="160" t="str">
        <f t="shared" si="43"/>
        <v/>
      </c>
      <c r="CX44" s="160" t="str">
        <f t="shared" si="43"/>
        <v/>
      </c>
      <c r="CY44" s="160" t="str">
        <f t="shared" si="43"/>
        <v/>
      </c>
      <c r="CZ44" s="160" t="str">
        <f t="shared" si="43"/>
        <v/>
      </c>
      <c r="DA44" s="160" t="str">
        <f t="shared" si="43"/>
        <v/>
      </c>
      <c r="DB44" s="160" t="str">
        <f t="shared" si="43"/>
        <v/>
      </c>
      <c r="DC44" s="160" t="str">
        <f t="shared" si="43"/>
        <v/>
      </c>
      <c r="DD44" s="160" t="str">
        <f t="shared" si="43"/>
        <v/>
      </c>
      <c r="DE44" s="160" t="str">
        <f t="shared" si="44"/>
        <v/>
      </c>
      <c r="DF44" s="160" t="str">
        <f t="shared" si="44"/>
        <v/>
      </c>
      <c r="DG44" s="160" t="str">
        <f t="shared" si="44"/>
        <v/>
      </c>
      <c r="DH44" s="160" t="str">
        <f t="shared" si="44"/>
        <v/>
      </c>
      <c r="DI44" s="160" t="str">
        <f t="shared" si="44"/>
        <v/>
      </c>
      <c r="DJ44" s="160" t="str">
        <f t="shared" si="44"/>
        <v/>
      </c>
    </row>
    <row r="45" spans="1:114">
      <c r="A45">
        <f t="shared" si="53"/>
        <v>4</v>
      </c>
      <c r="B45">
        <v>12</v>
      </c>
      <c r="C45" t="str">
        <f t="shared" si="45"/>
        <v>4_12</v>
      </c>
      <c r="D45" s="175">
        <v>1</v>
      </c>
      <c r="E45" s="176">
        <v>11</v>
      </c>
      <c r="F45" s="175">
        <v>3</v>
      </c>
      <c r="G45" s="176">
        <v>5</v>
      </c>
      <c r="H45" s="201">
        <v>6</v>
      </c>
      <c r="I45" s="201">
        <v>4</v>
      </c>
      <c r="J45" s="181">
        <v>7</v>
      </c>
      <c r="K45" s="182">
        <v>9</v>
      </c>
      <c r="L45" s="177">
        <v>10</v>
      </c>
      <c r="M45" s="177">
        <v>8</v>
      </c>
      <c r="N45" s="175">
        <v>12</v>
      </c>
      <c r="O45" s="178">
        <v>2</v>
      </c>
      <c r="P45" s="95">
        <f t="shared" si="46"/>
        <v>12</v>
      </c>
      <c r="Q45" s="179">
        <f t="shared" si="47"/>
        <v>12</v>
      </c>
      <c r="R45" s="91" t="str">
        <f t="shared" si="30"/>
        <v/>
      </c>
      <c r="S45" s="90" t="s">
        <v>115</v>
      </c>
      <c r="T45" s="86">
        <f t="shared" si="31"/>
        <v>1</v>
      </c>
      <c r="U45" s="85" t="s">
        <v>124</v>
      </c>
      <c r="V45" s="86">
        <f t="shared" si="32"/>
        <v>1</v>
      </c>
      <c r="W45" s="80" t="s">
        <v>133</v>
      </c>
      <c r="X45" s="86">
        <f t="shared" si="33"/>
        <v>1</v>
      </c>
      <c r="Y45" s="80" t="s">
        <v>142</v>
      </c>
      <c r="Z45" s="86">
        <f t="shared" si="34"/>
        <v>1</v>
      </c>
      <c r="AA45" s="87" t="s">
        <v>151</v>
      </c>
      <c r="AB45" s="94">
        <f t="shared" si="35"/>
        <v>1</v>
      </c>
      <c r="AC45" s="94" t="s">
        <v>156</v>
      </c>
      <c r="AD45" s="94">
        <f t="shared" si="36"/>
        <v>1</v>
      </c>
      <c r="AE45" s="120">
        <f t="shared" si="37"/>
        <v>1</v>
      </c>
      <c r="AF45" s="9">
        <f t="shared" si="38"/>
        <v>1</v>
      </c>
      <c r="AG45" s="9">
        <f t="shared" si="38"/>
        <v>1</v>
      </c>
      <c r="AH45" s="9">
        <f t="shared" si="38"/>
        <v>1</v>
      </c>
      <c r="AI45" s="9">
        <f t="shared" si="38"/>
        <v>1</v>
      </c>
      <c r="AJ45" s="9">
        <f t="shared" si="38"/>
        <v>1</v>
      </c>
      <c r="AK45" s="9">
        <f t="shared" si="38"/>
        <v>1</v>
      </c>
      <c r="AL45" s="9">
        <f t="shared" si="38"/>
        <v>1</v>
      </c>
      <c r="AM45" s="9">
        <f t="shared" si="38"/>
        <v>1</v>
      </c>
      <c r="AN45" s="9">
        <f t="shared" si="38"/>
        <v>1</v>
      </c>
      <c r="AO45" s="9">
        <f t="shared" si="38"/>
        <v>1</v>
      </c>
      <c r="AP45" s="121">
        <f t="shared" si="38"/>
        <v>1</v>
      </c>
      <c r="AQ45" s="95" t="str">
        <f t="shared" si="48"/>
        <v>1v11</v>
      </c>
      <c r="AR45" s="82" t="str">
        <f t="shared" si="49"/>
        <v>3v5</v>
      </c>
      <c r="AS45" s="82" t="str">
        <f t="shared" si="50"/>
        <v>4v6</v>
      </c>
      <c r="AT45" s="82" t="str">
        <f t="shared" si="51"/>
        <v>7v9</v>
      </c>
      <c r="AU45" s="84" t="str">
        <f t="shared" si="52"/>
        <v>8v10</v>
      </c>
      <c r="AV45" s="180" t="str">
        <f t="shared" si="39"/>
        <v>2v12</v>
      </c>
      <c r="AW45" s="160" t="str">
        <f t="shared" si="40"/>
        <v/>
      </c>
      <c r="AX45" s="160" t="str">
        <f t="shared" si="40"/>
        <v/>
      </c>
      <c r="AY45" s="160" t="str">
        <f t="shared" si="40"/>
        <v/>
      </c>
      <c r="AZ45" s="160" t="str">
        <f t="shared" si="40"/>
        <v/>
      </c>
      <c r="BA45" s="160" t="str">
        <f t="shared" si="40"/>
        <v/>
      </c>
      <c r="BB45" s="160" t="str">
        <f t="shared" si="40"/>
        <v/>
      </c>
      <c r="BC45" s="160" t="str">
        <f t="shared" si="40"/>
        <v/>
      </c>
      <c r="BD45" s="160" t="str">
        <f t="shared" si="40"/>
        <v/>
      </c>
      <c r="BE45" s="160" t="str">
        <f t="shared" si="40"/>
        <v/>
      </c>
      <c r="BF45" s="160" t="str">
        <f t="shared" si="40"/>
        <v/>
      </c>
      <c r="BG45" s="160" t="str">
        <f t="shared" si="40"/>
        <v/>
      </c>
      <c r="BH45" s="160" t="str">
        <f t="shared" si="40"/>
        <v/>
      </c>
      <c r="BI45" s="160" t="str">
        <f t="shared" si="40"/>
        <v/>
      </c>
      <c r="BJ45" s="160" t="str">
        <f t="shared" si="40"/>
        <v/>
      </c>
      <c r="BK45" s="160" t="str">
        <f t="shared" si="40"/>
        <v/>
      </c>
      <c r="BL45" s="160" t="str">
        <f t="shared" si="40"/>
        <v/>
      </c>
      <c r="BM45" s="160" t="str">
        <f t="shared" si="41"/>
        <v/>
      </c>
      <c r="BN45" s="160" t="str">
        <f t="shared" si="41"/>
        <v/>
      </c>
      <c r="BO45" s="160" t="str">
        <f t="shared" si="41"/>
        <v/>
      </c>
      <c r="BP45" s="160" t="str">
        <f t="shared" si="41"/>
        <v/>
      </c>
      <c r="BQ45" s="160" t="str">
        <f t="shared" si="41"/>
        <v/>
      </c>
      <c r="BR45" s="160" t="str">
        <f t="shared" si="41"/>
        <v/>
      </c>
      <c r="BS45" s="160" t="str">
        <f t="shared" si="41"/>
        <v/>
      </c>
      <c r="BT45" s="160" t="str">
        <f t="shared" si="41"/>
        <v/>
      </c>
      <c r="BU45" s="160" t="str">
        <f t="shared" si="41"/>
        <v/>
      </c>
      <c r="BV45" s="160" t="str">
        <f t="shared" si="41"/>
        <v/>
      </c>
      <c r="BW45" s="160" t="str">
        <f t="shared" si="41"/>
        <v/>
      </c>
      <c r="BX45" s="160" t="str">
        <f t="shared" si="41"/>
        <v/>
      </c>
      <c r="BY45" s="160" t="str">
        <f t="shared" si="41"/>
        <v/>
      </c>
      <c r="BZ45" s="160" t="str">
        <f t="shared" si="41"/>
        <v/>
      </c>
      <c r="CA45" s="160" t="str">
        <f t="shared" si="41"/>
        <v/>
      </c>
      <c r="CB45" s="160" t="str">
        <f t="shared" si="41"/>
        <v/>
      </c>
      <c r="CC45" s="160" t="str">
        <f t="shared" si="42"/>
        <v/>
      </c>
      <c r="CD45" s="160" t="str">
        <f t="shared" si="42"/>
        <v/>
      </c>
      <c r="CE45" s="160" t="str">
        <f t="shared" si="42"/>
        <v/>
      </c>
      <c r="CF45" s="160" t="str">
        <f t="shared" si="42"/>
        <v/>
      </c>
      <c r="CG45" s="160" t="str">
        <f t="shared" si="42"/>
        <v/>
      </c>
      <c r="CH45" s="160" t="str">
        <f t="shared" si="42"/>
        <v/>
      </c>
      <c r="CI45" s="160" t="str">
        <f t="shared" si="42"/>
        <v/>
      </c>
      <c r="CJ45" s="160" t="str">
        <f t="shared" si="42"/>
        <v/>
      </c>
      <c r="CK45" s="160" t="str">
        <f t="shared" si="42"/>
        <v/>
      </c>
      <c r="CL45" s="160" t="str">
        <f t="shared" si="42"/>
        <v/>
      </c>
      <c r="CM45" s="160" t="str">
        <f t="shared" si="42"/>
        <v/>
      </c>
      <c r="CN45" s="160" t="str">
        <f t="shared" si="42"/>
        <v/>
      </c>
      <c r="CO45" s="160" t="str">
        <f t="shared" si="42"/>
        <v/>
      </c>
      <c r="CP45" s="160" t="str">
        <f t="shared" si="42"/>
        <v/>
      </c>
      <c r="CQ45" s="160" t="str">
        <f t="shared" si="42"/>
        <v/>
      </c>
      <c r="CR45" s="160" t="str">
        <f t="shared" si="42"/>
        <v/>
      </c>
      <c r="CS45" s="160" t="str">
        <f t="shared" si="43"/>
        <v/>
      </c>
      <c r="CT45" s="160" t="str">
        <f t="shared" si="43"/>
        <v/>
      </c>
      <c r="CU45" s="160" t="str">
        <f t="shared" si="43"/>
        <v/>
      </c>
      <c r="CV45" s="160" t="str">
        <f t="shared" si="43"/>
        <v/>
      </c>
      <c r="CW45" s="160" t="str">
        <f t="shared" si="43"/>
        <v/>
      </c>
      <c r="CX45" s="160" t="str">
        <f t="shared" si="43"/>
        <v/>
      </c>
      <c r="CY45" s="160" t="str">
        <f t="shared" si="43"/>
        <v/>
      </c>
      <c r="CZ45" s="160" t="str">
        <f t="shared" si="43"/>
        <v/>
      </c>
      <c r="DA45" s="160" t="str">
        <f t="shared" si="43"/>
        <v/>
      </c>
      <c r="DB45" s="160" t="str">
        <f t="shared" si="43"/>
        <v/>
      </c>
      <c r="DC45" s="160" t="str">
        <f t="shared" si="43"/>
        <v/>
      </c>
      <c r="DD45" s="160" t="str">
        <f t="shared" si="43"/>
        <v/>
      </c>
      <c r="DE45" s="160" t="str">
        <f t="shared" si="44"/>
        <v/>
      </c>
      <c r="DF45" s="160" t="str">
        <f t="shared" si="44"/>
        <v/>
      </c>
      <c r="DG45" s="160" t="str">
        <f t="shared" si="44"/>
        <v/>
      </c>
      <c r="DH45" s="160" t="str">
        <f t="shared" si="44"/>
        <v/>
      </c>
      <c r="DI45" s="160" t="str">
        <f t="shared" si="44"/>
        <v/>
      </c>
      <c r="DJ45" s="160" t="str">
        <f t="shared" si="44"/>
        <v/>
      </c>
    </row>
    <row r="46" spans="1:114">
      <c r="A46">
        <f t="shared" si="53"/>
        <v>5</v>
      </c>
      <c r="B46">
        <v>12</v>
      </c>
      <c r="C46" t="str">
        <f t="shared" si="45"/>
        <v>5_12</v>
      </c>
      <c r="D46" s="175">
        <v>2</v>
      </c>
      <c r="E46" s="176">
        <v>10</v>
      </c>
      <c r="F46" s="175">
        <v>4</v>
      </c>
      <c r="G46" s="176">
        <v>12</v>
      </c>
      <c r="H46" s="177">
        <v>5</v>
      </c>
      <c r="I46" s="177">
        <v>6</v>
      </c>
      <c r="J46" s="175">
        <v>8</v>
      </c>
      <c r="K46" s="176">
        <v>7</v>
      </c>
      <c r="L46" s="177">
        <v>9</v>
      </c>
      <c r="M46" s="177">
        <v>1</v>
      </c>
      <c r="N46" s="175">
        <v>11</v>
      </c>
      <c r="O46" s="178">
        <v>3</v>
      </c>
      <c r="P46" s="95">
        <f t="shared" si="46"/>
        <v>12</v>
      </c>
      <c r="Q46" s="179">
        <f t="shared" si="47"/>
        <v>12</v>
      </c>
      <c r="R46" s="91" t="str">
        <f t="shared" si="30"/>
        <v/>
      </c>
      <c r="S46" s="90" t="s">
        <v>116</v>
      </c>
      <c r="T46" s="86">
        <f t="shared" si="31"/>
        <v>1</v>
      </c>
      <c r="U46" s="85" t="s">
        <v>125</v>
      </c>
      <c r="V46" s="86">
        <f t="shared" si="32"/>
        <v>1</v>
      </c>
      <c r="W46" s="85" t="s">
        <v>134</v>
      </c>
      <c r="X46" s="86">
        <f t="shared" si="33"/>
        <v>1</v>
      </c>
      <c r="Y46" s="85" t="s">
        <v>143</v>
      </c>
      <c r="Z46" s="86">
        <f t="shared" si="34"/>
        <v>1</v>
      </c>
      <c r="AA46" s="87" t="s">
        <v>152</v>
      </c>
      <c r="AB46" s="94">
        <f t="shared" si="35"/>
        <v>1</v>
      </c>
      <c r="AC46" s="94" t="s">
        <v>223</v>
      </c>
      <c r="AD46" s="94">
        <f t="shared" si="36"/>
        <v>1</v>
      </c>
      <c r="AE46" s="120">
        <f t="shared" si="37"/>
        <v>1</v>
      </c>
      <c r="AF46" s="9">
        <f t="shared" si="38"/>
        <v>1</v>
      </c>
      <c r="AG46" s="9">
        <f t="shared" si="38"/>
        <v>1</v>
      </c>
      <c r="AH46" s="9">
        <f t="shared" si="38"/>
        <v>1</v>
      </c>
      <c r="AI46" s="9">
        <f t="shared" si="38"/>
        <v>1</v>
      </c>
      <c r="AJ46" s="9">
        <f t="shared" si="38"/>
        <v>1</v>
      </c>
      <c r="AK46" s="9">
        <f t="shared" si="38"/>
        <v>1</v>
      </c>
      <c r="AL46" s="9">
        <f t="shared" si="38"/>
        <v>1</v>
      </c>
      <c r="AM46" s="9">
        <f t="shared" si="38"/>
        <v>1</v>
      </c>
      <c r="AN46" s="9">
        <f t="shared" si="38"/>
        <v>1</v>
      </c>
      <c r="AO46" s="9">
        <f t="shared" si="38"/>
        <v>1</v>
      </c>
      <c r="AP46" s="121">
        <f t="shared" si="38"/>
        <v>1</v>
      </c>
      <c r="AQ46" s="95" t="str">
        <f t="shared" si="48"/>
        <v>2v10</v>
      </c>
      <c r="AR46" s="82" t="str">
        <f t="shared" si="49"/>
        <v>4v12</v>
      </c>
      <c r="AS46" s="82" t="str">
        <f t="shared" si="50"/>
        <v>5v6</v>
      </c>
      <c r="AT46" s="82" t="str">
        <f t="shared" si="51"/>
        <v>7v8</v>
      </c>
      <c r="AU46" s="84" t="str">
        <f t="shared" si="52"/>
        <v>1v9</v>
      </c>
      <c r="AV46" s="180" t="str">
        <f t="shared" si="39"/>
        <v>3v11</v>
      </c>
      <c r="AW46" s="160" t="str">
        <f t="shared" si="40"/>
        <v/>
      </c>
      <c r="AX46" s="160" t="str">
        <f t="shared" si="40"/>
        <v/>
      </c>
      <c r="AY46" s="160" t="str">
        <f t="shared" si="40"/>
        <v/>
      </c>
      <c r="AZ46" s="160" t="str">
        <f t="shared" si="40"/>
        <v/>
      </c>
      <c r="BA46" s="160" t="str">
        <f t="shared" si="40"/>
        <v/>
      </c>
      <c r="BB46" s="160" t="str">
        <f t="shared" si="40"/>
        <v/>
      </c>
      <c r="BC46" s="160" t="str">
        <f t="shared" si="40"/>
        <v/>
      </c>
      <c r="BD46" s="160" t="str">
        <f t="shared" si="40"/>
        <v/>
      </c>
      <c r="BE46" s="160" t="str">
        <f t="shared" si="40"/>
        <v/>
      </c>
      <c r="BF46" s="160" t="str">
        <f t="shared" si="40"/>
        <v/>
      </c>
      <c r="BG46" s="160" t="str">
        <f t="shared" si="40"/>
        <v/>
      </c>
      <c r="BH46" s="160" t="str">
        <f t="shared" si="40"/>
        <v/>
      </c>
      <c r="BI46" s="160" t="str">
        <f t="shared" si="40"/>
        <v/>
      </c>
      <c r="BJ46" s="160" t="str">
        <f t="shared" si="40"/>
        <v/>
      </c>
      <c r="BK46" s="160" t="str">
        <f t="shared" si="40"/>
        <v/>
      </c>
      <c r="BL46" s="160" t="str">
        <f t="shared" si="40"/>
        <v/>
      </c>
      <c r="BM46" s="160" t="str">
        <f t="shared" si="41"/>
        <v/>
      </c>
      <c r="BN46" s="160" t="str">
        <f t="shared" si="41"/>
        <v/>
      </c>
      <c r="BO46" s="160" t="str">
        <f t="shared" si="41"/>
        <v/>
      </c>
      <c r="BP46" s="160" t="str">
        <f t="shared" si="41"/>
        <v/>
      </c>
      <c r="BQ46" s="160" t="str">
        <f t="shared" si="41"/>
        <v/>
      </c>
      <c r="BR46" s="160" t="str">
        <f t="shared" si="41"/>
        <v/>
      </c>
      <c r="BS46" s="160" t="str">
        <f t="shared" si="41"/>
        <v/>
      </c>
      <c r="BT46" s="160" t="str">
        <f t="shared" si="41"/>
        <v/>
      </c>
      <c r="BU46" s="160" t="str">
        <f t="shared" si="41"/>
        <v/>
      </c>
      <c r="BV46" s="160" t="str">
        <f t="shared" si="41"/>
        <v/>
      </c>
      <c r="BW46" s="160" t="str">
        <f t="shared" si="41"/>
        <v/>
      </c>
      <c r="BX46" s="160" t="str">
        <f t="shared" si="41"/>
        <v/>
      </c>
      <c r="BY46" s="160" t="str">
        <f t="shared" si="41"/>
        <v/>
      </c>
      <c r="BZ46" s="160" t="str">
        <f t="shared" si="41"/>
        <v/>
      </c>
      <c r="CA46" s="160" t="str">
        <f t="shared" si="41"/>
        <v/>
      </c>
      <c r="CB46" s="160" t="str">
        <f t="shared" si="41"/>
        <v/>
      </c>
      <c r="CC46" s="160" t="str">
        <f t="shared" si="42"/>
        <v/>
      </c>
      <c r="CD46" s="160" t="str">
        <f t="shared" si="42"/>
        <v/>
      </c>
      <c r="CE46" s="160" t="str">
        <f t="shared" si="42"/>
        <v/>
      </c>
      <c r="CF46" s="160" t="str">
        <f t="shared" si="42"/>
        <v/>
      </c>
      <c r="CG46" s="160" t="str">
        <f t="shared" si="42"/>
        <v/>
      </c>
      <c r="CH46" s="160" t="str">
        <f t="shared" si="42"/>
        <v/>
      </c>
      <c r="CI46" s="160" t="str">
        <f t="shared" si="42"/>
        <v/>
      </c>
      <c r="CJ46" s="160" t="str">
        <f t="shared" si="42"/>
        <v/>
      </c>
      <c r="CK46" s="160" t="str">
        <f t="shared" si="42"/>
        <v/>
      </c>
      <c r="CL46" s="160" t="str">
        <f t="shared" si="42"/>
        <v/>
      </c>
      <c r="CM46" s="160" t="str">
        <f t="shared" si="42"/>
        <v/>
      </c>
      <c r="CN46" s="160" t="str">
        <f t="shared" si="42"/>
        <v/>
      </c>
      <c r="CO46" s="160" t="str">
        <f t="shared" si="42"/>
        <v/>
      </c>
      <c r="CP46" s="160" t="str">
        <f t="shared" si="42"/>
        <v/>
      </c>
      <c r="CQ46" s="160" t="str">
        <f t="shared" si="42"/>
        <v/>
      </c>
      <c r="CR46" s="160" t="str">
        <f t="shared" si="42"/>
        <v/>
      </c>
      <c r="CS46" s="160" t="str">
        <f t="shared" si="43"/>
        <v/>
      </c>
      <c r="CT46" s="160" t="str">
        <f t="shared" si="43"/>
        <v/>
      </c>
      <c r="CU46" s="160" t="str">
        <f t="shared" si="43"/>
        <v/>
      </c>
      <c r="CV46" s="160" t="str">
        <f t="shared" si="43"/>
        <v/>
      </c>
      <c r="CW46" s="160" t="str">
        <f t="shared" si="43"/>
        <v/>
      </c>
      <c r="CX46" s="160" t="str">
        <f t="shared" si="43"/>
        <v/>
      </c>
      <c r="CY46" s="160" t="str">
        <f t="shared" si="43"/>
        <v/>
      </c>
      <c r="CZ46" s="160" t="str">
        <f t="shared" si="43"/>
        <v/>
      </c>
      <c r="DA46" s="160" t="str">
        <f t="shared" si="43"/>
        <v/>
      </c>
      <c r="DB46" s="160" t="str">
        <f t="shared" si="43"/>
        <v/>
      </c>
      <c r="DC46" s="160" t="str">
        <f t="shared" si="43"/>
        <v/>
      </c>
      <c r="DD46" s="160" t="str">
        <f t="shared" si="43"/>
        <v/>
      </c>
      <c r="DE46" s="160" t="str">
        <f t="shared" si="44"/>
        <v/>
      </c>
      <c r="DF46" s="160" t="str">
        <f t="shared" si="44"/>
        <v/>
      </c>
      <c r="DG46" s="160" t="str">
        <f t="shared" si="44"/>
        <v/>
      </c>
      <c r="DH46" s="160" t="str">
        <f t="shared" si="44"/>
        <v/>
      </c>
      <c r="DI46" s="160" t="str">
        <f t="shared" si="44"/>
        <v/>
      </c>
      <c r="DJ46" s="160" t="str">
        <f t="shared" si="44"/>
        <v/>
      </c>
    </row>
    <row r="47" spans="1:114">
      <c r="A47">
        <f t="shared" si="53"/>
        <v>6</v>
      </c>
      <c r="B47">
        <v>12</v>
      </c>
      <c r="C47" t="str">
        <f t="shared" si="45"/>
        <v>6_12</v>
      </c>
      <c r="D47" s="175">
        <v>2</v>
      </c>
      <c r="E47" s="176">
        <v>11</v>
      </c>
      <c r="F47" s="181">
        <v>4</v>
      </c>
      <c r="G47" s="182">
        <v>9</v>
      </c>
      <c r="H47" s="201">
        <v>5</v>
      </c>
      <c r="I47" s="201">
        <v>8</v>
      </c>
      <c r="J47" s="175">
        <v>7</v>
      </c>
      <c r="K47" s="176">
        <v>6</v>
      </c>
      <c r="L47" s="177">
        <v>10</v>
      </c>
      <c r="M47" s="177">
        <v>3</v>
      </c>
      <c r="N47" s="175">
        <v>12</v>
      </c>
      <c r="O47" s="178">
        <v>1</v>
      </c>
      <c r="P47" s="95">
        <f t="shared" si="46"/>
        <v>12</v>
      </c>
      <c r="Q47" s="179">
        <f t="shared" si="47"/>
        <v>12</v>
      </c>
      <c r="R47" s="91" t="str">
        <f t="shared" si="30"/>
        <v/>
      </c>
      <c r="S47" s="90" t="s">
        <v>117</v>
      </c>
      <c r="T47" s="86">
        <f t="shared" si="31"/>
        <v>1</v>
      </c>
      <c r="U47" s="85" t="s">
        <v>126</v>
      </c>
      <c r="V47" s="86">
        <f t="shared" si="32"/>
        <v>1</v>
      </c>
      <c r="W47" s="85" t="s">
        <v>135</v>
      </c>
      <c r="X47" s="86">
        <f t="shared" si="33"/>
        <v>1</v>
      </c>
      <c r="Y47" s="85" t="s">
        <v>144</v>
      </c>
      <c r="Z47" s="86">
        <f t="shared" si="34"/>
        <v>1</v>
      </c>
      <c r="AA47" s="82" t="s">
        <v>224</v>
      </c>
      <c r="AB47" s="94">
        <f t="shared" si="35"/>
        <v>1</v>
      </c>
      <c r="AC47" s="94" t="s">
        <v>225</v>
      </c>
      <c r="AD47" s="94">
        <f t="shared" si="36"/>
        <v>1</v>
      </c>
      <c r="AE47" s="120">
        <f t="shared" si="37"/>
        <v>1</v>
      </c>
      <c r="AF47" s="9">
        <f t="shared" si="38"/>
        <v>1</v>
      </c>
      <c r="AG47" s="9">
        <f t="shared" si="38"/>
        <v>1</v>
      </c>
      <c r="AH47" s="9">
        <f t="shared" si="38"/>
        <v>1</v>
      </c>
      <c r="AI47" s="9">
        <f t="shared" si="38"/>
        <v>1</v>
      </c>
      <c r="AJ47" s="9">
        <f t="shared" si="38"/>
        <v>1</v>
      </c>
      <c r="AK47" s="9">
        <f t="shared" si="38"/>
        <v>1</v>
      </c>
      <c r="AL47" s="9">
        <f t="shared" si="38"/>
        <v>1</v>
      </c>
      <c r="AM47" s="9">
        <f t="shared" si="38"/>
        <v>1</v>
      </c>
      <c r="AN47" s="9">
        <f t="shared" si="38"/>
        <v>1</v>
      </c>
      <c r="AO47" s="9">
        <f t="shared" si="38"/>
        <v>1</v>
      </c>
      <c r="AP47" s="121">
        <f t="shared" si="38"/>
        <v>1</v>
      </c>
      <c r="AQ47" s="95" t="str">
        <f t="shared" si="48"/>
        <v>2v11</v>
      </c>
      <c r="AR47" s="82" t="str">
        <f t="shared" si="49"/>
        <v>4v9</v>
      </c>
      <c r="AS47" s="82" t="str">
        <f t="shared" si="50"/>
        <v>5v8</v>
      </c>
      <c r="AT47" s="82" t="str">
        <f t="shared" si="51"/>
        <v>6v7</v>
      </c>
      <c r="AU47" s="84" t="str">
        <f t="shared" si="52"/>
        <v>3v10</v>
      </c>
      <c r="AV47" s="180" t="str">
        <f t="shared" si="39"/>
        <v>1v12</v>
      </c>
      <c r="AW47" s="160" t="str">
        <f t="shared" si="40"/>
        <v/>
      </c>
      <c r="AX47" s="160" t="str">
        <f t="shared" si="40"/>
        <v/>
      </c>
      <c r="AY47" s="160" t="str">
        <f t="shared" si="40"/>
        <v/>
      </c>
      <c r="AZ47" s="160" t="str">
        <f t="shared" si="40"/>
        <v/>
      </c>
      <c r="BA47" s="160" t="str">
        <f t="shared" si="40"/>
        <v/>
      </c>
      <c r="BB47" s="160" t="str">
        <f t="shared" si="40"/>
        <v/>
      </c>
      <c r="BC47" s="160" t="str">
        <f t="shared" si="40"/>
        <v/>
      </c>
      <c r="BD47" s="160" t="str">
        <f t="shared" si="40"/>
        <v/>
      </c>
      <c r="BE47" s="160" t="str">
        <f t="shared" si="40"/>
        <v/>
      </c>
      <c r="BF47" s="160" t="str">
        <f t="shared" si="40"/>
        <v/>
      </c>
      <c r="BG47" s="160" t="str">
        <f t="shared" si="40"/>
        <v/>
      </c>
      <c r="BH47" s="160" t="str">
        <f t="shared" si="40"/>
        <v/>
      </c>
      <c r="BI47" s="160" t="str">
        <f t="shared" si="40"/>
        <v/>
      </c>
      <c r="BJ47" s="160" t="str">
        <f t="shared" si="40"/>
        <v/>
      </c>
      <c r="BK47" s="160" t="str">
        <f t="shared" si="40"/>
        <v/>
      </c>
      <c r="BL47" s="160" t="str">
        <f t="shared" si="40"/>
        <v/>
      </c>
      <c r="BM47" s="160" t="str">
        <f t="shared" si="41"/>
        <v/>
      </c>
      <c r="BN47" s="160" t="str">
        <f t="shared" si="41"/>
        <v/>
      </c>
      <c r="BO47" s="160" t="str">
        <f t="shared" si="41"/>
        <v/>
      </c>
      <c r="BP47" s="160" t="str">
        <f t="shared" si="41"/>
        <v/>
      </c>
      <c r="BQ47" s="160" t="str">
        <f t="shared" si="41"/>
        <v/>
      </c>
      <c r="BR47" s="160" t="str">
        <f t="shared" si="41"/>
        <v/>
      </c>
      <c r="BS47" s="160" t="str">
        <f t="shared" si="41"/>
        <v/>
      </c>
      <c r="BT47" s="160" t="str">
        <f t="shared" si="41"/>
        <v/>
      </c>
      <c r="BU47" s="160" t="str">
        <f t="shared" si="41"/>
        <v/>
      </c>
      <c r="BV47" s="160" t="str">
        <f t="shared" si="41"/>
        <v/>
      </c>
      <c r="BW47" s="160" t="str">
        <f t="shared" si="41"/>
        <v/>
      </c>
      <c r="BX47" s="160" t="str">
        <f t="shared" si="41"/>
        <v/>
      </c>
      <c r="BY47" s="160" t="str">
        <f t="shared" si="41"/>
        <v/>
      </c>
      <c r="BZ47" s="160" t="str">
        <f t="shared" si="41"/>
        <v/>
      </c>
      <c r="CA47" s="160" t="str">
        <f t="shared" si="41"/>
        <v/>
      </c>
      <c r="CB47" s="160" t="str">
        <f t="shared" si="41"/>
        <v/>
      </c>
      <c r="CC47" s="160" t="str">
        <f t="shared" si="42"/>
        <v/>
      </c>
      <c r="CD47" s="160" t="str">
        <f t="shared" si="42"/>
        <v/>
      </c>
      <c r="CE47" s="160" t="str">
        <f t="shared" si="42"/>
        <v/>
      </c>
      <c r="CF47" s="160" t="str">
        <f t="shared" si="42"/>
        <v/>
      </c>
      <c r="CG47" s="160" t="str">
        <f t="shared" si="42"/>
        <v/>
      </c>
      <c r="CH47" s="160" t="str">
        <f t="shared" si="42"/>
        <v/>
      </c>
      <c r="CI47" s="160" t="str">
        <f t="shared" si="42"/>
        <v/>
      </c>
      <c r="CJ47" s="160" t="str">
        <f t="shared" si="42"/>
        <v/>
      </c>
      <c r="CK47" s="160" t="str">
        <f t="shared" si="42"/>
        <v/>
      </c>
      <c r="CL47" s="160" t="str">
        <f t="shared" si="42"/>
        <v/>
      </c>
      <c r="CM47" s="160" t="str">
        <f t="shared" si="42"/>
        <v/>
      </c>
      <c r="CN47" s="160" t="str">
        <f t="shared" si="42"/>
        <v/>
      </c>
      <c r="CO47" s="160" t="str">
        <f t="shared" si="42"/>
        <v/>
      </c>
      <c r="CP47" s="160" t="str">
        <f t="shared" si="42"/>
        <v/>
      </c>
      <c r="CQ47" s="160" t="str">
        <f t="shared" si="42"/>
        <v/>
      </c>
      <c r="CR47" s="160" t="str">
        <f t="shared" si="42"/>
        <v/>
      </c>
      <c r="CS47" s="160" t="str">
        <f t="shared" si="43"/>
        <v/>
      </c>
      <c r="CT47" s="160" t="str">
        <f t="shared" si="43"/>
        <v/>
      </c>
      <c r="CU47" s="160" t="str">
        <f t="shared" si="43"/>
        <v/>
      </c>
      <c r="CV47" s="160" t="str">
        <f t="shared" si="43"/>
        <v/>
      </c>
      <c r="CW47" s="160" t="str">
        <f t="shared" si="43"/>
        <v/>
      </c>
      <c r="CX47" s="160" t="str">
        <f t="shared" si="43"/>
        <v/>
      </c>
      <c r="CY47" s="160" t="str">
        <f t="shared" si="43"/>
        <v/>
      </c>
      <c r="CZ47" s="160" t="str">
        <f t="shared" si="43"/>
        <v/>
      </c>
      <c r="DA47" s="160" t="str">
        <f t="shared" si="43"/>
        <v/>
      </c>
      <c r="DB47" s="160" t="str">
        <f t="shared" si="43"/>
        <v/>
      </c>
      <c r="DC47" s="160" t="str">
        <f t="shared" si="43"/>
        <v/>
      </c>
      <c r="DD47" s="160" t="str">
        <f t="shared" si="43"/>
        <v/>
      </c>
      <c r="DE47" s="160" t="str">
        <f t="shared" si="44"/>
        <v/>
      </c>
      <c r="DF47" s="160" t="str">
        <f t="shared" si="44"/>
        <v/>
      </c>
      <c r="DG47" s="160" t="str">
        <f t="shared" si="44"/>
        <v/>
      </c>
      <c r="DH47" s="160" t="str">
        <f t="shared" si="44"/>
        <v/>
      </c>
      <c r="DI47" s="160" t="str">
        <f t="shared" si="44"/>
        <v/>
      </c>
      <c r="DJ47" s="160" t="str">
        <f t="shared" si="44"/>
        <v/>
      </c>
    </row>
    <row r="48" spans="1:114">
      <c r="A48">
        <f t="shared" si="53"/>
        <v>7</v>
      </c>
      <c r="B48">
        <v>12</v>
      </c>
      <c r="C48" t="str">
        <f t="shared" si="45"/>
        <v>7_12</v>
      </c>
      <c r="D48" s="175">
        <v>1</v>
      </c>
      <c r="E48" s="176">
        <v>5</v>
      </c>
      <c r="F48" s="181">
        <v>3</v>
      </c>
      <c r="G48" s="182">
        <v>7</v>
      </c>
      <c r="H48" s="201">
        <v>6</v>
      </c>
      <c r="I48" s="201">
        <v>2</v>
      </c>
      <c r="J48" s="202">
        <v>8</v>
      </c>
      <c r="K48" s="203">
        <v>4</v>
      </c>
      <c r="L48" s="183">
        <v>10</v>
      </c>
      <c r="M48" s="183">
        <v>12</v>
      </c>
      <c r="N48" s="181">
        <v>11</v>
      </c>
      <c r="O48" s="184">
        <v>9</v>
      </c>
      <c r="P48" s="95">
        <f>SUM(IF(FREQUENCY(D48:O48,D48:O48)&gt;0,1))</f>
        <v>12</v>
      </c>
      <c r="Q48" s="179">
        <f>B48-COUNTIF(D48:O48,"")</f>
        <v>12</v>
      </c>
      <c r="R48" s="91" t="str">
        <f t="shared" si="30"/>
        <v/>
      </c>
      <c r="S48" s="90" t="s">
        <v>118</v>
      </c>
      <c r="T48" s="86">
        <f t="shared" si="31"/>
        <v>1</v>
      </c>
      <c r="U48" s="85" t="s">
        <v>127</v>
      </c>
      <c r="V48" s="86">
        <f t="shared" si="32"/>
        <v>1</v>
      </c>
      <c r="W48" s="85" t="s">
        <v>136</v>
      </c>
      <c r="X48" s="86">
        <f t="shared" si="33"/>
        <v>1</v>
      </c>
      <c r="Y48" s="85" t="s">
        <v>226</v>
      </c>
      <c r="Z48" s="86">
        <f t="shared" si="34"/>
        <v>1</v>
      </c>
      <c r="AA48" s="87" t="s">
        <v>227</v>
      </c>
      <c r="AB48" s="94">
        <f t="shared" si="35"/>
        <v>1</v>
      </c>
      <c r="AC48" s="94" t="s">
        <v>145</v>
      </c>
      <c r="AD48" s="94">
        <f t="shared" si="36"/>
        <v>1</v>
      </c>
      <c r="AE48" s="120">
        <f t="shared" si="37"/>
        <v>1</v>
      </c>
      <c r="AF48" s="9">
        <f t="shared" ref="AF48:AP48" si="54">IF(COUNTIF($D48:$O48,AF$41),1,"")</f>
        <v>1</v>
      </c>
      <c r="AG48" s="9">
        <f t="shared" si="54"/>
        <v>1</v>
      </c>
      <c r="AH48" s="9">
        <f t="shared" si="54"/>
        <v>1</v>
      </c>
      <c r="AI48" s="9">
        <f t="shared" si="54"/>
        <v>1</v>
      </c>
      <c r="AJ48" s="9">
        <f t="shared" si="54"/>
        <v>1</v>
      </c>
      <c r="AK48" s="9">
        <f t="shared" si="54"/>
        <v>1</v>
      </c>
      <c r="AL48" s="9">
        <f t="shared" si="54"/>
        <v>1</v>
      </c>
      <c r="AM48" s="9">
        <f t="shared" si="54"/>
        <v>1</v>
      </c>
      <c r="AN48" s="9">
        <f t="shared" si="54"/>
        <v>1</v>
      </c>
      <c r="AO48" s="9">
        <f t="shared" si="54"/>
        <v>1</v>
      </c>
      <c r="AP48" s="121">
        <f t="shared" si="54"/>
        <v>1</v>
      </c>
      <c r="AQ48" s="95" t="str">
        <f t="shared" si="48"/>
        <v>1v5</v>
      </c>
      <c r="AR48" s="82" t="str">
        <f t="shared" si="49"/>
        <v>3v7</v>
      </c>
      <c r="AS48" s="82" t="str">
        <f t="shared" si="50"/>
        <v>2v6</v>
      </c>
      <c r="AT48" s="82" t="str">
        <f t="shared" si="51"/>
        <v>4v8</v>
      </c>
      <c r="AU48" s="84" t="str">
        <f t="shared" si="52"/>
        <v>10v12</v>
      </c>
      <c r="AV48" s="180" t="str">
        <f t="shared" si="39"/>
        <v>9v11</v>
      </c>
      <c r="AW48" s="160" t="str">
        <f t="shared" si="40"/>
        <v/>
      </c>
      <c r="AX48" s="160" t="str">
        <f t="shared" si="40"/>
        <v/>
      </c>
      <c r="AY48" s="160" t="str">
        <f t="shared" si="40"/>
        <v/>
      </c>
      <c r="AZ48" s="160" t="str">
        <f t="shared" si="40"/>
        <v/>
      </c>
      <c r="BA48" s="160" t="str">
        <f t="shared" si="40"/>
        <v/>
      </c>
      <c r="BB48" s="160" t="str">
        <f t="shared" si="40"/>
        <v/>
      </c>
      <c r="BC48" s="160" t="str">
        <f t="shared" si="40"/>
        <v/>
      </c>
      <c r="BD48" s="160" t="str">
        <f t="shared" si="40"/>
        <v/>
      </c>
      <c r="BE48" s="160" t="str">
        <f t="shared" si="40"/>
        <v/>
      </c>
      <c r="BF48" s="160" t="str">
        <f t="shared" si="40"/>
        <v/>
      </c>
      <c r="BG48" s="160" t="str">
        <f t="shared" si="40"/>
        <v/>
      </c>
      <c r="BH48" s="160" t="str">
        <f t="shared" si="40"/>
        <v/>
      </c>
      <c r="BI48" s="160" t="str">
        <f t="shared" si="40"/>
        <v/>
      </c>
      <c r="BJ48" s="160" t="str">
        <f t="shared" si="40"/>
        <v/>
      </c>
      <c r="BK48" s="160" t="str">
        <f t="shared" si="40"/>
        <v/>
      </c>
      <c r="BL48" s="160" t="str">
        <f t="shared" si="40"/>
        <v/>
      </c>
      <c r="BM48" s="160" t="str">
        <f t="shared" si="41"/>
        <v/>
      </c>
      <c r="BN48" s="160" t="str">
        <f t="shared" si="41"/>
        <v/>
      </c>
      <c r="BO48" s="160" t="str">
        <f t="shared" si="41"/>
        <v/>
      </c>
      <c r="BP48" s="160" t="str">
        <f t="shared" si="41"/>
        <v/>
      </c>
      <c r="BQ48" s="160" t="str">
        <f t="shared" si="41"/>
        <v/>
      </c>
      <c r="BR48" s="160" t="str">
        <f t="shared" si="41"/>
        <v/>
      </c>
      <c r="BS48" s="160" t="str">
        <f t="shared" si="41"/>
        <v/>
      </c>
      <c r="BT48" s="160" t="str">
        <f t="shared" si="41"/>
        <v/>
      </c>
      <c r="BU48" s="160" t="str">
        <f t="shared" si="41"/>
        <v/>
      </c>
      <c r="BV48" s="160" t="str">
        <f t="shared" si="41"/>
        <v/>
      </c>
      <c r="BW48" s="160" t="str">
        <f t="shared" si="41"/>
        <v/>
      </c>
      <c r="BX48" s="160" t="str">
        <f t="shared" si="41"/>
        <v/>
      </c>
      <c r="BY48" s="160" t="str">
        <f t="shared" si="41"/>
        <v/>
      </c>
      <c r="BZ48" s="160" t="str">
        <f t="shared" si="41"/>
        <v/>
      </c>
      <c r="CA48" s="160" t="str">
        <f t="shared" si="41"/>
        <v/>
      </c>
      <c r="CB48" s="160" t="str">
        <f t="shared" si="41"/>
        <v/>
      </c>
      <c r="CC48" s="160" t="str">
        <f t="shared" si="42"/>
        <v/>
      </c>
      <c r="CD48" s="160" t="str">
        <f t="shared" si="42"/>
        <v/>
      </c>
      <c r="CE48" s="160" t="str">
        <f t="shared" si="42"/>
        <v/>
      </c>
      <c r="CF48" s="160" t="str">
        <f t="shared" si="42"/>
        <v/>
      </c>
      <c r="CG48" s="160" t="str">
        <f t="shared" si="42"/>
        <v/>
      </c>
      <c r="CH48" s="160" t="str">
        <f t="shared" si="42"/>
        <v/>
      </c>
      <c r="CI48" s="160" t="str">
        <f t="shared" si="42"/>
        <v/>
      </c>
      <c r="CJ48" s="160" t="str">
        <f t="shared" si="42"/>
        <v/>
      </c>
      <c r="CK48" s="160" t="str">
        <f t="shared" si="42"/>
        <v/>
      </c>
      <c r="CL48" s="160" t="str">
        <f t="shared" si="42"/>
        <v/>
      </c>
      <c r="CM48" s="160" t="str">
        <f t="shared" si="42"/>
        <v/>
      </c>
      <c r="CN48" s="160" t="str">
        <f t="shared" si="42"/>
        <v/>
      </c>
      <c r="CO48" s="160" t="str">
        <f t="shared" si="42"/>
        <v/>
      </c>
      <c r="CP48" s="160" t="str">
        <f t="shared" si="42"/>
        <v/>
      </c>
      <c r="CQ48" s="160" t="str">
        <f t="shared" si="42"/>
        <v/>
      </c>
      <c r="CR48" s="160" t="str">
        <f t="shared" si="42"/>
        <v/>
      </c>
      <c r="CS48" s="160" t="str">
        <f t="shared" si="43"/>
        <v/>
      </c>
      <c r="CT48" s="160" t="str">
        <f t="shared" si="43"/>
        <v/>
      </c>
      <c r="CU48" s="160" t="str">
        <f t="shared" si="43"/>
        <v/>
      </c>
      <c r="CV48" s="160" t="str">
        <f t="shared" si="43"/>
        <v/>
      </c>
      <c r="CW48" s="160" t="str">
        <f t="shared" si="43"/>
        <v/>
      </c>
      <c r="CX48" s="160" t="str">
        <f t="shared" si="43"/>
        <v/>
      </c>
      <c r="CY48" s="160" t="str">
        <f t="shared" si="43"/>
        <v/>
      </c>
      <c r="CZ48" s="160" t="str">
        <f t="shared" si="43"/>
        <v/>
      </c>
      <c r="DA48" s="160" t="str">
        <f t="shared" si="43"/>
        <v/>
      </c>
      <c r="DB48" s="160" t="str">
        <f t="shared" si="43"/>
        <v/>
      </c>
      <c r="DC48" s="160" t="str">
        <f t="shared" si="43"/>
        <v/>
      </c>
      <c r="DD48" s="160" t="str">
        <f t="shared" si="43"/>
        <v/>
      </c>
      <c r="DE48" s="160" t="str">
        <f t="shared" si="44"/>
        <v/>
      </c>
      <c r="DF48" s="160" t="str">
        <f t="shared" si="44"/>
        <v/>
      </c>
      <c r="DG48" s="160" t="str">
        <f t="shared" si="44"/>
        <v/>
      </c>
      <c r="DH48" s="160" t="str">
        <f t="shared" si="44"/>
        <v/>
      </c>
      <c r="DI48" s="160" t="str">
        <f t="shared" si="44"/>
        <v/>
      </c>
      <c r="DJ48" s="160" t="str">
        <f t="shared" si="44"/>
        <v/>
      </c>
    </row>
    <row r="49" spans="1:114">
      <c r="A49">
        <v>8</v>
      </c>
      <c r="B49">
        <v>12</v>
      </c>
      <c r="C49" t="str">
        <f t="shared" si="45"/>
        <v>8_12</v>
      </c>
      <c r="D49" s="175">
        <v>1</v>
      </c>
      <c r="E49" s="176">
        <v>2</v>
      </c>
      <c r="F49" s="175">
        <v>4</v>
      </c>
      <c r="G49" s="176">
        <v>7</v>
      </c>
      <c r="H49" s="177">
        <v>6</v>
      </c>
      <c r="I49" s="177">
        <v>10</v>
      </c>
      <c r="J49" s="175">
        <v>8</v>
      </c>
      <c r="K49" s="176">
        <v>3</v>
      </c>
      <c r="L49" s="175">
        <v>9</v>
      </c>
      <c r="M49" s="176">
        <v>5</v>
      </c>
      <c r="N49" s="175">
        <v>12</v>
      </c>
      <c r="O49" s="178">
        <v>11</v>
      </c>
      <c r="P49" s="95">
        <f t="shared" si="46"/>
        <v>12</v>
      </c>
      <c r="Q49" s="179">
        <f t="shared" si="47"/>
        <v>12</v>
      </c>
      <c r="R49" s="91" t="str">
        <f t="shared" si="30"/>
        <v/>
      </c>
      <c r="S49" s="90" t="s">
        <v>119</v>
      </c>
      <c r="T49" s="86">
        <f t="shared" si="31"/>
        <v>1</v>
      </c>
      <c r="U49" s="85" t="s">
        <v>128</v>
      </c>
      <c r="V49" s="86">
        <f t="shared" si="32"/>
        <v>1</v>
      </c>
      <c r="W49" s="85" t="s">
        <v>228</v>
      </c>
      <c r="X49" s="86">
        <f t="shared" si="33"/>
        <v>1</v>
      </c>
      <c r="Y49" s="85" t="s">
        <v>229</v>
      </c>
      <c r="Z49" s="86">
        <f t="shared" si="34"/>
        <v>1</v>
      </c>
      <c r="AA49" s="87" t="s">
        <v>137</v>
      </c>
      <c r="AB49" s="94">
        <f t="shared" si="35"/>
        <v>1</v>
      </c>
      <c r="AC49" s="94" t="s">
        <v>146</v>
      </c>
      <c r="AD49" s="94">
        <f t="shared" si="36"/>
        <v>1</v>
      </c>
      <c r="AE49" s="120">
        <f t="shared" si="37"/>
        <v>1</v>
      </c>
      <c r="AF49" s="9">
        <f t="shared" si="38"/>
        <v>1</v>
      </c>
      <c r="AG49" s="9">
        <f t="shared" si="38"/>
        <v>1</v>
      </c>
      <c r="AH49" s="9">
        <f t="shared" si="38"/>
        <v>1</v>
      </c>
      <c r="AI49" s="9">
        <f t="shared" si="38"/>
        <v>1</v>
      </c>
      <c r="AJ49" s="9">
        <f t="shared" si="38"/>
        <v>1</v>
      </c>
      <c r="AK49" s="9">
        <f t="shared" si="38"/>
        <v>1</v>
      </c>
      <c r="AL49" s="9">
        <f t="shared" si="38"/>
        <v>1</v>
      </c>
      <c r="AM49" s="9">
        <f t="shared" si="38"/>
        <v>1</v>
      </c>
      <c r="AN49" s="9">
        <f t="shared" si="38"/>
        <v>1</v>
      </c>
      <c r="AO49" s="9">
        <f t="shared" si="38"/>
        <v>1</v>
      </c>
      <c r="AP49" s="121">
        <f t="shared" si="38"/>
        <v>1</v>
      </c>
      <c r="AQ49" s="95" t="str">
        <f t="shared" si="48"/>
        <v>1v2</v>
      </c>
      <c r="AR49" s="82" t="str">
        <f t="shared" si="49"/>
        <v>4v7</v>
      </c>
      <c r="AS49" s="82" t="str">
        <f t="shared" si="50"/>
        <v>6v10</v>
      </c>
      <c r="AT49" s="82" t="str">
        <f t="shared" si="51"/>
        <v>3v8</v>
      </c>
      <c r="AU49" s="84" t="str">
        <f t="shared" si="52"/>
        <v>5v9</v>
      </c>
      <c r="AV49" s="180" t="str">
        <f t="shared" si="39"/>
        <v>11v12</v>
      </c>
      <c r="AW49" s="160" t="str">
        <f t="shared" si="40"/>
        <v/>
      </c>
      <c r="AX49" s="160" t="str">
        <f t="shared" si="40"/>
        <v/>
      </c>
      <c r="AY49" s="160" t="str">
        <f t="shared" si="40"/>
        <v/>
      </c>
      <c r="AZ49" s="160" t="str">
        <f t="shared" si="40"/>
        <v/>
      </c>
      <c r="BA49" s="160" t="str">
        <f t="shared" si="40"/>
        <v/>
      </c>
      <c r="BB49" s="160" t="str">
        <f t="shared" si="40"/>
        <v/>
      </c>
      <c r="BC49" s="160" t="str">
        <f t="shared" si="40"/>
        <v/>
      </c>
      <c r="BD49" s="160" t="str">
        <f t="shared" si="40"/>
        <v/>
      </c>
      <c r="BE49" s="160" t="str">
        <f t="shared" si="40"/>
        <v/>
      </c>
      <c r="BF49" s="160" t="str">
        <f t="shared" si="40"/>
        <v/>
      </c>
      <c r="BG49" s="160" t="str">
        <f t="shared" si="40"/>
        <v/>
      </c>
      <c r="BH49" s="160" t="str">
        <f t="shared" si="40"/>
        <v/>
      </c>
      <c r="BI49" s="160" t="str">
        <f t="shared" si="40"/>
        <v/>
      </c>
      <c r="BJ49" s="160" t="str">
        <f t="shared" si="40"/>
        <v/>
      </c>
      <c r="BK49" s="160" t="str">
        <f t="shared" si="40"/>
        <v/>
      </c>
      <c r="BL49" s="160" t="str">
        <f t="shared" si="40"/>
        <v/>
      </c>
      <c r="BM49" s="160" t="str">
        <f t="shared" si="41"/>
        <v/>
      </c>
      <c r="BN49" s="160" t="str">
        <f t="shared" si="41"/>
        <v/>
      </c>
      <c r="BO49" s="160" t="str">
        <f t="shared" si="41"/>
        <v/>
      </c>
      <c r="BP49" s="160" t="str">
        <f t="shared" si="41"/>
        <v/>
      </c>
      <c r="BQ49" s="160" t="str">
        <f t="shared" si="41"/>
        <v/>
      </c>
      <c r="BR49" s="160" t="str">
        <f t="shared" si="41"/>
        <v/>
      </c>
      <c r="BS49" s="160" t="str">
        <f t="shared" si="41"/>
        <v/>
      </c>
      <c r="BT49" s="160" t="str">
        <f t="shared" si="41"/>
        <v/>
      </c>
      <c r="BU49" s="160" t="str">
        <f t="shared" si="41"/>
        <v/>
      </c>
      <c r="BV49" s="160" t="str">
        <f t="shared" si="41"/>
        <v/>
      </c>
      <c r="BW49" s="160" t="str">
        <f t="shared" si="41"/>
        <v/>
      </c>
      <c r="BX49" s="160" t="str">
        <f t="shared" si="41"/>
        <v/>
      </c>
      <c r="BY49" s="160" t="str">
        <f t="shared" si="41"/>
        <v/>
      </c>
      <c r="BZ49" s="160" t="str">
        <f t="shared" si="41"/>
        <v/>
      </c>
      <c r="CA49" s="160" t="str">
        <f t="shared" si="41"/>
        <v/>
      </c>
      <c r="CB49" s="160" t="str">
        <f t="shared" si="41"/>
        <v/>
      </c>
      <c r="CC49" s="160" t="str">
        <f t="shared" si="42"/>
        <v/>
      </c>
      <c r="CD49" s="160" t="str">
        <f t="shared" si="42"/>
        <v/>
      </c>
      <c r="CE49" s="160" t="str">
        <f t="shared" si="42"/>
        <v/>
      </c>
      <c r="CF49" s="160" t="str">
        <f t="shared" si="42"/>
        <v/>
      </c>
      <c r="CG49" s="160" t="str">
        <f t="shared" si="42"/>
        <v/>
      </c>
      <c r="CH49" s="160" t="str">
        <f t="shared" si="42"/>
        <v/>
      </c>
      <c r="CI49" s="160" t="str">
        <f t="shared" si="42"/>
        <v/>
      </c>
      <c r="CJ49" s="160" t="str">
        <f t="shared" si="42"/>
        <v/>
      </c>
      <c r="CK49" s="160" t="str">
        <f t="shared" si="42"/>
        <v/>
      </c>
      <c r="CL49" s="160" t="str">
        <f t="shared" si="42"/>
        <v/>
      </c>
      <c r="CM49" s="160" t="str">
        <f t="shared" si="42"/>
        <v/>
      </c>
      <c r="CN49" s="160" t="str">
        <f t="shared" si="42"/>
        <v/>
      </c>
      <c r="CO49" s="160" t="str">
        <f t="shared" si="42"/>
        <v/>
      </c>
      <c r="CP49" s="160" t="str">
        <f t="shared" si="42"/>
        <v/>
      </c>
      <c r="CQ49" s="160" t="str">
        <f t="shared" si="42"/>
        <v/>
      </c>
      <c r="CR49" s="160" t="str">
        <f t="shared" si="42"/>
        <v/>
      </c>
      <c r="CS49" s="160" t="str">
        <f t="shared" si="43"/>
        <v/>
      </c>
      <c r="CT49" s="160" t="str">
        <f t="shared" si="43"/>
        <v/>
      </c>
      <c r="CU49" s="160" t="str">
        <f t="shared" si="43"/>
        <v/>
      </c>
      <c r="CV49" s="160" t="str">
        <f t="shared" si="43"/>
        <v/>
      </c>
      <c r="CW49" s="160" t="str">
        <f t="shared" si="43"/>
        <v/>
      </c>
      <c r="CX49" s="160" t="str">
        <f t="shared" si="43"/>
        <v/>
      </c>
      <c r="CY49" s="160" t="str">
        <f t="shared" si="43"/>
        <v/>
      </c>
      <c r="CZ49" s="160" t="str">
        <f t="shared" si="43"/>
        <v/>
      </c>
      <c r="DA49" s="160" t="str">
        <f t="shared" si="43"/>
        <v/>
      </c>
      <c r="DB49" s="160" t="str">
        <f t="shared" si="43"/>
        <v/>
      </c>
      <c r="DC49" s="160" t="str">
        <f t="shared" si="43"/>
        <v/>
      </c>
      <c r="DD49" s="160" t="str">
        <f t="shared" si="43"/>
        <v/>
      </c>
      <c r="DE49" s="160" t="str">
        <f t="shared" si="44"/>
        <v/>
      </c>
      <c r="DF49" s="160" t="str">
        <f t="shared" si="44"/>
        <v/>
      </c>
      <c r="DG49" s="160" t="str">
        <f t="shared" si="44"/>
        <v/>
      </c>
      <c r="DH49" s="160" t="str">
        <f t="shared" si="44"/>
        <v/>
      </c>
      <c r="DI49" s="160" t="str">
        <f t="shared" si="44"/>
        <v/>
      </c>
      <c r="DJ49" s="160" t="str">
        <f t="shared" si="44"/>
        <v/>
      </c>
    </row>
    <row r="50" spans="1:114">
      <c r="A50">
        <v>9</v>
      </c>
      <c r="B50">
        <v>12</v>
      </c>
      <c r="C50" t="str">
        <f t="shared" si="45"/>
        <v>9_12</v>
      </c>
      <c r="D50" s="175">
        <v>2</v>
      </c>
      <c r="E50" s="176">
        <v>4</v>
      </c>
      <c r="F50" s="175">
        <v>3</v>
      </c>
      <c r="G50" s="176">
        <v>1</v>
      </c>
      <c r="H50" s="177">
        <v>5</v>
      </c>
      <c r="I50" s="177">
        <v>12</v>
      </c>
      <c r="J50" s="202">
        <v>8</v>
      </c>
      <c r="K50" s="203">
        <v>9</v>
      </c>
      <c r="L50" s="177">
        <v>10</v>
      </c>
      <c r="M50" s="177">
        <v>7</v>
      </c>
      <c r="N50" s="175">
        <v>11</v>
      </c>
      <c r="O50" s="178">
        <v>6</v>
      </c>
      <c r="P50" s="95">
        <f t="shared" si="46"/>
        <v>12</v>
      </c>
      <c r="Q50" s="179">
        <f t="shared" si="47"/>
        <v>12</v>
      </c>
      <c r="R50" s="91" t="str">
        <f t="shared" si="30"/>
        <v/>
      </c>
      <c r="S50" s="90" t="s">
        <v>120</v>
      </c>
      <c r="T50" s="86">
        <f t="shared" si="31"/>
        <v>1</v>
      </c>
      <c r="U50" s="85" t="s">
        <v>230</v>
      </c>
      <c r="V50" s="86">
        <f t="shared" si="32"/>
        <v>1</v>
      </c>
      <c r="W50" s="85" t="s">
        <v>231</v>
      </c>
      <c r="X50" s="86">
        <f t="shared" si="33"/>
        <v>1</v>
      </c>
      <c r="Y50" s="85" t="s">
        <v>129</v>
      </c>
      <c r="Z50" s="86">
        <f t="shared" si="34"/>
        <v>1</v>
      </c>
      <c r="AA50" s="87" t="s">
        <v>138</v>
      </c>
      <c r="AB50" s="94">
        <f t="shared" si="35"/>
        <v>1</v>
      </c>
      <c r="AC50" s="94" t="s">
        <v>147</v>
      </c>
      <c r="AD50" s="94">
        <f t="shared" si="36"/>
        <v>1</v>
      </c>
      <c r="AE50" s="120">
        <f t="shared" si="37"/>
        <v>1</v>
      </c>
      <c r="AF50" s="9">
        <f t="shared" si="38"/>
        <v>1</v>
      </c>
      <c r="AG50" s="9">
        <f t="shared" si="38"/>
        <v>1</v>
      </c>
      <c r="AH50" s="9">
        <f t="shared" si="38"/>
        <v>1</v>
      </c>
      <c r="AI50" s="9">
        <f t="shared" si="38"/>
        <v>1</v>
      </c>
      <c r="AJ50" s="9">
        <f t="shared" si="38"/>
        <v>1</v>
      </c>
      <c r="AK50" s="9">
        <f t="shared" si="38"/>
        <v>1</v>
      </c>
      <c r="AL50" s="9">
        <f t="shared" si="38"/>
        <v>1</v>
      </c>
      <c r="AM50" s="9">
        <f t="shared" si="38"/>
        <v>1</v>
      </c>
      <c r="AN50" s="9">
        <f t="shared" si="38"/>
        <v>1</v>
      </c>
      <c r="AO50" s="9">
        <f t="shared" si="38"/>
        <v>1</v>
      </c>
      <c r="AP50" s="121">
        <f t="shared" si="38"/>
        <v>1</v>
      </c>
      <c r="AQ50" s="95" t="str">
        <f t="shared" si="48"/>
        <v>2v4</v>
      </c>
      <c r="AR50" s="82" t="str">
        <f t="shared" si="49"/>
        <v>1v3</v>
      </c>
      <c r="AS50" s="82" t="str">
        <f t="shared" si="50"/>
        <v>5v12</v>
      </c>
      <c r="AT50" s="82" t="str">
        <f t="shared" si="51"/>
        <v>8v9</v>
      </c>
      <c r="AU50" s="84" t="str">
        <f t="shared" si="52"/>
        <v>7v10</v>
      </c>
      <c r="AV50" s="180" t="str">
        <f t="shared" si="39"/>
        <v>6v11</v>
      </c>
      <c r="AW50" s="160" t="str">
        <f t="shared" si="40"/>
        <v/>
      </c>
      <c r="AX50" s="160" t="str">
        <f t="shared" si="40"/>
        <v/>
      </c>
      <c r="AY50" s="160" t="str">
        <f t="shared" si="40"/>
        <v/>
      </c>
      <c r="AZ50" s="160" t="str">
        <f t="shared" si="40"/>
        <v/>
      </c>
      <c r="BA50" s="160" t="str">
        <f t="shared" si="40"/>
        <v/>
      </c>
      <c r="BB50" s="160" t="str">
        <f t="shared" si="40"/>
        <v/>
      </c>
      <c r="BC50" s="160" t="str">
        <f t="shared" si="40"/>
        <v/>
      </c>
      <c r="BD50" s="160" t="str">
        <f t="shared" si="40"/>
        <v/>
      </c>
      <c r="BE50" s="160" t="str">
        <f t="shared" si="40"/>
        <v/>
      </c>
      <c r="BF50" s="160" t="str">
        <f t="shared" si="40"/>
        <v/>
      </c>
      <c r="BG50" s="160" t="str">
        <f t="shared" si="40"/>
        <v/>
      </c>
      <c r="BH50" s="160" t="str">
        <f t="shared" si="40"/>
        <v/>
      </c>
      <c r="BI50" s="160" t="str">
        <f t="shared" si="40"/>
        <v/>
      </c>
      <c r="BJ50" s="160" t="str">
        <f t="shared" si="40"/>
        <v/>
      </c>
      <c r="BK50" s="160" t="str">
        <f t="shared" si="40"/>
        <v/>
      </c>
      <c r="BL50" s="160" t="str">
        <f t="shared" si="40"/>
        <v/>
      </c>
      <c r="BM50" s="160" t="str">
        <f t="shared" si="41"/>
        <v/>
      </c>
      <c r="BN50" s="160" t="str">
        <f t="shared" si="41"/>
        <v/>
      </c>
      <c r="BO50" s="160" t="str">
        <f t="shared" si="41"/>
        <v/>
      </c>
      <c r="BP50" s="160" t="str">
        <f t="shared" si="41"/>
        <v/>
      </c>
      <c r="BQ50" s="160" t="str">
        <f t="shared" si="41"/>
        <v/>
      </c>
      <c r="BR50" s="160" t="str">
        <f t="shared" si="41"/>
        <v/>
      </c>
      <c r="BS50" s="160" t="str">
        <f t="shared" si="41"/>
        <v/>
      </c>
      <c r="BT50" s="160" t="str">
        <f t="shared" si="41"/>
        <v/>
      </c>
      <c r="BU50" s="160" t="str">
        <f t="shared" si="41"/>
        <v/>
      </c>
      <c r="BV50" s="160" t="str">
        <f t="shared" si="41"/>
        <v/>
      </c>
      <c r="BW50" s="160" t="str">
        <f t="shared" si="41"/>
        <v/>
      </c>
      <c r="BX50" s="160" t="str">
        <f t="shared" si="41"/>
        <v/>
      </c>
      <c r="BY50" s="160" t="str">
        <f t="shared" si="41"/>
        <v/>
      </c>
      <c r="BZ50" s="160" t="str">
        <f t="shared" si="41"/>
        <v/>
      </c>
      <c r="CA50" s="160" t="str">
        <f t="shared" si="41"/>
        <v/>
      </c>
      <c r="CB50" s="160" t="str">
        <f t="shared" si="41"/>
        <v/>
      </c>
      <c r="CC50" s="160" t="str">
        <f t="shared" si="42"/>
        <v/>
      </c>
      <c r="CD50" s="160" t="str">
        <f t="shared" si="42"/>
        <v/>
      </c>
      <c r="CE50" s="160" t="str">
        <f t="shared" si="42"/>
        <v/>
      </c>
      <c r="CF50" s="160" t="str">
        <f t="shared" si="42"/>
        <v/>
      </c>
      <c r="CG50" s="160" t="str">
        <f t="shared" si="42"/>
        <v/>
      </c>
      <c r="CH50" s="160" t="str">
        <f t="shared" si="42"/>
        <v/>
      </c>
      <c r="CI50" s="160" t="str">
        <f t="shared" si="42"/>
        <v/>
      </c>
      <c r="CJ50" s="160" t="str">
        <f t="shared" si="42"/>
        <v/>
      </c>
      <c r="CK50" s="160" t="str">
        <f t="shared" si="42"/>
        <v/>
      </c>
      <c r="CL50" s="160" t="str">
        <f t="shared" si="42"/>
        <v/>
      </c>
      <c r="CM50" s="160" t="str">
        <f t="shared" si="42"/>
        <v/>
      </c>
      <c r="CN50" s="160" t="str">
        <f t="shared" si="42"/>
        <v/>
      </c>
      <c r="CO50" s="160" t="str">
        <f t="shared" si="42"/>
        <v/>
      </c>
      <c r="CP50" s="160" t="str">
        <f t="shared" si="42"/>
        <v/>
      </c>
      <c r="CQ50" s="160" t="str">
        <f t="shared" si="42"/>
        <v/>
      </c>
      <c r="CR50" s="160" t="str">
        <f t="shared" si="42"/>
        <v/>
      </c>
      <c r="CS50" s="160" t="str">
        <f t="shared" si="43"/>
        <v/>
      </c>
      <c r="CT50" s="160" t="str">
        <f t="shared" si="43"/>
        <v/>
      </c>
      <c r="CU50" s="160" t="str">
        <f t="shared" si="43"/>
        <v/>
      </c>
      <c r="CV50" s="160" t="str">
        <f t="shared" si="43"/>
        <v/>
      </c>
      <c r="CW50" s="160" t="str">
        <f t="shared" si="43"/>
        <v/>
      </c>
      <c r="CX50" s="160" t="str">
        <f t="shared" si="43"/>
        <v/>
      </c>
      <c r="CY50" s="160" t="str">
        <f t="shared" si="43"/>
        <v/>
      </c>
      <c r="CZ50" s="160" t="str">
        <f t="shared" si="43"/>
        <v/>
      </c>
      <c r="DA50" s="160" t="str">
        <f t="shared" si="43"/>
        <v/>
      </c>
      <c r="DB50" s="160" t="str">
        <f t="shared" si="43"/>
        <v/>
      </c>
      <c r="DC50" s="160" t="str">
        <f t="shared" si="43"/>
        <v/>
      </c>
      <c r="DD50" s="160" t="str">
        <f t="shared" si="43"/>
        <v/>
      </c>
      <c r="DE50" s="160" t="str">
        <f t="shared" si="44"/>
        <v/>
      </c>
      <c r="DF50" s="160" t="str">
        <f t="shared" si="44"/>
        <v/>
      </c>
      <c r="DG50" s="160" t="str">
        <f t="shared" si="44"/>
        <v/>
      </c>
      <c r="DH50" s="160" t="str">
        <f t="shared" si="44"/>
        <v/>
      </c>
      <c r="DI50" s="160" t="str">
        <f t="shared" si="44"/>
        <v/>
      </c>
      <c r="DJ50" s="160" t="str">
        <f t="shared" si="44"/>
        <v/>
      </c>
    </row>
    <row r="51" spans="1:114">
      <c r="A51">
        <v>10</v>
      </c>
      <c r="B51">
        <v>12</v>
      </c>
      <c r="C51" t="str">
        <f t="shared" si="45"/>
        <v>10_12</v>
      </c>
      <c r="D51" s="175">
        <v>1</v>
      </c>
      <c r="E51" s="176">
        <v>10</v>
      </c>
      <c r="F51" s="181">
        <v>4</v>
      </c>
      <c r="G51" s="182">
        <v>11</v>
      </c>
      <c r="H51" s="201">
        <v>6</v>
      </c>
      <c r="I51" s="201">
        <v>8</v>
      </c>
      <c r="J51" s="202">
        <v>7</v>
      </c>
      <c r="K51" s="203">
        <v>5</v>
      </c>
      <c r="L51" s="177">
        <v>9</v>
      </c>
      <c r="M51" s="177">
        <v>2</v>
      </c>
      <c r="N51" s="175">
        <v>12</v>
      </c>
      <c r="O51" s="178">
        <v>3</v>
      </c>
      <c r="P51" s="95">
        <f t="shared" si="46"/>
        <v>12</v>
      </c>
      <c r="Q51" s="179">
        <f t="shared" si="47"/>
        <v>12</v>
      </c>
      <c r="R51" s="91" t="str">
        <f t="shared" si="30"/>
        <v/>
      </c>
      <c r="S51" s="90" t="s">
        <v>232</v>
      </c>
      <c r="T51" s="86">
        <f t="shared" si="31"/>
        <v>1</v>
      </c>
      <c r="U51" s="85" t="s">
        <v>233</v>
      </c>
      <c r="V51" s="86">
        <f t="shared" si="32"/>
        <v>1</v>
      </c>
      <c r="W51" s="85" t="s">
        <v>234</v>
      </c>
      <c r="X51" s="86">
        <f t="shared" si="33"/>
        <v>1</v>
      </c>
      <c r="Y51" s="85" t="s">
        <v>235</v>
      </c>
      <c r="Z51" s="86">
        <f t="shared" si="34"/>
        <v>1</v>
      </c>
      <c r="AA51" s="87" t="s">
        <v>236</v>
      </c>
      <c r="AB51" s="94">
        <f t="shared" si="35"/>
        <v>1</v>
      </c>
      <c r="AC51" s="94" t="s">
        <v>237</v>
      </c>
      <c r="AD51" s="94">
        <f t="shared" si="36"/>
        <v>1</v>
      </c>
      <c r="AE51" s="120">
        <f t="shared" si="37"/>
        <v>1</v>
      </c>
      <c r="AF51" s="9">
        <f t="shared" si="38"/>
        <v>1</v>
      </c>
      <c r="AG51" s="9">
        <f t="shared" si="38"/>
        <v>1</v>
      </c>
      <c r="AH51" s="9">
        <f t="shared" si="38"/>
        <v>1</v>
      </c>
      <c r="AI51" s="9">
        <f t="shared" si="38"/>
        <v>1</v>
      </c>
      <c r="AJ51" s="9">
        <f t="shared" si="38"/>
        <v>1</v>
      </c>
      <c r="AK51" s="9">
        <f t="shared" si="38"/>
        <v>1</v>
      </c>
      <c r="AL51" s="9">
        <f t="shared" si="38"/>
        <v>1</v>
      </c>
      <c r="AM51" s="9">
        <f t="shared" si="38"/>
        <v>1</v>
      </c>
      <c r="AN51" s="9">
        <f t="shared" si="38"/>
        <v>1</v>
      </c>
      <c r="AO51" s="9">
        <f t="shared" si="38"/>
        <v>1</v>
      </c>
      <c r="AP51" s="121">
        <f t="shared" si="38"/>
        <v>1</v>
      </c>
      <c r="AQ51" s="95" t="str">
        <f t="shared" si="48"/>
        <v>1v10</v>
      </c>
      <c r="AR51" s="82" t="str">
        <f t="shared" si="49"/>
        <v>4v11</v>
      </c>
      <c r="AS51" s="82" t="str">
        <f t="shared" si="50"/>
        <v>6v8</v>
      </c>
      <c r="AT51" s="82" t="str">
        <f t="shared" si="51"/>
        <v>5v7</v>
      </c>
      <c r="AU51" s="84" t="str">
        <f t="shared" si="52"/>
        <v>2v9</v>
      </c>
      <c r="AV51" s="180" t="str">
        <f t="shared" si="39"/>
        <v>3v12</v>
      </c>
      <c r="AW51" s="160" t="str">
        <f t="shared" si="40"/>
        <v/>
      </c>
      <c r="AX51" s="160" t="str">
        <f t="shared" si="40"/>
        <v/>
      </c>
      <c r="AY51" s="160" t="str">
        <f t="shared" si="40"/>
        <v/>
      </c>
      <c r="AZ51" s="160" t="str">
        <f t="shared" si="40"/>
        <v/>
      </c>
      <c r="BA51" s="160" t="str">
        <f t="shared" si="40"/>
        <v/>
      </c>
      <c r="BB51" s="160" t="str">
        <f t="shared" si="40"/>
        <v/>
      </c>
      <c r="BC51" s="160" t="str">
        <f t="shared" si="40"/>
        <v/>
      </c>
      <c r="BD51" s="160" t="str">
        <f t="shared" si="40"/>
        <v/>
      </c>
      <c r="BE51" s="160" t="str">
        <f t="shared" si="40"/>
        <v/>
      </c>
      <c r="BF51" s="160" t="str">
        <f t="shared" si="40"/>
        <v/>
      </c>
      <c r="BG51" s="160" t="str">
        <f t="shared" si="40"/>
        <v/>
      </c>
      <c r="BH51" s="160" t="str">
        <f t="shared" si="40"/>
        <v/>
      </c>
      <c r="BI51" s="160" t="str">
        <f t="shared" si="40"/>
        <v/>
      </c>
      <c r="BJ51" s="160" t="str">
        <f t="shared" si="40"/>
        <v/>
      </c>
      <c r="BK51" s="160" t="str">
        <f t="shared" si="40"/>
        <v/>
      </c>
      <c r="BL51" s="160" t="str">
        <f t="shared" si="40"/>
        <v/>
      </c>
      <c r="BM51" s="160" t="str">
        <f t="shared" si="41"/>
        <v/>
      </c>
      <c r="BN51" s="160" t="str">
        <f t="shared" si="41"/>
        <v/>
      </c>
      <c r="BO51" s="160" t="str">
        <f t="shared" si="41"/>
        <v/>
      </c>
      <c r="BP51" s="160" t="str">
        <f t="shared" si="41"/>
        <v/>
      </c>
      <c r="BQ51" s="160" t="str">
        <f t="shared" si="41"/>
        <v/>
      </c>
      <c r="BR51" s="160" t="str">
        <f t="shared" si="41"/>
        <v/>
      </c>
      <c r="BS51" s="160" t="str">
        <f t="shared" si="41"/>
        <v/>
      </c>
      <c r="BT51" s="160" t="str">
        <f t="shared" si="41"/>
        <v/>
      </c>
      <c r="BU51" s="160" t="str">
        <f t="shared" si="41"/>
        <v/>
      </c>
      <c r="BV51" s="160" t="str">
        <f t="shared" si="41"/>
        <v/>
      </c>
      <c r="BW51" s="160" t="str">
        <f t="shared" si="41"/>
        <v/>
      </c>
      <c r="BX51" s="160" t="str">
        <f t="shared" si="41"/>
        <v/>
      </c>
      <c r="BY51" s="160" t="str">
        <f t="shared" si="41"/>
        <v/>
      </c>
      <c r="BZ51" s="160" t="str">
        <f t="shared" si="41"/>
        <v/>
      </c>
      <c r="CA51" s="160" t="str">
        <f t="shared" si="41"/>
        <v/>
      </c>
      <c r="CB51" s="160" t="str">
        <f t="shared" si="41"/>
        <v/>
      </c>
      <c r="CC51" s="160" t="str">
        <f t="shared" si="42"/>
        <v/>
      </c>
      <c r="CD51" s="160" t="str">
        <f t="shared" si="42"/>
        <v/>
      </c>
      <c r="CE51" s="160" t="str">
        <f t="shared" si="42"/>
        <v/>
      </c>
      <c r="CF51" s="160" t="str">
        <f t="shared" si="42"/>
        <v/>
      </c>
      <c r="CG51" s="160" t="str">
        <f t="shared" si="42"/>
        <v/>
      </c>
      <c r="CH51" s="160" t="str">
        <f t="shared" si="42"/>
        <v/>
      </c>
      <c r="CI51" s="160" t="str">
        <f t="shared" si="42"/>
        <v/>
      </c>
      <c r="CJ51" s="160" t="str">
        <f t="shared" si="42"/>
        <v/>
      </c>
      <c r="CK51" s="160" t="str">
        <f t="shared" si="42"/>
        <v/>
      </c>
      <c r="CL51" s="160" t="str">
        <f t="shared" si="42"/>
        <v/>
      </c>
      <c r="CM51" s="160" t="str">
        <f t="shared" si="42"/>
        <v/>
      </c>
      <c r="CN51" s="160" t="str">
        <f t="shared" si="42"/>
        <v/>
      </c>
      <c r="CO51" s="160" t="str">
        <f t="shared" si="42"/>
        <v/>
      </c>
      <c r="CP51" s="160" t="str">
        <f t="shared" si="42"/>
        <v/>
      </c>
      <c r="CQ51" s="160" t="str">
        <f t="shared" si="42"/>
        <v/>
      </c>
      <c r="CR51" s="160" t="str">
        <f t="shared" si="42"/>
        <v/>
      </c>
      <c r="CS51" s="160" t="str">
        <f t="shared" si="43"/>
        <v/>
      </c>
      <c r="CT51" s="160" t="str">
        <f t="shared" si="43"/>
        <v/>
      </c>
      <c r="CU51" s="160" t="str">
        <f t="shared" si="43"/>
        <v/>
      </c>
      <c r="CV51" s="160" t="str">
        <f t="shared" si="43"/>
        <v/>
      </c>
      <c r="CW51" s="160" t="str">
        <f t="shared" si="43"/>
        <v/>
      </c>
      <c r="CX51" s="160" t="str">
        <f t="shared" si="43"/>
        <v/>
      </c>
      <c r="CY51" s="160" t="str">
        <f t="shared" si="43"/>
        <v/>
      </c>
      <c r="CZ51" s="160" t="str">
        <f t="shared" si="43"/>
        <v/>
      </c>
      <c r="DA51" s="160" t="str">
        <f t="shared" si="43"/>
        <v/>
      </c>
      <c r="DB51" s="160" t="str">
        <f t="shared" si="43"/>
        <v/>
      </c>
      <c r="DC51" s="160" t="str">
        <f t="shared" si="43"/>
        <v/>
      </c>
      <c r="DD51" s="160" t="str">
        <f t="shared" si="43"/>
        <v/>
      </c>
      <c r="DE51" s="160" t="str">
        <f t="shared" si="44"/>
        <v/>
      </c>
      <c r="DF51" s="160" t="str">
        <f t="shared" si="44"/>
        <v/>
      </c>
      <c r="DG51" s="160" t="str">
        <f t="shared" si="44"/>
        <v/>
      </c>
      <c r="DH51" s="160" t="str">
        <f t="shared" si="44"/>
        <v/>
      </c>
      <c r="DI51" s="160" t="str">
        <f t="shared" si="44"/>
        <v/>
      </c>
      <c r="DJ51" s="160" t="str">
        <f t="shared" si="44"/>
        <v/>
      </c>
    </row>
    <row r="52" spans="1:114" ht="13" thickBot="1">
      <c r="A52">
        <f t="shared" si="53"/>
        <v>11</v>
      </c>
      <c r="B52">
        <v>12</v>
      </c>
      <c r="C52" t="str">
        <f t="shared" si="45"/>
        <v>11_12</v>
      </c>
      <c r="D52" s="175">
        <v>2</v>
      </c>
      <c r="E52" s="176">
        <v>7</v>
      </c>
      <c r="F52" s="175">
        <v>4</v>
      </c>
      <c r="G52" s="176">
        <v>10</v>
      </c>
      <c r="H52" s="183">
        <v>5</v>
      </c>
      <c r="I52" s="183">
        <v>11</v>
      </c>
      <c r="J52" s="181">
        <v>8</v>
      </c>
      <c r="K52" s="182">
        <v>1</v>
      </c>
      <c r="L52" s="183">
        <v>9</v>
      </c>
      <c r="M52" s="183">
        <v>3</v>
      </c>
      <c r="N52" s="181">
        <v>12</v>
      </c>
      <c r="O52" s="184">
        <v>6</v>
      </c>
      <c r="P52" s="95">
        <f>SUM(IF(FREQUENCY(D52:O52,D52:O52)&gt;0,1))</f>
        <v>12</v>
      </c>
      <c r="Q52" s="179">
        <f>B52-COUNTIF(D52:O52,"")</f>
        <v>12</v>
      </c>
      <c r="R52" s="91" t="str">
        <f t="shared" si="30"/>
        <v/>
      </c>
      <c r="S52" s="90" t="s">
        <v>238</v>
      </c>
      <c r="T52" s="86">
        <f t="shared" si="31"/>
        <v>1</v>
      </c>
      <c r="U52" s="85" t="s">
        <v>239</v>
      </c>
      <c r="V52" s="86">
        <f t="shared" si="32"/>
        <v>1</v>
      </c>
      <c r="W52" s="85" t="s">
        <v>240</v>
      </c>
      <c r="X52" s="86">
        <f t="shared" si="33"/>
        <v>1</v>
      </c>
      <c r="Y52" s="85" t="s">
        <v>241</v>
      </c>
      <c r="Z52" s="86">
        <f t="shared" si="34"/>
        <v>1</v>
      </c>
      <c r="AA52" s="87" t="s">
        <v>242</v>
      </c>
      <c r="AB52" s="94">
        <f t="shared" si="35"/>
        <v>1</v>
      </c>
      <c r="AC52" s="94" t="s">
        <v>243</v>
      </c>
      <c r="AD52" s="94">
        <f t="shared" si="36"/>
        <v>1</v>
      </c>
      <c r="AE52" s="120">
        <f t="shared" si="37"/>
        <v>1</v>
      </c>
      <c r="AF52" s="9">
        <f t="shared" ref="AF52:AP52" si="55">IF(COUNTIF($D52:$O52,AF$41),1,"")</f>
        <v>1</v>
      </c>
      <c r="AG52" s="9">
        <f t="shared" si="55"/>
        <v>1</v>
      </c>
      <c r="AH52" s="9">
        <f t="shared" si="55"/>
        <v>1</v>
      </c>
      <c r="AI52" s="9">
        <f t="shared" si="55"/>
        <v>1</v>
      </c>
      <c r="AJ52" s="9">
        <f t="shared" si="55"/>
        <v>1</v>
      </c>
      <c r="AK52" s="9">
        <f t="shared" si="55"/>
        <v>1</v>
      </c>
      <c r="AL52" s="9">
        <f t="shared" si="55"/>
        <v>1</v>
      </c>
      <c r="AM52" s="9">
        <f t="shared" si="55"/>
        <v>1</v>
      </c>
      <c r="AN52" s="9">
        <f t="shared" si="55"/>
        <v>1</v>
      </c>
      <c r="AO52" s="9">
        <f t="shared" si="55"/>
        <v>1</v>
      </c>
      <c r="AP52" s="121">
        <f t="shared" si="55"/>
        <v>1</v>
      </c>
      <c r="AQ52" s="95" t="str">
        <f t="shared" si="48"/>
        <v>2v7</v>
      </c>
      <c r="AR52" s="82" t="str">
        <f t="shared" si="49"/>
        <v>4v10</v>
      </c>
      <c r="AS52" s="82" t="str">
        <f t="shared" si="50"/>
        <v>5v11</v>
      </c>
      <c r="AT52" s="82" t="str">
        <f t="shared" si="51"/>
        <v>1v8</v>
      </c>
      <c r="AU52" s="84" t="str">
        <f t="shared" si="52"/>
        <v>3v9</v>
      </c>
      <c r="AV52" s="180" t="str">
        <f t="shared" si="39"/>
        <v>6v12</v>
      </c>
      <c r="AW52" s="160" t="str">
        <f t="shared" si="40"/>
        <v/>
      </c>
      <c r="AX52" s="160" t="str">
        <f t="shared" si="40"/>
        <v/>
      </c>
      <c r="AY52" s="160" t="str">
        <f t="shared" si="40"/>
        <v/>
      </c>
      <c r="AZ52" s="160" t="str">
        <f t="shared" si="40"/>
        <v/>
      </c>
      <c r="BA52" s="160" t="str">
        <f t="shared" si="40"/>
        <v/>
      </c>
      <c r="BB52" s="160" t="str">
        <f t="shared" si="40"/>
        <v/>
      </c>
      <c r="BC52" s="160" t="str">
        <f t="shared" si="40"/>
        <v/>
      </c>
      <c r="BD52" s="160" t="str">
        <f t="shared" si="40"/>
        <v/>
      </c>
      <c r="BE52" s="160" t="str">
        <f t="shared" si="40"/>
        <v/>
      </c>
      <c r="BF52" s="160" t="str">
        <f t="shared" si="40"/>
        <v/>
      </c>
      <c r="BG52" s="160" t="str">
        <f t="shared" si="40"/>
        <v/>
      </c>
      <c r="BH52" s="160" t="str">
        <f t="shared" si="40"/>
        <v/>
      </c>
      <c r="BI52" s="160" t="str">
        <f t="shared" si="40"/>
        <v/>
      </c>
      <c r="BJ52" s="160" t="str">
        <f t="shared" si="40"/>
        <v/>
      </c>
      <c r="BK52" s="160" t="str">
        <f t="shared" si="40"/>
        <v/>
      </c>
      <c r="BL52" s="160" t="str">
        <f t="shared" si="40"/>
        <v/>
      </c>
      <c r="BM52" s="160" t="str">
        <f t="shared" si="41"/>
        <v/>
      </c>
      <c r="BN52" s="160" t="str">
        <f t="shared" si="41"/>
        <v/>
      </c>
      <c r="BO52" s="160" t="str">
        <f t="shared" si="41"/>
        <v/>
      </c>
      <c r="BP52" s="160" t="str">
        <f t="shared" si="41"/>
        <v/>
      </c>
      <c r="BQ52" s="160" t="str">
        <f t="shared" si="41"/>
        <v/>
      </c>
      <c r="BR52" s="160" t="str">
        <f t="shared" si="41"/>
        <v/>
      </c>
      <c r="BS52" s="160" t="str">
        <f t="shared" si="41"/>
        <v/>
      </c>
      <c r="BT52" s="160" t="str">
        <f t="shared" si="41"/>
        <v/>
      </c>
      <c r="BU52" s="160" t="str">
        <f t="shared" si="41"/>
        <v/>
      </c>
      <c r="BV52" s="160" t="str">
        <f t="shared" si="41"/>
        <v/>
      </c>
      <c r="BW52" s="160" t="str">
        <f t="shared" si="41"/>
        <v/>
      </c>
      <c r="BX52" s="160" t="str">
        <f t="shared" si="41"/>
        <v/>
      </c>
      <c r="BY52" s="160" t="str">
        <f t="shared" si="41"/>
        <v/>
      </c>
      <c r="BZ52" s="160" t="str">
        <f t="shared" si="41"/>
        <v/>
      </c>
      <c r="CA52" s="160" t="str">
        <f t="shared" si="41"/>
        <v/>
      </c>
      <c r="CB52" s="160" t="str">
        <f t="shared" si="41"/>
        <v/>
      </c>
      <c r="CC52" s="160" t="str">
        <f t="shared" si="42"/>
        <v/>
      </c>
      <c r="CD52" s="160" t="str">
        <f t="shared" si="42"/>
        <v/>
      </c>
      <c r="CE52" s="160" t="str">
        <f t="shared" si="42"/>
        <v/>
      </c>
      <c r="CF52" s="160" t="str">
        <f t="shared" si="42"/>
        <v/>
      </c>
      <c r="CG52" s="160" t="str">
        <f t="shared" si="42"/>
        <v/>
      </c>
      <c r="CH52" s="160" t="str">
        <f t="shared" si="42"/>
        <v/>
      </c>
      <c r="CI52" s="160" t="str">
        <f t="shared" si="42"/>
        <v/>
      </c>
      <c r="CJ52" s="160" t="str">
        <f t="shared" si="42"/>
        <v/>
      </c>
      <c r="CK52" s="160" t="str">
        <f t="shared" si="42"/>
        <v/>
      </c>
      <c r="CL52" s="160" t="str">
        <f t="shared" si="42"/>
        <v/>
      </c>
      <c r="CM52" s="160" t="str">
        <f t="shared" si="42"/>
        <v/>
      </c>
      <c r="CN52" s="160" t="str">
        <f t="shared" si="42"/>
        <v/>
      </c>
      <c r="CO52" s="160" t="str">
        <f t="shared" si="42"/>
        <v/>
      </c>
      <c r="CP52" s="160" t="str">
        <f t="shared" si="42"/>
        <v/>
      </c>
      <c r="CQ52" s="160" t="str">
        <f t="shared" si="42"/>
        <v/>
      </c>
      <c r="CR52" s="160" t="str">
        <f t="shared" si="42"/>
        <v/>
      </c>
      <c r="CS52" s="160" t="str">
        <f t="shared" si="43"/>
        <v/>
      </c>
      <c r="CT52" s="160" t="str">
        <f t="shared" si="43"/>
        <v/>
      </c>
      <c r="CU52" s="160" t="str">
        <f t="shared" si="43"/>
        <v/>
      </c>
      <c r="CV52" s="160" t="str">
        <f t="shared" si="43"/>
        <v/>
      </c>
      <c r="CW52" s="160" t="str">
        <f t="shared" si="43"/>
        <v/>
      </c>
      <c r="CX52" s="160" t="str">
        <f t="shared" si="43"/>
        <v/>
      </c>
      <c r="CY52" s="160" t="str">
        <f t="shared" si="43"/>
        <v/>
      </c>
      <c r="CZ52" s="160" t="str">
        <f t="shared" si="43"/>
        <v/>
      </c>
      <c r="DA52" s="160" t="str">
        <f t="shared" si="43"/>
        <v/>
      </c>
      <c r="DB52" s="160" t="str">
        <f t="shared" si="43"/>
        <v/>
      </c>
      <c r="DC52" s="160" t="str">
        <f t="shared" si="43"/>
        <v/>
      </c>
      <c r="DD52" s="160" t="str">
        <f t="shared" si="43"/>
        <v/>
      </c>
      <c r="DE52" s="160" t="str">
        <f t="shared" si="44"/>
        <v/>
      </c>
      <c r="DF52" s="160" t="str">
        <f t="shared" si="44"/>
        <v/>
      </c>
      <c r="DG52" s="160" t="str">
        <f t="shared" si="44"/>
        <v/>
      </c>
      <c r="DH52" s="160" t="str">
        <f t="shared" si="44"/>
        <v/>
      </c>
      <c r="DI52" s="160" t="str">
        <f t="shared" si="44"/>
        <v/>
      </c>
      <c r="DJ52" s="160" t="str">
        <f t="shared" si="44"/>
        <v/>
      </c>
    </row>
    <row r="53" spans="1:114" ht="14" thickTop="1" thickBot="1">
      <c r="A53" s="185"/>
      <c r="B53" s="185"/>
      <c r="C53" s="185"/>
      <c r="D53" s="186"/>
      <c r="E53" s="186"/>
      <c r="F53" s="186"/>
      <c r="G53" s="186"/>
      <c r="H53" s="186"/>
      <c r="I53" s="186"/>
      <c r="J53" s="186"/>
      <c r="K53" s="186"/>
      <c r="L53" s="186"/>
      <c r="M53" s="186"/>
      <c r="N53" s="186"/>
      <c r="O53" s="186"/>
      <c r="P53" s="186"/>
      <c r="Q53" s="186"/>
      <c r="R53" s="186"/>
      <c r="S53" s="187"/>
      <c r="T53" s="187"/>
      <c r="U53" s="187"/>
      <c r="V53" s="187"/>
      <c r="W53" s="187"/>
      <c r="X53" s="187"/>
      <c r="Y53" s="187"/>
      <c r="Z53" s="187"/>
      <c r="AA53" s="187"/>
      <c r="AB53" s="187"/>
      <c r="AC53" s="187"/>
      <c r="AD53" s="187"/>
      <c r="AE53" s="193">
        <f>SUM(AE42:AE52)</f>
        <v>11</v>
      </c>
      <c r="AF53" s="193">
        <f t="shared" ref="AF53:AP53" si="56">SUM(AF42:AF52)</f>
        <v>11</v>
      </c>
      <c r="AG53" s="193">
        <f t="shared" si="56"/>
        <v>11</v>
      </c>
      <c r="AH53" s="193">
        <f t="shared" si="56"/>
        <v>11</v>
      </c>
      <c r="AI53" s="193">
        <f t="shared" si="56"/>
        <v>11</v>
      </c>
      <c r="AJ53" s="193">
        <f t="shared" si="56"/>
        <v>11</v>
      </c>
      <c r="AK53" s="193">
        <f t="shared" si="56"/>
        <v>11</v>
      </c>
      <c r="AL53" s="193">
        <f t="shared" si="56"/>
        <v>11</v>
      </c>
      <c r="AM53" s="193">
        <f t="shared" si="56"/>
        <v>11</v>
      </c>
      <c r="AN53" s="193">
        <f t="shared" si="56"/>
        <v>11</v>
      </c>
      <c r="AO53" s="193">
        <f t="shared" si="56"/>
        <v>11</v>
      </c>
      <c r="AP53" s="193">
        <f t="shared" si="56"/>
        <v>11</v>
      </c>
      <c r="AQ53" s="186"/>
      <c r="AR53" s="186"/>
      <c r="AS53" s="186"/>
      <c r="AT53" s="186"/>
      <c r="AU53" s="188"/>
      <c r="AV53" s="185"/>
      <c r="AW53" s="189">
        <f>SUM(AW42:AW52)</f>
        <v>0</v>
      </c>
      <c r="AX53" s="189">
        <f t="shared" ref="AX53:DI53" si="57">SUM(AX42:AX52)</f>
        <v>0</v>
      </c>
      <c r="AY53" s="189">
        <f t="shared" si="57"/>
        <v>0</v>
      </c>
      <c r="AZ53" s="189">
        <f t="shared" si="57"/>
        <v>0</v>
      </c>
      <c r="BA53" s="189">
        <f t="shared" si="57"/>
        <v>0</v>
      </c>
      <c r="BB53" s="189">
        <f t="shared" si="57"/>
        <v>0</v>
      </c>
      <c r="BC53" s="189">
        <f t="shared" si="57"/>
        <v>0</v>
      </c>
      <c r="BD53" s="189">
        <f t="shared" si="57"/>
        <v>0</v>
      </c>
      <c r="BE53" s="189">
        <f t="shared" si="57"/>
        <v>0</v>
      </c>
      <c r="BF53" s="189">
        <f t="shared" si="57"/>
        <v>0</v>
      </c>
      <c r="BG53" s="189">
        <f t="shared" si="57"/>
        <v>0</v>
      </c>
      <c r="BH53" s="189">
        <f t="shared" si="57"/>
        <v>0</v>
      </c>
      <c r="BI53" s="189">
        <f t="shared" si="57"/>
        <v>0</v>
      </c>
      <c r="BJ53" s="189">
        <f t="shared" si="57"/>
        <v>0</v>
      </c>
      <c r="BK53" s="189">
        <f t="shared" si="57"/>
        <v>0</v>
      </c>
      <c r="BL53" s="189">
        <f t="shared" si="57"/>
        <v>0</v>
      </c>
      <c r="BM53" s="189">
        <f t="shared" si="57"/>
        <v>0</v>
      </c>
      <c r="BN53" s="189">
        <f t="shared" si="57"/>
        <v>0</v>
      </c>
      <c r="BO53" s="189">
        <f t="shared" si="57"/>
        <v>0</v>
      </c>
      <c r="BP53" s="189">
        <f t="shared" si="57"/>
        <v>0</v>
      </c>
      <c r="BQ53" s="189">
        <f t="shared" si="57"/>
        <v>0</v>
      </c>
      <c r="BR53" s="189">
        <f t="shared" si="57"/>
        <v>0</v>
      </c>
      <c r="BS53" s="189">
        <f t="shared" si="57"/>
        <v>0</v>
      </c>
      <c r="BT53" s="189">
        <f t="shared" si="57"/>
        <v>0</v>
      </c>
      <c r="BU53" s="189">
        <f t="shared" si="57"/>
        <v>0</v>
      </c>
      <c r="BV53" s="189">
        <f t="shared" si="57"/>
        <v>0</v>
      </c>
      <c r="BW53" s="189">
        <f t="shared" si="57"/>
        <v>0</v>
      </c>
      <c r="BX53" s="189">
        <f t="shared" si="57"/>
        <v>0</v>
      </c>
      <c r="BY53" s="189">
        <f t="shared" si="57"/>
        <v>0</v>
      </c>
      <c r="BZ53" s="189">
        <f t="shared" si="57"/>
        <v>0</v>
      </c>
      <c r="CA53" s="189">
        <f t="shared" si="57"/>
        <v>0</v>
      </c>
      <c r="CB53" s="189">
        <f t="shared" si="57"/>
        <v>0</v>
      </c>
      <c r="CC53" s="189">
        <f t="shared" si="57"/>
        <v>0</v>
      </c>
      <c r="CD53" s="189">
        <f t="shared" si="57"/>
        <v>0</v>
      </c>
      <c r="CE53" s="189">
        <f t="shared" si="57"/>
        <v>0</v>
      </c>
      <c r="CF53" s="189">
        <f t="shared" si="57"/>
        <v>0</v>
      </c>
      <c r="CG53" s="189">
        <f t="shared" si="57"/>
        <v>0</v>
      </c>
      <c r="CH53" s="189">
        <f t="shared" si="57"/>
        <v>0</v>
      </c>
      <c r="CI53" s="189">
        <f t="shared" si="57"/>
        <v>0</v>
      </c>
      <c r="CJ53" s="189">
        <f t="shared" si="57"/>
        <v>0</v>
      </c>
      <c r="CK53" s="189">
        <f t="shared" si="57"/>
        <v>0</v>
      </c>
      <c r="CL53" s="189">
        <f t="shared" si="57"/>
        <v>0</v>
      </c>
      <c r="CM53" s="189">
        <f t="shared" si="57"/>
        <v>0</v>
      </c>
      <c r="CN53" s="189">
        <f t="shared" si="57"/>
        <v>0</v>
      </c>
      <c r="CO53" s="189">
        <f t="shared" si="57"/>
        <v>0</v>
      </c>
      <c r="CP53" s="189">
        <f t="shared" si="57"/>
        <v>0</v>
      </c>
      <c r="CQ53" s="189">
        <f t="shared" si="57"/>
        <v>0</v>
      </c>
      <c r="CR53" s="189">
        <f t="shared" si="57"/>
        <v>0</v>
      </c>
      <c r="CS53" s="189">
        <f t="shared" si="57"/>
        <v>0</v>
      </c>
      <c r="CT53" s="189">
        <f t="shared" si="57"/>
        <v>0</v>
      </c>
      <c r="CU53" s="189">
        <f t="shared" si="57"/>
        <v>0</v>
      </c>
      <c r="CV53" s="189">
        <f t="shared" si="57"/>
        <v>0</v>
      </c>
      <c r="CW53" s="189">
        <f t="shared" si="57"/>
        <v>0</v>
      </c>
      <c r="CX53" s="189">
        <f t="shared" si="57"/>
        <v>0</v>
      </c>
      <c r="CY53" s="189">
        <f t="shared" si="57"/>
        <v>0</v>
      </c>
      <c r="CZ53" s="189">
        <f t="shared" si="57"/>
        <v>0</v>
      </c>
      <c r="DA53" s="189">
        <f t="shared" si="57"/>
        <v>0</v>
      </c>
      <c r="DB53" s="189">
        <f t="shared" si="57"/>
        <v>0</v>
      </c>
      <c r="DC53" s="189">
        <f t="shared" si="57"/>
        <v>0</v>
      </c>
      <c r="DD53" s="189">
        <f t="shared" si="57"/>
        <v>0</v>
      </c>
      <c r="DE53" s="189">
        <f t="shared" si="57"/>
        <v>0</v>
      </c>
      <c r="DF53" s="189">
        <f t="shared" si="57"/>
        <v>0</v>
      </c>
      <c r="DG53" s="189">
        <f t="shared" si="57"/>
        <v>0</v>
      </c>
      <c r="DH53" s="189">
        <f t="shared" si="57"/>
        <v>0</v>
      </c>
      <c r="DI53" s="189">
        <f t="shared" si="57"/>
        <v>0</v>
      </c>
      <c r="DJ53" s="189">
        <f>SUM(DJ42:DJ52)</f>
        <v>0</v>
      </c>
    </row>
    <row r="54" spans="1:114" ht="13" thickTop="1">
      <c r="A54" s="116">
        <v>1</v>
      </c>
      <c r="B54" s="116">
        <v>10</v>
      </c>
      <c r="C54" s="116" t="str">
        <f>A54&amp;"_"&amp;B54</f>
        <v>1_10</v>
      </c>
      <c r="D54" s="98">
        <v>1</v>
      </c>
      <c r="E54" s="99">
        <v>10</v>
      </c>
      <c r="F54" s="98">
        <v>3</v>
      </c>
      <c r="G54" s="99">
        <v>4</v>
      </c>
      <c r="H54" s="105">
        <v>5</v>
      </c>
      <c r="I54" s="105">
        <v>2</v>
      </c>
      <c r="J54" s="98">
        <v>7</v>
      </c>
      <c r="K54" s="99">
        <v>6</v>
      </c>
      <c r="L54" s="105">
        <v>9</v>
      </c>
      <c r="M54" s="105">
        <v>8</v>
      </c>
      <c r="N54" s="111"/>
      <c r="O54" s="200"/>
      <c r="P54" s="95">
        <f t="shared" ref="P54:P62" si="58">SUM(IF(FREQUENCY(D54:O54,D54:O54)&gt;0,1))</f>
        <v>10</v>
      </c>
      <c r="Q54" s="173">
        <f>B54-COUNTIF(D54:M54,"")</f>
        <v>10</v>
      </c>
      <c r="R54" s="91"/>
      <c r="S54" s="100" t="s">
        <v>112</v>
      </c>
      <c r="T54" s="101">
        <f t="shared" ref="T54:T62" si="59">IF(COUNTIF($AQ$54:$AU$62,S54),COUNTIF($AQ$54:$AU$62,S54),"("&amp;HLOOKUP(S54,$AW$41:$DJ$69,23,FALSE)&amp;")")</f>
        <v>1</v>
      </c>
      <c r="U54" s="102" t="s">
        <v>121</v>
      </c>
      <c r="V54" s="101">
        <f t="shared" ref="V54:V62" si="60">IF(COUNTIF($AQ$54:$AU$62,U54),COUNTIF($AQ$54:$AU$62,U54),"("&amp;HLOOKUP(U54,$AW$41:$DJ$69,23,FALSE)&amp;")")</f>
        <v>1</v>
      </c>
      <c r="W54" s="102" t="s">
        <v>130</v>
      </c>
      <c r="X54" s="101">
        <f t="shared" ref="X54:X62" si="61">IF(COUNTIF($AQ$54:$AU$62,W54),COUNTIF($AQ$54:$AU$62,W54),"("&amp;HLOOKUP(W54,$AW$41:$DJ$69,23,FALSE)&amp;")")</f>
        <v>1</v>
      </c>
      <c r="Y54" s="102" t="s">
        <v>139</v>
      </c>
      <c r="Z54" s="101">
        <f t="shared" ref="Z54:Z62" si="62">IF(COUNTIF($AQ$54:$AU$62,Y54),COUNTIF($AQ$54:$AU$62,Y54),"("&amp;HLOOKUP(Y54,$AW$41:$DJ$69,23,FALSE)&amp;")")</f>
        <v>1</v>
      </c>
      <c r="AA54" s="103" t="s">
        <v>148</v>
      </c>
      <c r="AB54" s="103">
        <f t="shared" ref="AB54:AB62" si="63">IF(COUNTIF($AQ$54:$AU$62,AA54),COUNTIF($AQ$54:$AU$62,AA54),"("&amp;HLOOKUP(AA54,$AW$41:$DJ$69,23,FALSE)&amp;")")</f>
        <v>1</v>
      </c>
      <c r="AC54" s="94"/>
      <c r="AD54" s="94"/>
      <c r="AE54" s="120">
        <f t="shared" ref="AE54:AN70" si="64">IF(COUNTIF($D54:$M54,AE$41),1,"")</f>
        <v>1</v>
      </c>
      <c r="AF54" s="9">
        <f t="shared" si="64"/>
        <v>1</v>
      </c>
      <c r="AG54" s="9">
        <f t="shared" si="64"/>
        <v>1</v>
      </c>
      <c r="AH54" s="9">
        <f t="shared" si="64"/>
        <v>1</v>
      </c>
      <c r="AI54" s="9">
        <f t="shared" si="64"/>
        <v>1</v>
      </c>
      <c r="AJ54" s="9">
        <f t="shared" si="64"/>
        <v>1</v>
      </c>
      <c r="AK54" s="9">
        <f t="shared" si="64"/>
        <v>1</v>
      </c>
      <c r="AL54" s="9">
        <f t="shared" si="64"/>
        <v>1</v>
      </c>
      <c r="AM54" s="9">
        <f t="shared" si="64"/>
        <v>1</v>
      </c>
      <c r="AN54" s="9">
        <f t="shared" si="64"/>
        <v>1</v>
      </c>
      <c r="AO54" s="194"/>
      <c r="AP54" s="195"/>
      <c r="AQ54" s="95" t="str">
        <f t="shared" ref="AQ54:AQ70" si="65">IF(D54&gt;E54,E54&amp;"v"&amp;D54,D54&amp;"v"&amp;E54)</f>
        <v>1v10</v>
      </c>
      <c r="AR54" s="91" t="str">
        <f t="shared" ref="AR54:AR70" si="66">IF(F54&gt;G54,G54&amp;"v"&amp;F54,F54&amp;"v"&amp;G54)</f>
        <v>3v4</v>
      </c>
      <c r="AS54" s="91" t="str">
        <f t="shared" ref="AS54:AS70" si="67">IF(H54&gt;I54,I54&amp;"v"&amp;H54,H54&amp;"v"&amp;I54)</f>
        <v>2v5</v>
      </c>
      <c r="AT54" s="91" t="str">
        <f t="shared" ref="AT54:AT70" si="68">IF(J54&gt;K54,K54&amp;"v"&amp;J54,J54&amp;"v"&amp;K54)</f>
        <v>6v7</v>
      </c>
      <c r="AU54" s="133" t="str">
        <f t="shared" ref="AU54:AU62" si="69">IF(L54&gt;M54,M54&amp;"v"&amp;L54,L54&amp;"v"&amp;M54)</f>
        <v>8v9</v>
      </c>
      <c r="AV54" s="180"/>
      <c r="AW54" s="160" t="str">
        <f t="shared" si="40"/>
        <v/>
      </c>
      <c r="AX54" s="160" t="str">
        <f t="shared" si="40"/>
        <v/>
      </c>
      <c r="AY54" s="160" t="str">
        <f t="shared" si="40"/>
        <v/>
      </c>
      <c r="AZ54" s="160" t="str">
        <f t="shared" si="40"/>
        <v/>
      </c>
      <c r="BA54" s="160" t="str">
        <f t="shared" si="40"/>
        <v/>
      </c>
      <c r="BB54" s="160" t="str">
        <f t="shared" si="40"/>
        <v/>
      </c>
      <c r="BC54" s="160" t="str">
        <f t="shared" si="40"/>
        <v/>
      </c>
      <c r="BD54" s="160" t="str">
        <f t="shared" si="40"/>
        <v/>
      </c>
      <c r="BE54" s="160" t="str">
        <f t="shared" si="40"/>
        <v/>
      </c>
      <c r="BF54" s="160" t="str">
        <f t="shared" si="40"/>
        <v/>
      </c>
      <c r="BG54" s="160" t="str">
        <f t="shared" si="40"/>
        <v/>
      </c>
      <c r="BH54" s="160" t="str">
        <f t="shared" si="40"/>
        <v/>
      </c>
      <c r="BI54" s="160" t="str">
        <f t="shared" si="40"/>
        <v/>
      </c>
      <c r="BJ54" s="160" t="str">
        <f t="shared" si="40"/>
        <v/>
      </c>
      <c r="BK54" s="160" t="str">
        <f t="shared" si="40"/>
        <v/>
      </c>
      <c r="BL54" s="160" t="str">
        <f t="shared" si="40"/>
        <v/>
      </c>
      <c r="BM54" s="160" t="str">
        <f t="shared" si="41"/>
        <v/>
      </c>
      <c r="BN54" s="160" t="str">
        <f t="shared" si="41"/>
        <v/>
      </c>
      <c r="BO54" s="160" t="str">
        <f t="shared" si="41"/>
        <v/>
      </c>
      <c r="BP54" s="160" t="str">
        <f t="shared" si="41"/>
        <v/>
      </c>
      <c r="BQ54" s="160" t="str">
        <f t="shared" si="41"/>
        <v/>
      </c>
      <c r="BR54" s="160" t="str">
        <f t="shared" si="41"/>
        <v/>
      </c>
      <c r="BS54" s="160" t="str">
        <f t="shared" si="41"/>
        <v/>
      </c>
      <c r="BT54" s="160" t="str">
        <f t="shared" si="41"/>
        <v/>
      </c>
      <c r="BU54" s="160" t="str">
        <f t="shared" si="41"/>
        <v/>
      </c>
      <c r="BV54" s="160" t="str">
        <f t="shared" si="41"/>
        <v/>
      </c>
      <c r="BW54" s="160" t="str">
        <f t="shared" si="41"/>
        <v/>
      </c>
      <c r="BX54" s="160" t="str">
        <f t="shared" si="41"/>
        <v/>
      </c>
      <c r="BY54" s="160" t="str">
        <f t="shared" si="41"/>
        <v/>
      </c>
      <c r="BZ54" s="160" t="str">
        <f t="shared" si="41"/>
        <v/>
      </c>
      <c r="CA54" s="160" t="str">
        <f t="shared" si="41"/>
        <v/>
      </c>
      <c r="CB54" s="160" t="str">
        <f t="shared" si="41"/>
        <v/>
      </c>
      <c r="CC54" s="160" t="str">
        <f t="shared" si="42"/>
        <v/>
      </c>
      <c r="CD54" s="160" t="str">
        <f t="shared" si="42"/>
        <v/>
      </c>
      <c r="CE54" s="160" t="str">
        <f t="shared" si="42"/>
        <v/>
      </c>
      <c r="CF54" s="160" t="str">
        <f t="shared" si="42"/>
        <v/>
      </c>
      <c r="CG54" s="160" t="str">
        <f t="shared" si="42"/>
        <v/>
      </c>
      <c r="CH54" s="160" t="str">
        <f t="shared" si="42"/>
        <v/>
      </c>
      <c r="CI54" s="160" t="str">
        <f t="shared" si="42"/>
        <v/>
      </c>
      <c r="CJ54" s="160" t="str">
        <f t="shared" si="42"/>
        <v/>
      </c>
      <c r="CK54" s="160" t="str">
        <f t="shared" si="42"/>
        <v/>
      </c>
      <c r="CL54" s="160" t="str">
        <f t="shared" si="42"/>
        <v/>
      </c>
      <c r="CM54" s="160" t="str">
        <f t="shared" si="42"/>
        <v/>
      </c>
      <c r="CN54" s="160" t="str">
        <f t="shared" si="42"/>
        <v/>
      </c>
      <c r="CO54" s="160" t="str">
        <f t="shared" si="42"/>
        <v/>
      </c>
      <c r="CP54" s="160" t="str">
        <f t="shared" si="42"/>
        <v/>
      </c>
      <c r="CQ54" s="160" t="str">
        <f t="shared" si="42"/>
        <v/>
      </c>
      <c r="CR54" s="160" t="str">
        <f t="shared" si="42"/>
        <v/>
      </c>
      <c r="CS54" s="160" t="str">
        <f t="shared" si="43"/>
        <v/>
      </c>
      <c r="CT54" s="160" t="str">
        <f t="shared" si="43"/>
        <v/>
      </c>
      <c r="CU54" s="160" t="str">
        <f t="shared" si="43"/>
        <v/>
      </c>
      <c r="CV54" s="160" t="str">
        <f t="shared" si="43"/>
        <v/>
      </c>
      <c r="CW54" s="160" t="str">
        <f t="shared" si="43"/>
        <v/>
      </c>
      <c r="CX54" s="160" t="str">
        <f t="shared" si="43"/>
        <v/>
      </c>
      <c r="CY54" s="160" t="str">
        <f t="shared" si="43"/>
        <v/>
      </c>
      <c r="CZ54" s="160" t="str">
        <f t="shared" si="43"/>
        <v/>
      </c>
      <c r="DA54" s="160" t="str">
        <f t="shared" si="43"/>
        <v/>
      </c>
      <c r="DB54" s="160" t="str">
        <f t="shared" si="43"/>
        <v/>
      </c>
      <c r="DC54" s="160" t="str">
        <f t="shared" si="43"/>
        <v/>
      </c>
      <c r="DD54" s="160" t="str">
        <f t="shared" si="43"/>
        <v/>
      </c>
      <c r="DE54" s="160" t="str">
        <f t="shared" si="43"/>
        <v/>
      </c>
      <c r="DF54" s="160" t="str">
        <f t="shared" si="43"/>
        <v/>
      </c>
      <c r="DG54" s="160" t="str">
        <f t="shared" si="43"/>
        <v/>
      </c>
      <c r="DH54" s="160" t="str">
        <f t="shared" si="43"/>
        <v/>
      </c>
      <c r="DI54" s="160" t="str">
        <f t="shared" si="44"/>
        <v/>
      </c>
      <c r="DJ54" s="160" t="str">
        <f t="shared" si="44"/>
        <v/>
      </c>
    </row>
    <row r="55" spans="1:114">
      <c r="A55">
        <f>A54+1</f>
        <v>2</v>
      </c>
      <c r="B55">
        <v>10</v>
      </c>
      <c r="C55" t="str">
        <f t="shared" ref="C55:C70" si="70">A55&amp;"_"&amp;B55</f>
        <v>2_10</v>
      </c>
      <c r="D55" s="80">
        <v>1</v>
      </c>
      <c r="E55" s="81">
        <v>9</v>
      </c>
      <c r="F55" s="80">
        <v>4</v>
      </c>
      <c r="G55" s="81">
        <v>7</v>
      </c>
      <c r="H55" s="82">
        <v>6</v>
      </c>
      <c r="I55" s="82">
        <v>2</v>
      </c>
      <c r="J55" s="80">
        <v>8</v>
      </c>
      <c r="K55" s="81">
        <v>5</v>
      </c>
      <c r="L55" s="82">
        <v>10</v>
      </c>
      <c r="M55" s="82">
        <v>3</v>
      </c>
      <c r="N55" s="113"/>
      <c r="O55" s="190"/>
      <c r="P55" s="95">
        <f t="shared" si="58"/>
        <v>10</v>
      </c>
      <c r="Q55" s="179">
        <f t="shared" ref="Q55:Q62" si="71">B55-COUNTIF(D55:M55,"")</f>
        <v>10</v>
      </c>
      <c r="R55" s="91"/>
      <c r="S55" s="90" t="s">
        <v>113</v>
      </c>
      <c r="T55" s="86">
        <f t="shared" si="59"/>
        <v>1</v>
      </c>
      <c r="U55" s="85" t="s">
        <v>122</v>
      </c>
      <c r="V55" s="86">
        <f t="shared" si="60"/>
        <v>1</v>
      </c>
      <c r="W55" s="85" t="s">
        <v>131</v>
      </c>
      <c r="X55" s="86">
        <f t="shared" si="61"/>
        <v>1</v>
      </c>
      <c r="Y55" s="85" t="s">
        <v>140</v>
      </c>
      <c r="Z55" s="86">
        <f t="shared" si="62"/>
        <v>1</v>
      </c>
      <c r="AA55" s="87" t="s">
        <v>149</v>
      </c>
      <c r="AB55" s="94">
        <f t="shared" si="63"/>
        <v>1</v>
      </c>
      <c r="AC55" s="94"/>
      <c r="AD55" s="94"/>
      <c r="AE55" s="120">
        <f t="shared" si="64"/>
        <v>1</v>
      </c>
      <c r="AF55" s="9">
        <f t="shared" si="64"/>
        <v>1</v>
      </c>
      <c r="AG55" s="9">
        <f t="shared" si="64"/>
        <v>1</v>
      </c>
      <c r="AH55" s="9">
        <f t="shared" si="64"/>
        <v>1</v>
      </c>
      <c r="AI55" s="9">
        <f t="shared" si="64"/>
        <v>1</v>
      </c>
      <c r="AJ55" s="9">
        <f t="shared" si="64"/>
        <v>1</v>
      </c>
      <c r="AK55" s="9">
        <f t="shared" si="64"/>
        <v>1</v>
      </c>
      <c r="AL55" s="9">
        <f t="shared" si="64"/>
        <v>1</v>
      </c>
      <c r="AM55" s="9">
        <f t="shared" si="64"/>
        <v>1</v>
      </c>
      <c r="AN55" s="9">
        <f t="shared" si="64"/>
        <v>1</v>
      </c>
      <c r="AO55" s="196"/>
      <c r="AP55" s="197"/>
      <c r="AQ55" s="95" t="str">
        <f t="shared" si="65"/>
        <v>1v9</v>
      </c>
      <c r="AR55" s="82" t="str">
        <f t="shared" si="66"/>
        <v>4v7</v>
      </c>
      <c r="AS55" s="82" t="str">
        <f t="shared" si="67"/>
        <v>2v6</v>
      </c>
      <c r="AT55" s="82" t="str">
        <f t="shared" si="68"/>
        <v>5v8</v>
      </c>
      <c r="AU55" s="84" t="str">
        <f t="shared" si="69"/>
        <v>3v10</v>
      </c>
      <c r="AV55" s="180"/>
      <c r="AW55" s="160" t="str">
        <f t="shared" si="40"/>
        <v/>
      </c>
      <c r="AX55" s="160" t="str">
        <f t="shared" si="40"/>
        <v/>
      </c>
      <c r="AY55" s="160" t="str">
        <f t="shared" si="40"/>
        <v/>
      </c>
      <c r="AZ55" s="160" t="str">
        <f t="shared" si="40"/>
        <v/>
      </c>
      <c r="BA55" s="160" t="str">
        <f t="shared" si="40"/>
        <v/>
      </c>
      <c r="BB55" s="160" t="str">
        <f t="shared" si="40"/>
        <v/>
      </c>
      <c r="BC55" s="160" t="str">
        <f t="shared" si="40"/>
        <v/>
      </c>
      <c r="BD55" s="160" t="str">
        <f t="shared" si="40"/>
        <v/>
      </c>
      <c r="BE55" s="160" t="str">
        <f t="shared" si="40"/>
        <v/>
      </c>
      <c r="BF55" s="160" t="str">
        <f t="shared" si="40"/>
        <v/>
      </c>
      <c r="BG55" s="160" t="str">
        <f t="shared" si="40"/>
        <v/>
      </c>
      <c r="BH55" s="160" t="str">
        <f t="shared" si="40"/>
        <v/>
      </c>
      <c r="BI55" s="160" t="str">
        <f t="shared" si="40"/>
        <v/>
      </c>
      <c r="BJ55" s="160" t="str">
        <f t="shared" si="40"/>
        <v/>
      </c>
      <c r="BK55" s="160" t="str">
        <f t="shared" si="40"/>
        <v/>
      </c>
      <c r="BL55" s="160" t="str">
        <f t="shared" si="40"/>
        <v/>
      </c>
      <c r="BM55" s="160" t="str">
        <f t="shared" si="41"/>
        <v/>
      </c>
      <c r="BN55" s="160" t="str">
        <f t="shared" si="41"/>
        <v/>
      </c>
      <c r="BO55" s="160" t="str">
        <f t="shared" si="41"/>
        <v/>
      </c>
      <c r="BP55" s="160" t="str">
        <f t="shared" si="41"/>
        <v/>
      </c>
      <c r="BQ55" s="160" t="str">
        <f t="shared" si="41"/>
        <v/>
      </c>
      <c r="BR55" s="160" t="str">
        <f t="shared" si="41"/>
        <v/>
      </c>
      <c r="BS55" s="160" t="str">
        <f t="shared" si="41"/>
        <v/>
      </c>
      <c r="BT55" s="160" t="str">
        <f t="shared" si="41"/>
        <v/>
      </c>
      <c r="BU55" s="160" t="str">
        <f t="shared" si="41"/>
        <v/>
      </c>
      <c r="BV55" s="160" t="str">
        <f t="shared" si="41"/>
        <v/>
      </c>
      <c r="BW55" s="160" t="str">
        <f t="shared" si="41"/>
        <v/>
      </c>
      <c r="BX55" s="160" t="str">
        <f t="shared" si="41"/>
        <v/>
      </c>
      <c r="BY55" s="160" t="str">
        <f t="shared" si="41"/>
        <v/>
      </c>
      <c r="BZ55" s="160" t="str">
        <f t="shared" si="41"/>
        <v/>
      </c>
      <c r="CA55" s="160" t="str">
        <f t="shared" si="41"/>
        <v/>
      </c>
      <c r="CB55" s="160" t="str">
        <f t="shared" si="41"/>
        <v/>
      </c>
      <c r="CC55" s="160" t="str">
        <f t="shared" si="42"/>
        <v/>
      </c>
      <c r="CD55" s="160" t="str">
        <f t="shared" si="42"/>
        <v/>
      </c>
      <c r="CE55" s="160" t="str">
        <f t="shared" si="42"/>
        <v/>
      </c>
      <c r="CF55" s="160" t="str">
        <f t="shared" si="42"/>
        <v/>
      </c>
      <c r="CG55" s="160" t="str">
        <f t="shared" si="42"/>
        <v/>
      </c>
      <c r="CH55" s="160" t="str">
        <f t="shared" si="42"/>
        <v/>
      </c>
      <c r="CI55" s="160" t="str">
        <f t="shared" si="42"/>
        <v/>
      </c>
      <c r="CJ55" s="160" t="str">
        <f t="shared" si="42"/>
        <v/>
      </c>
      <c r="CK55" s="160" t="str">
        <f t="shared" si="42"/>
        <v/>
      </c>
      <c r="CL55" s="160" t="str">
        <f t="shared" si="42"/>
        <v/>
      </c>
      <c r="CM55" s="160" t="str">
        <f t="shared" si="42"/>
        <v/>
      </c>
      <c r="CN55" s="160" t="str">
        <f t="shared" si="42"/>
        <v/>
      </c>
      <c r="CO55" s="160" t="str">
        <f t="shared" si="42"/>
        <v/>
      </c>
      <c r="CP55" s="160" t="str">
        <f t="shared" si="42"/>
        <v/>
      </c>
      <c r="CQ55" s="160" t="str">
        <f t="shared" si="42"/>
        <v/>
      </c>
      <c r="CR55" s="160" t="str">
        <f t="shared" si="42"/>
        <v/>
      </c>
      <c r="CS55" s="160" t="str">
        <f t="shared" si="43"/>
        <v/>
      </c>
      <c r="CT55" s="160" t="str">
        <f t="shared" si="43"/>
        <v/>
      </c>
      <c r="CU55" s="160" t="str">
        <f t="shared" si="43"/>
        <v/>
      </c>
      <c r="CV55" s="160" t="str">
        <f t="shared" si="43"/>
        <v/>
      </c>
      <c r="CW55" s="160" t="str">
        <f t="shared" si="43"/>
        <v/>
      </c>
      <c r="CX55" s="160" t="str">
        <f t="shared" si="43"/>
        <v/>
      </c>
      <c r="CY55" s="160" t="str">
        <f t="shared" si="43"/>
        <v/>
      </c>
      <c r="CZ55" s="160" t="str">
        <f t="shared" si="43"/>
        <v/>
      </c>
      <c r="DA55" s="160" t="str">
        <f t="shared" si="43"/>
        <v/>
      </c>
      <c r="DB55" s="160" t="str">
        <f t="shared" si="43"/>
        <v/>
      </c>
      <c r="DC55" s="160" t="str">
        <f t="shared" si="43"/>
        <v/>
      </c>
      <c r="DD55" s="160" t="str">
        <f t="shared" si="43"/>
        <v/>
      </c>
      <c r="DE55" s="160" t="str">
        <f t="shared" si="44"/>
        <v/>
      </c>
      <c r="DF55" s="160" t="str">
        <f t="shared" si="44"/>
        <v/>
      </c>
      <c r="DG55" s="160" t="str">
        <f t="shared" si="44"/>
        <v/>
      </c>
      <c r="DH55" s="160" t="str">
        <f t="shared" si="44"/>
        <v/>
      </c>
      <c r="DI55" s="160" t="str">
        <f t="shared" si="44"/>
        <v/>
      </c>
      <c r="DJ55" s="160" t="str">
        <f t="shared" si="44"/>
        <v/>
      </c>
    </row>
    <row r="56" spans="1:114">
      <c r="A56">
        <f t="shared" ref="A56:A62" si="72">A55+1</f>
        <v>3</v>
      </c>
      <c r="B56">
        <v>10</v>
      </c>
      <c r="C56" t="str">
        <f t="shared" si="70"/>
        <v>3_10</v>
      </c>
      <c r="D56" s="80">
        <v>2</v>
      </c>
      <c r="E56" s="81">
        <v>4</v>
      </c>
      <c r="F56" s="80">
        <v>3</v>
      </c>
      <c r="G56" s="81">
        <v>9</v>
      </c>
      <c r="H56" s="82">
        <v>5</v>
      </c>
      <c r="I56" s="82">
        <v>1</v>
      </c>
      <c r="J56" s="204">
        <v>8</v>
      </c>
      <c r="K56" s="205">
        <v>6</v>
      </c>
      <c r="L56" s="82">
        <v>10</v>
      </c>
      <c r="M56" s="82">
        <v>7</v>
      </c>
      <c r="N56" s="113"/>
      <c r="O56" s="190"/>
      <c r="P56" s="95">
        <f t="shared" si="58"/>
        <v>10</v>
      </c>
      <c r="Q56" s="179">
        <f t="shared" si="71"/>
        <v>10</v>
      </c>
      <c r="R56" s="91"/>
      <c r="S56" s="90" t="s">
        <v>114</v>
      </c>
      <c r="T56" s="86">
        <f t="shared" si="59"/>
        <v>1</v>
      </c>
      <c r="U56" s="80" t="s">
        <v>123</v>
      </c>
      <c r="V56" s="86">
        <f t="shared" si="60"/>
        <v>1</v>
      </c>
      <c r="W56" s="85" t="s">
        <v>132</v>
      </c>
      <c r="X56" s="86">
        <f t="shared" si="61"/>
        <v>1</v>
      </c>
      <c r="Y56" s="85" t="s">
        <v>141</v>
      </c>
      <c r="Z56" s="86">
        <f t="shared" si="62"/>
        <v>1</v>
      </c>
      <c r="AA56" s="87" t="s">
        <v>150</v>
      </c>
      <c r="AB56" s="94">
        <f t="shared" si="63"/>
        <v>1</v>
      </c>
      <c r="AC56" s="94"/>
      <c r="AD56" s="94"/>
      <c r="AE56" s="120">
        <f t="shared" si="64"/>
        <v>1</v>
      </c>
      <c r="AF56" s="9">
        <f t="shared" si="64"/>
        <v>1</v>
      </c>
      <c r="AG56" s="9">
        <f t="shared" si="64"/>
        <v>1</v>
      </c>
      <c r="AH56" s="9">
        <f t="shared" si="64"/>
        <v>1</v>
      </c>
      <c r="AI56" s="9">
        <f t="shared" si="64"/>
        <v>1</v>
      </c>
      <c r="AJ56" s="9">
        <f t="shared" si="64"/>
        <v>1</v>
      </c>
      <c r="AK56" s="9">
        <f t="shared" si="64"/>
        <v>1</v>
      </c>
      <c r="AL56" s="9">
        <f t="shared" si="64"/>
        <v>1</v>
      </c>
      <c r="AM56" s="9">
        <f t="shared" si="64"/>
        <v>1</v>
      </c>
      <c r="AN56" s="9">
        <f t="shared" si="64"/>
        <v>1</v>
      </c>
      <c r="AO56" s="196"/>
      <c r="AP56" s="197"/>
      <c r="AQ56" s="95" t="str">
        <f t="shared" si="65"/>
        <v>2v4</v>
      </c>
      <c r="AR56" s="82" t="str">
        <f t="shared" si="66"/>
        <v>3v9</v>
      </c>
      <c r="AS56" s="82" t="str">
        <f t="shared" si="67"/>
        <v>1v5</v>
      </c>
      <c r="AT56" s="82" t="str">
        <f t="shared" si="68"/>
        <v>6v8</v>
      </c>
      <c r="AU56" s="84" t="str">
        <f t="shared" si="69"/>
        <v>7v10</v>
      </c>
      <c r="AV56" s="180"/>
      <c r="AW56" s="160" t="str">
        <f t="shared" si="40"/>
        <v/>
      </c>
      <c r="AX56" s="160" t="str">
        <f t="shared" si="40"/>
        <v/>
      </c>
      <c r="AY56" s="160" t="str">
        <f t="shared" si="40"/>
        <v/>
      </c>
      <c r="AZ56" s="160" t="str">
        <f t="shared" si="40"/>
        <v/>
      </c>
      <c r="BA56" s="160" t="str">
        <f t="shared" si="40"/>
        <v/>
      </c>
      <c r="BB56" s="160" t="str">
        <f t="shared" si="40"/>
        <v/>
      </c>
      <c r="BC56" s="160" t="str">
        <f t="shared" si="40"/>
        <v/>
      </c>
      <c r="BD56" s="160" t="str">
        <f t="shared" si="40"/>
        <v/>
      </c>
      <c r="BE56" s="160" t="str">
        <f t="shared" si="40"/>
        <v/>
      </c>
      <c r="BF56" s="160" t="str">
        <f t="shared" si="40"/>
        <v/>
      </c>
      <c r="BG56" s="160" t="str">
        <f t="shared" si="40"/>
        <v/>
      </c>
      <c r="BH56" s="160" t="str">
        <f t="shared" si="40"/>
        <v/>
      </c>
      <c r="BI56" s="160" t="str">
        <f t="shared" si="40"/>
        <v/>
      </c>
      <c r="BJ56" s="160" t="str">
        <f t="shared" si="40"/>
        <v/>
      </c>
      <c r="BK56" s="160" t="str">
        <f t="shared" si="40"/>
        <v/>
      </c>
      <c r="BL56" s="160" t="str">
        <f t="shared" si="40"/>
        <v/>
      </c>
      <c r="BM56" s="160" t="str">
        <f t="shared" si="41"/>
        <v/>
      </c>
      <c r="BN56" s="160" t="str">
        <f t="shared" si="41"/>
        <v/>
      </c>
      <c r="BO56" s="160" t="str">
        <f t="shared" si="41"/>
        <v/>
      </c>
      <c r="BP56" s="160" t="str">
        <f t="shared" si="41"/>
        <v/>
      </c>
      <c r="BQ56" s="160" t="str">
        <f t="shared" si="41"/>
        <v/>
      </c>
      <c r="BR56" s="160" t="str">
        <f t="shared" si="41"/>
        <v/>
      </c>
      <c r="BS56" s="160" t="str">
        <f t="shared" si="41"/>
        <v/>
      </c>
      <c r="BT56" s="160" t="str">
        <f t="shared" si="41"/>
        <v/>
      </c>
      <c r="BU56" s="160" t="str">
        <f t="shared" si="41"/>
        <v/>
      </c>
      <c r="BV56" s="160" t="str">
        <f t="shared" si="41"/>
        <v/>
      </c>
      <c r="BW56" s="160" t="str">
        <f t="shared" si="41"/>
        <v/>
      </c>
      <c r="BX56" s="160" t="str">
        <f t="shared" si="41"/>
        <v/>
      </c>
      <c r="BY56" s="160" t="str">
        <f t="shared" si="41"/>
        <v/>
      </c>
      <c r="BZ56" s="160" t="str">
        <f t="shared" si="41"/>
        <v/>
      </c>
      <c r="CA56" s="160" t="str">
        <f t="shared" si="41"/>
        <v/>
      </c>
      <c r="CB56" s="160" t="str">
        <f t="shared" si="41"/>
        <v/>
      </c>
      <c r="CC56" s="160" t="str">
        <f t="shared" si="42"/>
        <v/>
      </c>
      <c r="CD56" s="160" t="str">
        <f t="shared" si="42"/>
        <v/>
      </c>
      <c r="CE56" s="160" t="str">
        <f t="shared" si="42"/>
        <v/>
      </c>
      <c r="CF56" s="160" t="str">
        <f t="shared" si="42"/>
        <v/>
      </c>
      <c r="CG56" s="160" t="str">
        <f t="shared" si="42"/>
        <v/>
      </c>
      <c r="CH56" s="160" t="str">
        <f t="shared" si="42"/>
        <v/>
      </c>
      <c r="CI56" s="160" t="str">
        <f t="shared" si="42"/>
        <v/>
      </c>
      <c r="CJ56" s="160" t="str">
        <f t="shared" si="42"/>
        <v/>
      </c>
      <c r="CK56" s="160" t="str">
        <f t="shared" si="42"/>
        <v/>
      </c>
      <c r="CL56" s="160" t="str">
        <f t="shared" si="42"/>
        <v/>
      </c>
      <c r="CM56" s="160" t="str">
        <f t="shared" si="42"/>
        <v/>
      </c>
      <c r="CN56" s="160" t="str">
        <f t="shared" si="42"/>
        <v/>
      </c>
      <c r="CO56" s="160" t="str">
        <f t="shared" si="42"/>
        <v/>
      </c>
      <c r="CP56" s="160" t="str">
        <f t="shared" si="42"/>
        <v/>
      </c>
      <c r="CQ56" s="160" t="str">
        <f t="shared" si="42"/>
        <v/>
      </c>
      <c r="CR56" s="160" t="str">
        <f t="shared" si="42"/>
        <v/>
      </c>
      <c r="CS56" s="160" t="str">
        <f t="shared" si="43"/>
        <v/>
      </c>
      <c r="CT56" s="160" t="str">
        <f t="shared" si="43"/>
        <v/>
      </c>
      <c r="CU56" s="160" t="str">
        <f t="shared" si="43"/>
        <v/>
      </c>
      <c r="CV56" s="160" t="str">
        <f t="shared" si="43"/>
        <v/>
      </c>
      <c r="CW56" s="160" t="str">
        <f t="shared" si="43"/>
        <v/>
      </c>
      <c r="CX56" s="160" t="str">
        <f t="shared" si="43"/>
        <v/>
      </c>
      <c r="CY56" s="160" t="str">
        <f t="shared" si="43"/>
        <v/>
      </c>
      <c r="CZ56" s="160" t="str">
        <f t="shared" si="43"/>
        <v/>
      </c>
      <c r="DA56" s="160" t="str">
        <f t="shared" si="43"/>
        <v/>
      </c>
      <c r="DB56" s="160" t="str">
        <f t="shared" si="43"/>
        <v/>
      </c>
      <c r="DC56" s="160" t="str">
        <f t="shared" si="43"/>
        <v/>
      </c>
      <c r="DD56" s="160" t="str">
        <f t="shared" si="43"/>
        <v/>
      </c>
      <c r="DE56" s="160" t="str">
        <f t="shared" si="44"/>
        <v/>
      </c>
      <c r="DF56" s="160" t="str">
        <f t="shared" si="44"/>
        <v/>
      </c>
      <c r="DG56" s="160" t="str">
        <f t="shared" si="44"/>
        <v/>
      </c>
      <c r="DH56" s="160" t="str">
        <f t="shared" si="44"/>
        <v/>
      </c>
      <c r="DI56" s="160" t="str">
        <f t="shared" si="44"/>
        <v/>
      </c>
      <c r="DJ56" s="160" t="str">
        <f t="shared" si="44"/>
        <v/>
      </c>
    </row>
    <row r="57" spans="1:114">
      <c r="A57">
        <f t="shared" si="72"/>
        <v>4</v>
      </c>
      <c r="B57">
        <v>10</v>
      </c>
      <c r="C57" t="str">
        <f t="shared" si="70"/>
        <v>4_10</v>
      </c>
      <c r="D57" s="204">
        <v>1</v>
      </c>
      <c r="E57" s="205">
        <v>4</v>
      </c>
      <c r="F57" s="206">
        <v>3</v>
      </c>
      <c r="G57" s="205">
        <v>8</v>
      </c>
      <c r="H57" s="206">
        <v>6</v>
      </c>
      <c r="I57" s="206">
        <v>5</v>
      </c>
      <c r="J57" s="204">
        <v>7</v>
      </c>
      <c r="K57" s="205">
        <v>2</v>
      </c>
      <c r="L57" s="206">
        <v>9</v>
      </c>
      <c r="M57" s="206">
        <v>10</v>
      </c>
      <c r="N57" s="113"/>
      <c r="O57" s="190"/>
      <c r="P57" s="95">
        <f t="shared" si="58"/>
        <v>10</v>
      </c>
      <c r="Q57" s="179">
        <f t="shared" si="71"/>
        <v>10</v>
      </c>
      <c r="R57" s="91"/>
      <c r="S57" s="90" t="s">
        <v>115</v>
      </c>
      <c r="T57" s="86">
        <f t="shared" si="59"/>
        <v>1</v>
      </c>
      <c r="U57" s="85" t="s">
        <v>124</v>
      </c>
      <c r="V57" s="86">
        <f t="shared" si="60"/>
        <v>1</v>
      </c>
      <c r="W57" s="80" t="s">
        <v>133</v>
      </c>
      <c r="X57" s="86">
        <f t="shared" si="61"/>
        <v>1</v>
      </c>
      <c r="Y57" s="80" t="s">
        <v>142</v>
      </c>
      <c r="Z57" s="86">
        <f t="shared" si="62"/>
        <v>1</v>
      </c>
      <c r="AA57" s="87" t="s">
        <v>151</v>
      </c>
      <c r="AB57" s="94">
        <f t="shared" si="63"/>
        <v>1</v>
      </c>
      <c r="AC57" s="94"/>
      <c r="AD57" s="94"/>
      <c r="AE57" s="120">
        <f t="shared" si="64"/>
        <v>1</v>
      </c>
      <c r="AF57" s="9">
        <f t="shared" si="64"/>
        <v>1</v>
      </c>
      <c r="AG57" s="9">
        <f t="shared" si="64"/>
        <v>1</v>
      </c>
      <c r="AH57" s="9">
        <f t="shared" si="64"/>
        <v>1</v>
      </c>
      <c r="AI57" s="9">
        <f t="shared" si="64"/>
        <v>1</v>
      </c>
      <c r="AJ57" s="9">
        <f t="shared" si="64"/>
        <v>1</v>
      </c>
      <c r="AK57" s="9">
        <f t="shared" si="64"/>
        <v>1</v>
      </c>
      <c r="AL57" s="9">
        <f t="shared" si="64"/>
        <v>1</v>
      </c>
      <c r="AM57" s="9">
        <f t="shared" si="64"/>
        <v>1</v>
      </c>
      <c r="AN57" s="9">
        <f t="shared" si="64"/>
        <v>1</v>
      </c>
      <c r="AO57" s="196"/>
      <c r="AP57" s="197"/>
      <c r="AQ57" s="95" t="str">
        <f t="shared" si="65"/>
        <v>1v4</v>
      </c>
      <c r="AR57" s="82" t="str">
        <f t="shared" si="66"/>
        <v>3v8</v>
      </c>
      <c r="AS57" s="82" t="str">
        <f t="shared" si="67"/>
        <v>5v6</v>
      </c>
      <c r="AT57" s="82" t="str">
        <f t="shared" si="68"/>
        <v>2v7</v>
      </c>
      <c r="AU57" s="84" t="str">
        <f t="shared" si="69"/>
        <v>9v10</v>
      </c>
      <c r="AV57" s="180"/>
      <c r="AW57" s="160" t="str">
        <f t="shared" si="40"/>
        <v/>
      </c>
      <c r="AX57" s="160" t="str">
        <f t="shared" si="40"/>
        <v/>
      </c>
      <c r="AY57" s="160" t="str">
        <f t="shared" si="40"/>
        <v/>
      </c>
      <c r="AZ57" s="160" t="str">
        <f t="shared" si="40"/>
        <v/>
      </c>
      <c r="BA57" s="160" t="str">
        <f t="shared" si="40"/>
        <v/>
      </c>
      <c r="BB57" s="160" t="str">
        <f t="shared" si="40"/>
        <v/>
      </c>
      <c r="BC57" s="160" t="str">
        <f t="shared" si="40"/>
        <v/>
      </c>
      <c r="BD57" s="160" t="str">
        <f t="shared" si="40"/>
        <v/>
      </c>
      <c r="BE57" s="160" t="str">
        <f t="shared" si="40"/>
        <v/>
      </c>
      <c r="BF57" s="160" t="str">
        <f t="shared" si="40"/>
        <v/>
      </c>
      <c r="BG57" s="160" t="str">
        <f t="shared" si="40"/>
        <v/>
      </c>
      <c r="BH57" s="160" t="str">
        <f t="shared" si="40"/>
        <v/>
      </c>
      <c r="BI57" s="160" t="str">
        <f t="shared" si="40"/>
        <v/>
      </c>
      <c r="BJ57" s="160" t="str">
        <f t="shared" si="40"/>
        <v/>
      </c>
      <c r="BK57" s="160" t="str">
        <f t="shared" si="40"/>
        <v/>
      </c>
      <c r="BL57" s="160" t="str">
        <f t="shared" si="40"/>
        <v/>
      </c>
      <c r="BM57" s="160" t="str">
        <f t="shared" si="41"/>
        <v/>
      </c>
      <c r="BN57" s="160" t="str">
        <f t="shared" si="41"/>
        <v/>
      </c>
      <c r="BO57" s="160" t="str">
        <f t="shared" si="41"/>
        <v/>
      </c>
      <c r="BP57" s="160" t="str">
        <f t="shared" si="41"/>
        <v/>
      </c>
      <c r="BQ57" s="160" t="str">
        <f t="shared" si="41"/>
        <v/>
      </c>
      <c r="BR57" s="160" t="str">
        <f t="shared" si="41"/>
        <v/>
      </c>
      <c r="BS57" s="160" t="str">
        <f t="shared" si="41"/>
        <v/>
      </c>
      <c r="BT57" s="160" t="str">
        <f t="shared" si="41"/>
        <v/>
      </c>
      <c r="BU57" s="160" t="str">
        <f t="shared" si="41"/>
        <v/>
      </c>
      <c r="BV57" s="160" t="str">
        <f t="shared" si="41"/>
        <v/>
      </c>
      <c r="BW57" s="160" t="str">
        <f t="shared" si="41"/>
        <v/>
      </c>
      <c r="BX57" s="160" t="str">
        <f t="shared" si="41"/>
        <v/>
      </c>
      <c r="BY57" s="160" t="str">
        <f t="shared" si="41"/>
        <v/>
      </c>
      <c r="BZ57" s="160" t="str">
        <f t="shared" si="41"/>
        <v/>
      </c>
      <c r="CA57" s="160" t="str">
        <f t="shared" si="41"/>
        <v/>
      </c>
      <c r="CB57" s="160" t="str">
        <f t="shared" si="41"/>
        <v/>
      </c>
      <c r="CC57" s="160" t="str">
        <f t="shared" si="42"/>
        <v/>
      </c>
      <c r="CD57" s="160" t="str">
        <f t="shared" si="42"/>
        <v/>
      </c>
      <c r="CE57" s="160" t="str">
        <f t="shared" si="42"/>
        <v/>
      </c>
      <c r="CF57" s="160" t="str">
        <f t="shared" si="42"/>
        <v/>
      </c>
      <c r="CG57" s="160" t="str">
        <f t="shared" si="42"/>
        <v/>
      </c>
      <c r="CH57" s="160" t="str">
        <f t="shared" si="42"/>
        <v/>
      </c>
      <c r="CI57" s="160" t="str">
        <f t="shared" si="42"/>
        <v/>
      </c>
      <c r="CJ57" s="160" t="str">
        <f t="shared" si="42"/>
        <v/>
      </c>
      <c r="CK57" s="160" t="str">
        <f t="shared" si="42"/>
        <v/>
      </c>
      <c r="CL57" s="160" t="str">
        <f t="shared" si="42"/>
        <v/>
      </c>
      <c r="CM57" s="160" t="str">
        <f t="shared" si="42"/>
        <v/>
      </c>
      <c r="CN57" s="160" t="str">
        <f t="shared" si="42"/>
        <v/>
      </c>
      <c r="CO57" s="160" t="str">
        <f t="shared" si="42"/>
        <v/>
      </c>
      <c r="CP57" s="160" t="str">
        <f t="shared" si="42"/>
        <v/>
      </c>
      <c r="CQ57" s="160" t="str">
        <f t="shared" si="42"/>
        <v/>
      </c>
      <c r="CR57" s="160" t="str">
        <f t="shared" si="42"/>
        <v/>
      </c>
      <c r="CS57" s="160" t="str">
        <f t="shared" si="43"/>
        <v/>
      </c>
      <c r="CT57" s="160" t="str">
        <f t="shared" si="43"/>
        <v/>
      </c>
      <c r="CU57" s="160" t="str">
        <f t="shared" si="43"/>
        <v/>
      </c>
      <c r="CV57" s="160" t="str">
        <f t="shared" si="43"/>
        <v/>
      </c>
      <c r="CW57" s="160" t="str">
        <f t="shared" si="43"/>
        <v/>
      </c>
      <c r="CX57" s="160" t="str">
        <f t="shared" si="43"/>
        <v/>
      </c>
      <c r="CY57" s="160" t="str">
        <f t="shared" si="43"/>
        <v/>
      </c>
      <c r="CZ57" s="160" t="str">
        <f t="shared" si="43"/>
        <v/>
      </c>
      <c r="DA57" s="160" t="str">
        <f t="shared" si="43"/>
        <v/>
      </c>
      <c r="DB57" s="160" t="str">
        <f t="shared" si="43"/>
        <v/>
      </c>
      <c r="DC57" s="160" t="str">
        <f t="shared" si="43"/>
        <v/>
      </c>
      <c r="DD57" s="160" t="str">
        <f t="shared" si="43"/>
        <v/>
      </c>
      <c r="DE57" s="160" t="str">
        <f t="shared" si="44"/>
        <v/>
      </c>
      <c r="DF57" s="160" t="str">
        <f t="shared" si="44"/>
        <v/>
      </c>
      <c r="DG57" s="160" t="str">
        <f t="shared" si="44"/>
        <v/>
      </c>
      <c r="DH57" s="160" t="str">
        <f t="shared" si="44"/>
        <v/>
      </c>
      <c r="DI57" s="160" t="str">
        <f t="shared" si="44"/>
        <v/>
      </c>
      <c r="DJ57" s="160" t="str">
        <f t="shared" si="44"/>
        <v/>
      </c>
    </row>
    <row r="58" spans="1:114">
      <c r="A58">
        <f t="shared" si="72"/>
        <v>5</v>
      </c>
      <c r="B58">
        <v>10</v>
      </c>
      <c r="C58" t="str">
        <f t="shared" si="70"/>
        <v>5_10</v>
      </c>
      <c r="D58" s="80">
        <v>2</v>
      </c>
      <c r="E58" s="81">
        <v>8</v>
      </c>
      <c r="F58" s="80">
        <v>4</v>
      </c>
      <c r="G58" s="81">
        <v>9</v>
      </c>
      <c r="H58" s="82">
        <v>5</v>
      </c>
      <c r="I58" s="82">
        <v>3</v>
      </c>
      <c r="J58" s="80">
        <v>7</v>
      </c>
      <c r="K58" s="81">
        <v>1</v>
      </c>
      <c r="L58" s="82">
        <v>10</v>
      </c>
      <c r="M58" s="82">
        <v>6</v>
      </c>
      <c r="N58" s="113"/>
      <c r="O58" s="190"/>
      <c r="P58" s="95">
        <f t="shared" si="58"/>
        <v>10</v>
      </c>
      <c r="Q58" s="179">
        <f t="shared" si="71"/>
        <v>10</v>
      </c>
      <c r="R58" s="91"/>
      <c r="S58" s="90" t="s">
        <v>116</v>
      </c>
      <c r="T58" s="86">
        <f t="shared" si="59"/>
        <v>1</v>
      </c>
      <c r="U58" s="85" t="s">
        <v>125</v>
      </c>
      <c r="V58" s="86">
        <f t="shared" si="60"/>
        <v>1</v>
      </c>
      <c r="W58" s="85" t="s">
        <v>134</v>
      </c>
      <c r="X58" s="86">
        <f t="shared" si="61"/>
        <v>1</v>
      </c>
      <c r="Y58" s="85" t="s">
        <v>143</v>
      </c>
      <c r="Z58" s="86">
        <f t="shared" si="62"/>
        <v>1</v>
      </c>
      <c r="AA58" s="87" t="s">
        <v>152</v>
      </c>
      <c r="AB58" s="94">
        <f t="shared" si="63"/>
        <v>1</v>
      </c>
      <c r="AC58" s="94"/>
      <c r="AD58" s="94"/>
      <c r="AE58" s="120">
        <f t="shared" si="64"/>
        <v>1</v>
      </c>
      <c r="AF58" s="9">
        <f t="shared" si="64"/>
        <v>1</v>
      </c>
      <c r="AG58" s="9">
        <f t="shared" si="64"/>
        <v>1</v>
      </c>
      <c r="AH58" s="9">
        <f t="shared" si="64"/>
        <v>1</v>
      </c>
      <c r="AI58" s="9">
        <f t="shared" si="64"/>
        <v>1</v>
      </c>
      <c r="AJ58" s="9">
        <f t="shared" si="64"/>
        <v>1</v>
      </c>
      <c r="AK58" s="9">
        <f t="shared" si="64"/>
        <v>1</v>
      </c>
      <c r="AL58" s="9">
        <f t="shared" si="64"/>
        <v>1</v>
      </c>
      <c r="AM58" s="9">
        <f t="shared" si="64"/>
        <v>1</v>
      </c>
      <c r="AN58" s="9">
        <f t="shared" si="64"/>
        <v>1</v>
      </c>
      <c r="AO58" s="196"/>
      <c r="AP58" s="197"/>
      <c r="AQ58" s="95" t="str">
        <f t="shared" si="65"/>
        <v>2v8</v>
      </c>
      <c r="AR58" s="82" t="str">
        <f t="shared" si="66"/>
        <v>4v9</v>
      </c>
      <c r="AS58" s="82" t="str">
        <f t="shared" si="67"/>
        <v>3v5</v>
      </c>
      <c r="AT58" s="82" t="str">
        <f t="shared" si="68"/>
        <v>1v7</v>
      </c>
      <c r="AU58" s="84" t="str">
        <f t="shared" si="69"/>
        <v>6v10</v>
      </c>
      <c r="AV58" s="180"/>
      <c r="AW58" s="160" t="str">
        <f t="shared" ref="AW58:BL62" si="73">IF(OR(AND(INDEX($D58:$O58,,(INT((AW$39+1)/2)*2)-1)=AW$39,INDEX($D58:$O58,,(INT((AW$39+1)/2)*2))="",COUNTIF($D58:$O58,AW$40)=0),AND(INDEX($D58:$O58,,(INT((AW$40+1)/2)*2)-1)=AW$40,INDEX($D58:$O58,,(INT((AW$40+1)/2)*2))="",COUNTIF($D58:$O58,AW$39)=0)),1,"")</f>
        <v/>
      </c>
      <c r="AX58" s="160" t="str">
        <f t="shared" si="73"/>
        <v/>
      </c>
      <c r="AY58" s="160" t="str">
        <f t="shared" si="73"/>
        <v/>
      </c>
      <c r="AZ58" s="160" t="str">
        <f t="shared" si="73"/>
        <v/>
      </c>
      <c r="BA58" s="160" t="str">
        <f t="shared" si="73"/>
        <v/>
      </c>
      <c r="BB58" s="160" t="str">
        <f t="shared" si="73"/>
        <v/>
      </c>
      <c r="BC58" s="160" t="str">
        <f t="shared" si="73"/>
        <v/>
      </c>
      <c r="BD58" s="160" t="str">
        <f t="shared" si="73"/>
        <v/>
      </c>
      <c r="BE58" s="160" t="str">
        <f t="shared" si="73"/>
        <v/>
      </c>
      <c r="BF58" s="160" t="str">
        <f t="shared" si="73"/>
        <v/>
      </c>
      <c r="BG58" s="160" t="str">
        <f t="shared" si="73"/>
        <v/>
      </c>
      <c r="BH58" s="160" t="str">
        <f t="shared" si="73"/>
        <v/>
      </c>
      <c r="BI58" s="160" t="str">
        <f t="shared" si="73"/>
        <v/>
      </c>
      <c r="BJ58" s="160" t="str">
        <f t="shared" si="73"/>
        <v/>
      </c>
      <c r="BK58" s="160" t="str">
        <f t="shared" si="73"/>
        <v/>
      </c>
      <c r="BL58" s="160" t="str">
        <f t="shared" si="73"/>
        <v/>
      </c>
      <c r="BM58" s="160" t="str">
        <f t="shared" ref="BM58:CB62" si="74">IF(OR(AND(INDEX($D58:$O58,,(INT((BM$39+1)/2)*2)-1)=BM$39,INDEX($D58:$O58,,(INT((BM$39+1)/2)*2))="",COUNTIF($D58:$O58,BM$40)=0),AND(INDEX($D58:$O58,,(INT((BM$40+1)/2)*2)-1)=BM$40,INDEX($D58:$O58,,(INT((BM$40+1)/2)*2))="",COUNTIF($D58:$O58,BM$39)=0)),1,"")</f>
        <v/>
      </c>
      <c r="BN58" s="160" t="str">
        <f t="shared" si="74"/>
        <v/>
      </c>
      <c r="BO58" s="160" t="str">
        <f t="shared" si="74"/>
        <v/>
      </c>
      <c r="BP58" s="160" t="str">
        <f t="shared" si="74"/>
        <v/>
      </c>
      <c r="BQ58" s="160" t="str">
        <f t="shared" si="74"/>
        <v/>
      </c>
      <c r="BR58" s="160" t="str">
        <f t="shared" si="74"/>
        <v/>
      </c>
      <c r="BS58" s="160" t="str">
        <f t="shared" si="74"/>
        <v/>
      </c>
      <c r="BT58" s="160" t="str">
        <f t="shared" si="74"/>
        <v/>
      </c>
      <c r="BU58" s="160" t="str">
        <f t="shared" si="74"/>
        <v/>
      </c>
      <c r="BV58" s="160" t="str">
        <f t="shared" si="74"/>
        <v/>
      </c>
      <c r="BW58" s="160" t="str">
        <f t="shared" si="74"/>
        <v/>
      </c>
      <c r="BX58" s="160" t="str">
        <f t="shared" si="74"/>
        <v/>
      </c>
      <c r="BY58" s="160" t="str">
        <f t="shared" si="74"/>
        <v/>
      </c>
      <c r="BZ58" s="160" t="str">
        <f t="shared" si="74"/>
        <v/>
      </c>
      <c r="CA58" s="160" t="str">
        <f t="shared" si="74"/>
        <v/>
      </c>
      <c r="CB58" s="160" t="str">
        <f t="shared" si="74"/>
        <v/>
      </c>
      <c r="CC58" s="160" t="str">
        <f t="shared" ref="CC58:CR62" si="75">IF(OR(AND(INDEX($D58:$O58,,(INT((CC$39+1)/2)*2)-1)=CC$39,INDEX($D58:$O58,,(INT((CC$39+1)/2)*2))="",COUNTIF($D58:$O58,CC$40)=0),AND(INDEX($D58:$O58,,(INT((CC$40+1)/2)*2)-1)=CC$40,INDEX($D58:$O58,,(INT((CC$40+1)/2)*2))="",COUNTIF($D58:$O58,CC$39)=0)),1,"")</f>
        <v/>
      </c>
      <c r="CD58" s="160" t="str">
        <f t="shared" si="75"/>
        <v/>
      </c>
      <c r="CE58" s="160" t="str">
        <f t="shared" si="75"/>
        <v/>
      </c>
      <c r="CF58" s="160" t="str">
        <f t="shared" si="75"/>
        <v/>
      </c>
      <c r="CG58" s="160" t="str">
        <f t="shared" si="75"/>
        <v/>
      </c>
      <c r="CH58" s="160" t="str">
        <f t="shared" si="75"/>
        <v/>
      </c>
      <c r="CI58" s="160" t="str">
        <f t="shared" si="75"/>
        <v/>
      </c>
      <c r="CJ58" s="160" t="str">
        <f t="shared" si="75"/>
        <v/>
      </c>
      <c r="CK58" s="160" t="str">
        <f t="shared" si="75"/>
        <v/>
      </c>
      <c r="CL58" s="160" t="str">
        <f t="shared" si="75"/>
        <v/>
      </c>
      <c r="CM58" s="160" t="str">
        <f t="shared" si="75"/>
        <v/>
      </c>
      <c r="CN58" s="160" t="str">
        <f t="shared" si="75"/>
        <v/>
      </c>
      <c r="CO58" s="160" t="str">
        <f t="shared" si="75"/>
        <v/>
      </c>
      <c r="CP58" s="160" t="str">
        <f t="shared" si="75"/>
        <v/>
      </c>
      <c r="CQ58" s="160" t="str">
        <f t="shared" si="75"/>
        <v/>
      </c>
      <c r="CR58" s="160" t="str">
        <f t="shared" si="75"/>
        <v/>
      </c>
      <c r="CS58" s="160" t="str">
        <f t="shared" ref="CS58:DH62" si="76">IF(OR(AND(INDEX($D58:$O58,,(INT((CS$39+1)/2)*2)-1)=CS$39,INDEX($D58:$O58,,(INT((CS$39+1)/2)*2))="",COUNTIF($D58:$O58,CS$40)=0),AND(INDEX($D58:$O58,,(INT((CS$40+1)/2)*2)-1)=CS$40,INDEX($D58:$O58,,(INT((CS$40+1)/2)*2))="",COUNTIF($D58:$O58,CS$39)=0)),1,"")</f>
        <v/>
      </c>
      <c r="CT58" s="160" t="str">
        <f t="shared" si="76"/>
        <v/>
      </c>
      <c r="CU58" s="160" t="str">
        <f t="shared" si="76"/>
        <v/>
      </c>
      <c r="CV58" s="160" t="str">
        <f t="shared" si="76"/>
        <v/>
      </c>
      <c r="CW58" s="160" t="str">
        <f t="shared" si="76"/>
        <v/>
      </c>
      <c r="CX58" s="160" t="str">
        <f t="shared" si="76"/>
        <v/>
      </c>
      <c r="CY58" s="160" t="str">
        <f t="shared" si="76"/>
        <v/>
      </c>
      <c r="CZ58" s="160" t="str">
        <f t="shared" si="76"/>
        <v/>
      </c>
      <c r="DA58" s="160" t="str">
        <f t="shared" si="76"/>
        <v/>
      </c>
      <c r="DB58" s="160" t="str">
        <f t="shared" si="76"/>
        <v/>
      </c>
      <c r="DC58" s="160" t="str">
        <f t="shared" si="76"/>
        <v/>
      </c>
      <c r="DD58" s="160" t="str">
        <f t="shared" si="76"/>
        <v/>
      </c>
      <c r="DE58" s="160" t="str">
        <f t="shared" si="76"/>
        <v/>
      </c>
      <c r="DF58" s="160" t="str">
        <f t="shared" si="76"/>
        <v/>
      </c>
      <c r="DG58" s="160" t="str">
        <f t="shared" si="76"/>
        <v/>
      </c>
      <c r="DH58" s="160" t="str">
        <f t="shared" si="76"/>
        <v/>
      </c>
      <c r="DI58" s="160" t="str">
        <f t="shared" ref="DE58:DJ62" si="77">IF(OR(AND(INDEX($D58:$O58,,(INT((DI$39+1)/2)*2)-1)=DI$39,INDEX($D58:$O58,,(INT((DI$39+1)/2)*2))="",COUNTIF($D58:$O58,DI$40)=0),AND(INDEX($D58:$O58,,(INT((DI$40+1)/2)*2)-1)=DI$40,INDEX($D58:$O58,,(INT((DI$40+1)/2)*2))="",COUNTIF($D58:$O58,DI$39)=0)),1,"")</f>
        <v/>
      </c>
      <c r="DJ58" s="160" t="str">
        <f t="shared" si="77"/>
        <v/>
      </c>
    </row>
    <row r="59" spans="1:114">
      <c r="A59">
        <f t="shared" si="72"/>
        <v>6</v>
      </c>
      <c r="B59">
        <v>10</v>
      </c>
      <c r="C59" t="str">
        <f t="shared" si="70"/>
        <v>6_10</v>
      </c>
      <c r="D59" s="204">
        <v>2</v>
      </c>
      <c r="E59" s="205">
        <v>1</v>
      </c>
      <c r="F59" s="206">
        <v>4</v>
      </c>
      <c r="G59" s="205">
        <v>10</v>
      </c>
      <c r="H59" s="206">
        <v>6</v>
      </c>
      <c r="I59" s="206">
        <v>3</v>
      </c>
      <c r="J59" s="204">
        <v>8</v>
      </c>
      <c r="K59" s="205">
        <v>7</v>
      </c>
      <c r="L59" s="206">
        <v>9</v>
      </c>
      <c r="M59" s="206">
        <v>5</v>
      </c>
      <c r="N59" s="113"/>
      <c r="O59" s="190"/>
      <c r="P59" s="95">
        <f t="shared" si="58"/>
        <v>10</v>
      </c>
      <c r="Q59" s="179">
        <f t="shared" si="71"/>
        <v>10</v>
      </c>
      <c r="R59" s="91"/>
      <c r="S59" s="90" t="s">
        <v>117</v>
      </c>
      <c r="T59" s="86">
        <f t="shared" si="59"/>
        <v>1</v>
      </c>
      <c r="U59" s="85" t="s">
        <v>126</v>
      </c>
      <c r="V59" s="86">
        <f t="shared" si="60"/>
        <v>1</v>
      </c>
      <c r="W59" s="85" t="s">
        <v>135</v>
      </c>
      <c r="X59" s="86">
        <f t="shared" si="61"/>
        <v>1</v>
      </c>
      <c r="Y59" s="85" t="s">
        <v>144</v>
      </c>
      <c r="Z59" s="86">
        <f t="shared" si="62"/>
        <v>1</v>
      </c>
      <c r="AA59" s="82" t="s">
        <v>153</v>
      </c>
      <c r="AB59" s="94">
        <f t="shared" si="63"/>
        <v>1</v>
      </c>
      <c r="AC59" s="94"/>
      <c r="AD59" s="94"/>
      <c r="AE59" s="120">
        <f t="shared" si="64"/>
        <v>1</v>
      </c>
      <c r="AF59" s="9">
        <f t="shared" si="64"/>
        <v>1</v>
      </c>
      <c r="AG59" s="9">
        <f t="shared" si="64"/>
        <v>1</v>
      </c>
      <c r="AH59" s="9">
        <f t="shared" si="64"/>
        <v>1</v>
      </c>
      <c r="AI59" s="9">
        <f t="shared" si="64"/>
        <v>1</v>
      </c>
      <c r="AJ59" s="9">
        <f t="shared" si="64"/>
        <v>1</v>
      </c>
      <c r="AK59" s="9">
        <f t="shared" si="64"/>
        <v>1</v>
      </c>
      <c r="AL59" s="9">
        <f t="shared" si="64"/>
        <v>1</v>
      </c>
      <c r="AM59" s="9">
        <f t="shared" si="64"/>
        <v>1</v>
      </c>
      <c r="AN59" s="9">
        <f t="shared" si="64"/>
        <v>1</v>
      </c>
      <c r="AO59" s="196"/>
      <c r="AP59" s="197"/>
      <c r="AQ59" s="95" t="str">
        <f t="shared" si="65"/>
        <v>1v2</v>
      </c>
      <c r="AR59" s="82" t="str">
        <f t="shared" si="66"/>
        <v>4v10</v>
      </c>
      <c r="AS59" s="82" t="str">
        <f t="shared" si="67"/>
        <v>3v6</v>
      </c>
      <c r="AT59" s="82" t="str">
        <f t="shared" si="68"/>
        <v>7v8</v>
      </c>
      <c r="AU59" s="84" t="str">
        <f t="shared" si="69"/>
        <v>5v9</v>
      </c>
      <c r="AV59" s="180"/>
      <c r="AW59" s="160" t="str">
        <f t="shared" si="73"/>
        <v/>
      </c>
      <c r="AX59" s="160" t="str">
        <f t="shared" si="73"/>
        <v/>
      </c>
      <c r="AY59" s="160" t="str">
        <f t="shared" si="73"/>
        <v/>
      </c>
      <c r="AZ59" s="160" t="str">
        <f t="shared" si="73"/>
        <v/>
      </c>
      <c r="BA59" s="160" t="str">
        <f t="shared" si="73"/>
        <v/>
      </c>
      <c r="BB59" s="160" t="str">
        <f t="shared" si="73"/>
        <v/>
      </c>
      <c r="BC59" s="160" t="str">
        <f t="shared" si="73"/>
        <v/>
      </c>
      <c r="BD59" s="160" t="str">
        <f t="shared" si="73"/>
        <v/>
      </c>
      <c r="BE59" s="160" t="str">
        <f t="shared" si="73"/>
        <v/>
      </c>
      <c r="BF59" s="160" t="str">
        <f t="shared" si="73"/>
        <v/>
      </c>
      <c r="BG59" s="160" t="str">
        <f t="shared" si="73"/>
        <v/>
      </c>
      <c r="BH59" s="160" t="str">
        <f t="shared" si="73"/>
        <v/>
      </c>
      <c r="BI59" s="160" t="str">
        <f t="shared" si="73"/>
        <v/>
      </c>
      <c r="BJ59" s="160" t="str">
        <f t="shared" si="73"/>
        <v/>
      </c>
      <c r="BK59" s="160" t="str">
        <f t="shared" si="73"/>
        <v/>
      </c>
      <c r="BL59" s="160" t="str">
        <f t="shared" si="73"/>
        <v/>
      </c>
      <c r="BM59" s="160" t="str">
        <f t="shared" si="74"/>
        <v/>
      </c>
      <c r="BN59" s="160" t="str">
        <f t="shared" si="74"/>
        <v/>
      </c>
      <c r="BO59" s="160" t="str">
        <f t="shared" si="74"/>
        <v/>
      </c>
      <c r="BP59" s="160" t="str">
        <f t="shared" si="74"/>
        <v/>
      </c>
      <c r="BQ59" s="160" t="str">
        <f t="shared" si="74"/>
        <v/>
      </c>
      <c r="BR59" s="160" t="str">
        <f t="shared" si="74"/>
        <v/>
      </c>
      <c r="BS59" s="160" t="str">
        <f t="shared" si="74"/>
        <v/>
      </c>
      <c r="BT59" s="160" t="str">
        <f t="shared" si="74"/>
        <v/>
      </c>
      <c r="BU59" s="160" t="str">
        <f t="shared" si="74"/>
        <v/>
      </c>
      <c r="BV59" s="160" t="str">
        <f t="shared" si="74"/>
        <v/>
      </c>
      <c r="BW59" s="160" t="str">
        <f t="shared" si="74"/>
        <v/>
      </c>
      <c r="BX59" s="160" t="str">
        <f t="shared" si="74"/>
        <v/>
      </c>
      <c r="BY59" s="160" t="str">
        <f t="shared" si="74"/>
        <v/>
      </c>
      <c r="BZ59" s="160" t="str">
        <f t="shared" si="74"/>
        <v/>
      </c>
      <c r="CA59" s="160" t="str">
        <f t="shared" si="74"/>
        <v/>
      </c>
      <c r="CB59" s="160" t="str">
        <f t="shared" si="74"/>
        <v/>
      </c>
      <c r="CC59" s="160" t="str">
        <f t="shared" si="75"/>
        <v/>
      </c>
      <c r="CD59" s="160" t="str">
        <f t="shared" si="75"/>
        <v/>
      </c>
      <c r="CE59" s="160" t="str">
        <f t="shared" si="75"/>
        <v/>
      </c>
      <c r="CF59" s="160" t="str">
        <f t="shared" si="75"/>
        <v/>
      </c>
      <c r="CG59" s="160" t="str">
        <f t="shared" si="75"/>
        <v/>
      </c>
      <c r="CH59" s="160" t="str">
        <f t="shared" si="75"/>
        <v/>
      </c>
      <c r="CI59" s="160" t="str">
        <f t="shared" si="75"/>
        <v/>
      </c>
      <c r="CJ59" s="160" t="str">
        <f t="shared" si="75"/>
        <v/>
      </c>
      <c r="CK59" s="160" t="str">
        <f t="shared" si="75"/>
        <v/>
      </c>
      <c r="CL59" s="160" t="str">
        <f t="shared" si="75"/>
        <v/>
      </c>
      <c r="CM59" s="160" t="str">
        <f t="shared" si="75"/>
        <v/>
      </c>
      <c r="CN59" s="160" t="str">
        <f t="shared" si="75"/>
        <v/>
      </c>
      <c r="CO59" s="160" t="str">
        <f t="shared" si="75"/>
        <v/>
      </c>
      <c r="CP59" s="160" t="str">
        <f t="shared" si="75"/>
        <v/>
      </c>
      <c r="CQ59" s="160" t="str">
        <f t="shared" si="75"/>
        <v/>
      </c>
      <c r="CR59" s="160" t="str">
        <f t="shared" si="75"/>
        <v/>
      </c>
      <c r="CS59" s="160" t="str">
        <f t="shared" si="76"/>
        <v/>
      </c>
      <c r="CT59" s="160" t="str">
        <f t="shared" si="76"/>
        <v/>
      </c>
      <c r="CU59" s="160" t="str">
        <f t="shared" si="76"/>
        <v/>
      </c>
      <c r="CV59" s="160" t="str">
        <f t="shared" si="76"/>
        <v/>
      </c>
      <c r="CW59" s="160" t="str">
        <f t="shared" si="76"/>
        <v/>
      </c>
      <c r="CX59" s="160" t="str">
        <f t="shared" si="76"/>
        <v/>
      </c>
      <c r="CY59" s="160" t="str">
        <f t="shared" si="76"/>
        <v/>
      </c>
      <c r="CZ59" s="160" t="str">
        <f t="shared" si="76"/>
        <v/>
      </c>
      <c r="DA59" s="160" t="str">
        <f t="shared" si="76"/>
        <v/>
      </c>
      <c r="DB59" s="160" t="str">
        <f t="shared" si="76"/>
        <v/>
      </c>
      <c r="DC59" s="160" t="str">
        <f t="shared" si="76"/>
        <v/>
      </c>
      <c r="DD59" s="160" t="str">
        <f t="shared" si="76"/>
        <v/>
      </c>
      <c r="DE59" s="160" t="str">
        <f t="shared" si="77"/>
        <v/>
      </c>
      <c r="DF59" s="160" t="str">
        <f t="shared" si="77"/>
        <v/>
      </c>
      <c r="DG59" s="160" t="str">
        <f t="shared" si="77"/>
        <v/>
      </c>
      <c r="DH59" s="160" t="str">
        <f t="shared" si="77"/>
        <v/>
      </c>
      <c r="DI59" s="160" t="str">
        <f t="shared" si="77"/>
        <v/>
      </c>
      <c r="DJ59" s="160" t="str">
        <f t="shared" si="77"/>
        <v/>
      </c>
    </row>
    <row r="60" spans="1:114">
      <c r="A60">
        <f t="shared" si="72"/>
        <v>7</v>
      </c>
      <c r="B60">
        <v>10</v>
      </c>
      <c r="C60" t="str">
        <f t="shared" si="70"/>
        <v>7_10</v>
      </c>
      <c r="D60" s="204">
        <v>1</v>
      </c>
      <c r="E60" s="205">
        <v>6</v>
      </c>
      <c r="F60" s="80">
        <v>3</v>
      </c>
      <c r="G60" s="81">
        <v>2</v>
      </c>
      <c r="H60" s="82">
        <v>5</v>
      </c>
      <c r="I60" s="82">
        <v>10</v>
      </c>
      <c r="J60" s="80">
        <v>8</v>
      </c>
      <c r="K60" s="81">
        <v>4</v>
      </c>
      <c r="L60" s="82">
        <v>9</v>
      </c>
      <c r="M60" s="82">
        <v>7</v>
      </c>
      <c r="N60" s="113"/>
      <c r="O60" s="190"/>
      <c r="P60" s="95">
        <f t="shared" si="58"/>
        <v>10</v>
      </c>
      <c r="Q60" s="179">
        <f t="shared" si="71"/>
        <v>10</v>
      </c>
      <c r="R60" s="91"/>
      <c r="S60" s="90" t="s">
        <v>118</v>
      </c>
      <c r="T60" s="86">
        <f t="shared" si="59"/>
        <v>1</v>
      </c>
      <c r="U60" s="85" t="s">
        <v>127</v>
      </c>
      <c r="V60" s="86">
        <f t="shared" si="60"/>
        <v>1</v>
      </c>
      <c r="W60" s="85" t="s">
        <v>136</v>
      </c>
      <c r="X60" s="86">
        <f t="shared" si="61"/>
        <v>1</v>
      </c>
      <c r="Y60" s="85" t="s">
        <v>145</v>
      </c>
      <c r="Z60" s="86">
        <f t="shared" si="62"/>
        <v>1</v>
      </c>
      <c r="AA60" s="87" t="s">
        <v>154</v>
      </c>
      <c r="AB60" s="94">
        <f t="shared" si="63"/>
        <v>1</v>
      </c>
      <c r="AC60" s="94"/>
      <c r="AD60" s="94"/>
      <c r="AE60" s="120">
        <f t="shared" si="64"/>
        <v>1</v>
      </c>
      <c r="AF60" s="9">
        <f t="shared" si="64"/>
        <v>1</v>
      </c>
      <c r="AG60" s="9">
        <f t="shared" si="64"/>
        <v>1</v>
      </c>
      <c r="AH60" s="9">
        <f t="shared" si="64"/>
        <v>1</v>
      </c>
      <c r="AI60" s="9">
        <f t="shared" si="64"/>
        <v>1</v>
      </c>
      <c r="AJ60" s="9">
        <f t="shared" si="64"/>
        <v>1</v>
      </c>
      <c r="AK60" s="9">
        <f t="shared" si="64"/>
        <v>1</v>
      </c>
      <c r="AL60" s="9">
        <f t="shared" si="64"/>
        <v>1</v>
      </c>
      <c r="AM60" s="9">
        <f t="shared" si="64"/>
        <v>1</v>
      </c>
      <c r="AN60" s="9">
        <f t="shared" si="64"/>
        <v>1</v>
      </c>
      <c r="AO60" s="196"/>
      <c r="AP60" s="197"/>
      <c r="AQ60" s="95" t="str">
        <f t="shared" si="65"/>
        <v>1v6</v>
      </c>
      <c r="AR60" s="82" t="str">
        <f t="shared" si="66"/>
        <v>2v3</v>
      </c>
      <c r="AS60" s="82" t="str">
        <f t="shared" si="67"/>
        <v>5v10</v>
      </c>
      <c r="AT60" s="82" t="str">
        <f t="shared" si="68"/>
        <v>4v8</v>
      </c>
      <c r="AU60" s="84" t="str">
        <f t="shared" si="69"/>
        <v>7v9</v>
      </c>
      <c r="AV60" s="180"/>
      <c r="AW60" s="160" t="str">
        <f t="shared" si="73"/>
        <v/>
      </c>
      <c r="AX60" s="160" t="str">
        <f t="shared" si="73"/>
        <v/>
      </c>
      <c r="AY60" s="160" t="str">
        <f t="shared" si="73"/>
        <v/>
      </c>
      <c r="AZ60" s="160" t="str">
        <f t="shared" si="73"/>
        <v/>
      </c>
      <c r="BA60" s="160" t="str">
        <f t="shared" si="73"/>
        <v/>
      </c>
      <c r="BB60" s="160" t="str">
        <f t="shared" si="73"/>
        <v/>
      </c>
      <c r="BC60" s="160" t="str">
        <f t="shared" si="73"/>
        <v/>
      </c>
      <c r="BD60" s="160" t="str">
        <f t="shared" si="73"/>
        <v/>
      </c>
      <c r="BE60" s="160" t="str">
        <f t="shared" si="73"/>
        <v/>
      </c>
      <c r="BF60" s="160" t="str">
        <f t="shared" si="73"/>
        <v/>
      </c>
      <c r="BG60" s="160" t="str">
        <f t="shared" si="73"/>
        <v/>
      </c>
      <c r="BH60" s="160" t="str">
        <f t="shared" si="73"/>
        <v/>
      </c>
      <c r="BI60" s="160" t="str">
        <f t="shared" si="73"/>
        <v/>
      </c>
      <c r="BJ60" s="160" t="str">
        <f t="shared" si="73"/>
        <v/>
      </c>
      <c r="BK60" s="160" t="str">
        <f t="shared" si="73"/>
        <v/>
      </c>
      <c r="BL60" s="160" t="str">
        <f t="shared" si="73"/>
        <v/>
      </c>
      <c r="BM60" s="160" t="str">
        <f t="shared" si="74"/>
        <v/>
      </c>
      <c r="BN60" s="160" t="str">
        <f t="shared" si="74"/>
        <v/>
      </c>
      <c r="BO60" s="160" t="str">
        <f t="shared" si="74"/>
        <v/>
      </c>
      <c r="BP60" s="160" t="str">
        <f t="shared" si="74"/>
        <v/>
      </c>
      <c r="BQ60" s="160" t="str">
        <f t="shared" si="74"/>
        <v/>
      </c>
      <c r="BR60" s="160" t="str">
        <f t="shared" si="74"/>
        <v/>
      </c>
      <c r="BS60" s="160" t="str">
        <f t="shared" si="74"/>
        <v/>
      </c>
      <c r="BT60" s="160" t="str">
        <f t="shared" si="74"/>
        <v/>
      </c>
      <c r="BU60" s="160" t="str">
        <f t="shared" si="74"/>
        <v/>
      </c>
      <c r="BV60" s="160" t="str">
        <f t="shared" si="74"/>
        <v/>
      </c>
      <c r="BW60" s="160" t="str">
        <f t="shared" si="74"/>
        <v/>
      </c>
      <c r="BX60" s="160" t="str">
        <f t="shared" si="74"/>
        <v/>
      </c>
      <c r="BY60" s="160" t="str">
        <f t="shared" si="74"/>
        <v/>
      </c>
      <c r="BZ60" s="160" t="str">
        <f t="shared" si="74"/>
        <v/>
      </c>
      <c r="CA60" s="160" t="str">
        <f t="shared" si="74"/>
        <v/>
      </c>
      <c r="CB60" s="160" t="str">
        <f t="shared" si="74"/>
        <v/>
      </c>
      <c r="CC60" s="160" t="str">
        <f t="shared" si="75"/>
        <v/>
      </c>
      <c r="CD60" s="160" t="str">
        <f t="shared" si="75"/>
        <v/>
      </c>
      <c r="CE60" s="160" t="str">
        <f t="shared" si="75"/>
        <v/>
      </c>
      <c r="CF60" s="160" t="str">
        <f t="shared" si="75"/>
        <v/>
      </c>
      <c r="CG60" s="160" t="str">
        <f t="shared" si="75"/>
        <v/>
      </c>
      <c r="CH60" s="160" t="str">
        <f t="shared" si="75"/>
        <v/>
      </c>
      <c r="CI60" s="160" t="str">
        <f t="shared" si="75"/>
        <v/>
      </c>
      <c r="CJ60" s="160" t="str">
        <f t="shared" si="75"/>
        <v/>
      </c>
      <c r="CK60" s="160" t="str">
        <f t="shared" si="75"/>
        <v/>
      </c>
      <c r="CL60" s="160" t="str">
        <f t="shared" si="75"/>
        <v/>
      </c>
      <c r="CM60" s="160" t="str">
        <f t="shared" si="75"/>
        <v/>
      </c>
      <c r="CN60" s="160" t="str">
        <f t="shared" si="75"/>
        <v/>
      </c>
      <c r="CO60" s="160" t="str">
        <f t="shared" si="75"/>
        <v/>
      </c>
      <c r="CP60" s="160" t="str">
        <f t="shared" si="75"/>
        <v/>
      </c>
      <c r="CQ60" s="160" t="str">
        <f t="shared" si="75"/>
        <v/>
      </c>
      <c r="CR60" s="160" t="str">
        <f t="shared" si="75"/>
        <v/>
      </c>
      <c r="CS60" s="160" t="str">
        <f t="shared" si="76"/>
        <v/>
      </c>
      <c r="CT60" s="160" t="str">
        <f t="shared" si="76"/>
        <v/>
      </c>
      <c r="CU60" s="160" t="str">
        <f t="shared" si="76"/>
        <v/>
      </c>
      <c r="CV60" s="160" t="str">
        <f t="shared" si="76"/>
        <v/>
      </c>
      <c r="CW60" s="160" t="str">
        <f t="shared" si="76"/>
        <v/>
      </c>
      <c r="CX60" s="160" t="str">
        <f t="shared" si="76"/>
        <v/>
      </c>
      <c r="CY60" s="160" t="str">
        <f t="shared" si="76"/>
        <v/>
      </c>
      <c r="CZ60" s="160" t="str">
        <f t="shared" si="76"/>
        <v/>
      </c>
      <c r="DA60" s="160" t="str">
        <f t="shared" si="76"/>
        <v/>
      </c>
      <c r="DB60" s="160" t="str">
        <f t="shared" si="76"/>
        <v/>
      </c>
      <c r="DC60" s="160" t="str">
        <f t="shared" si="76"/>
        <v/>
      </c>
      <c r="DD60" s="160" t="str">
        <f t="shared" si="76"/>
        <v/>
      </c>
      <c r="DE60" s="160" t="str">
        <f t="shared" si="77"/>
        <v/>
      </c>
      <c r="DF60" s="160" t="str">
        <f t="shared" si="77"/>
        <v/>
      </c>
      <c r="DG60" s="160" t="str">
        <f t="shared" si="77"/>
        <v/>
      </c>
      <c r="DH60" s="160" t="str">
        <f t="shared" si="77"/>
        <v/>
      </c>
      <c r="DI60" s="160" t="str">
        <f t="shared" si="77"/>
        <v/>
      </c>
      <c r="DJ60" s="160" t="str">
        <f t="shared" si="77"/>
        <v/>
      </c>
    </row>
    <row r="61" spans="1:114">
      <c r="A61">
        <f t="shared" si="72"/>
        <v>8</v>
      </c>
      <c r="B61">
        <v>10</v>
      </c>
      <c r="C61" t="str">
        <f t="shared" si="70"/>
        <v>8_10</v>
      </c>
      <c r="D61" s="80">
        <v>1</v>
      </c>
      <c r="E61" s="81">
        <v>8</v>
      </c>
      <c r="F61" s="80">
        <v>4</v>
      </c>
      <c r="G61" s="81">
        <v>5</v>
      </c>
      <c r="H61" s="82">
        <v>6</v>
      </c>
      <c r="I61" s="82">
        <v>9</v>
      </c>
      <c r="J61" s="223">
        <v>7</v>
      </c>
      <c r="K61" s="224">
        <v>3</v>
      </c>
      <c r="L61" s="82">
        <v>10</v>
      </c>
      <c r="M61" s="82">
        <v>2</v>
      </c>
      <c r="N61" s="113"/>
      <c r="O61" s="190"/>
      <c r="P61" s="95">
        <f t="shared" si="58"/>
        <v>10</v>
      </c>
      <c r="Q61" s="179">
        <f t="shared" si="71"/>
        <v>10</v>
      </c>
      <c r="R61" s="91"/>
      <c r="S61" s="90" t="s">
        <v>119</v>
      </c>
      <c r="T61" s="86">
        <f t="shared" si="59"/>
        <v>1</v>
      </c>
      <c r="U61" s="85" t="s">
        <v>128</v>
      </c>
      <c r="V61" s="86">
        <f t="shared" si="60"/>
        <v>1</v>
      </c>
      <c r="W61" s="85" t="s">
        <v>137</v>
      </c>
      <c r="X61" s="86">
        <f t="shared" si="61"/>
        <v>1</v>
      </c>
      <c r="Y61" s="85" t="s">
        <v>146</v>
      </c>
      <c r="Z61" s="86">
        <f t="shared" si="62"/>
        <v>1</v>
      </c>
      <c r="AA61" s="87" t="s">
        <v>155</v>
      </c>
      <c r="AB61" s="94">
        <f t="shared" si="63"/>
        <v>1</v>
      </c>
      <c r="AC61" s="94"/>
      <c r="AD61" s="94"/>
      <c r="AE61" s="120">
        <f t="shared" si="64"/>
        <v>1</v>
      </c>
      <c r="AF61" s="9">
        <f t="shared" si="64"/>
        <v>1</v>
      </c>
      <c r="AG61" s="9">
        <f t="shared" si="64"/>
        <v>1</v>
      </c>
      <c r="AH61" s="9">
        <f t="shared" si="64"/>
        <v>1</v>
      </c>
      <c r="AI61" s="9">
        <f t="shared" si="64"/>
        <v>1</v>
      </c>
      <c r="AJ61" s="9">
        <f t="shared" si="64"/>
        <v>1</v>
      </c>
      <c r="AK61" s="9">
        <f t="shared" si="64"/>
        <v>1</v>
      </c>
      <c r="AL61" s="9">
        <f t="shared" si="64"/>
        <v>1</v>
      </c>
      <c r="AM61" s="9">
        <f t="shared" si="64"/>
        <v>1</v>
      </c>
      <c r="AN61" s="9">
        <f t="shared" si="64"/>
        <v>1</v>
      </c>
      <c r="AO61" s="196"/>
      <c r="AP61" s="197"/>
      <c r="AQ61" s="95" t="str">
        <f t="shared" si="65"/>
        <v>1v8</v>
      </c>
      <c r="AR61" s="82" t="str">
        <f t="shared" si="66"/>
        <v>4v5</v>
      </c>
      <c r="AS61" s="82" t="str">
        <f t="shared" si="67"/>
        <v>6v9</v>
      </c>
      <c r="AT61" s="82" t="str">
        <f t="shared" si="68"/>
        <v>3v7</v>
      </c>
      <c r="AU61" s="84" t="str">
        <f t="shared" si="69"/>
        <v>2v10</v>
      </c>
      <c r="AV61" s="180"/>
      <c r="AW61" s="160" t="str">
        <f t="shared" si="73"/>
        <v/>
      </c>
      <c r="AX61" s="160" t="str">
        <f t="shared" si="73"/>
        <v/>
      </c>
      <c r="AY61" s="160" t="str">
        <f t="shared" si="73"/>
        <v/>
      </c>
      <c r="AZ61" s="160" t="str">
        <f t="shared" si="73"/>
        <v/>
      </c>
      <c r="BA61" s="160" t="str">
        <f t="shared" si="73"/>
        <v/>
      </c>
      <c r="BB61" s="160" t="str">
        <f t="shared" si="73"/>
        <v/>
      </c>
      <c r="BC61" s="160" t="str">
        <f t="shared" si="73"/>
        <v/>
      </c>
      <c r="BD61" s="160" t="str">
        <f t="shared" si="73"/>
        <v/>
      </c>
      <c r="BE61" s="160" t="str">
        <f t="shared" si="73"/>
        <v/>
      </c>
      <c r="BF61" s="160" t="str">
        <f t="shared" si="73"/>
        <v/>
      </c>
      <c r="BG61" s="160" t="str">
        <f t="shared" si="73"/>
        <v/>
      </c>
      <c r="BH61" s="160" t="str">
        <f t="shared" si="73"/>
        <v/>
      </c>
      <c r="BI61" s="160" t="str">
        <f t="shared" si="73"/>
        <v/>
      </c>
      <c r="BJ61" s="160" t="str">
        <f t="shared" si="73"/>
        <v/>
      </c>
      <c r="BK61" s="160" t="str">
        <f t="shared" si="73"/>
        <v/>
      </c>
      <c r="BL61" s="160" t="str">
        <f t="shared" si="73"/>
        <v/>
      </c>
      <c r="BM61" s="160" t="str">
        <f t="shared" si="74"/>
        <v/>
      </c>
      <c r="BN61" s="160" t="str">
        <f t="shared" si="74"/>
        <v/>
      </c>
      <c r="BO61" s="160" t="str">
        <f t="shared" si="74"/>
        <v/>
      </c>
      <c r="BP61" s="160" t="str">
        <f t="shared" si="74"/>
        <v/>
      </c>
      <c r="BQ61" s="160" t="str">
        <f t="shared" si="74"/>
        <v/>
      </c>
      <c r="BR61" s="160" t="str">
        <f t="shared" si="74"/>
        <v/>
      </c>
      <c r="BS61" s="160" t="str">
        <f t="shared" si="74"/>
        <v/>
      </c>
      <c r="BT61" s="160" t="str">
        <f t="shared" si="74"/>
        <v/>
      </c>
      <c r="BU61" s="160" t="str">
        <f t="shared" si="74"/>
        <v/>
      </c>
      <c r="BV61" s="160" t="str">
        <f t="shared" si="74"/>
        <v/>
      </c>
      <c r="BW61" s="160" t="str">
        <f t="shared" si="74"/>
        <v/>
      </c>
      <c r="BX61" s="160" t="str">
        <f t="shared" si="74"/>
        <v/>
      </c>
      <c r="BY61" s="160" t="str">
        <f t="shared" si="74"/>
        <v/>
      </c>
      <c r="BZ61" s="160" t="str">
        <f t="shared" si="74"/>
        <v/>
      </c>
      <c r="CA61" s="160" t="str">
        <f t="shared" si="74"/>
        <v/>
      </c>
      <c r="CB61" s="160" t="str">
        <f t="shared" si="74"/>
        <v/>
      </c>
      <c r="CC61" s="160" t="str">
        <f t="shared" si="75"/>
        <v/>
      </c>
      <c r="CD61" s="160" t="str">
        <f t="shared" si="75"/>
        <v/>
      </c>
      <c r="CE61" s="160" t="str">
        <f t="shared" si="75"/>
        <v/>
      </c>
      <c r="CF61" s="160" t="str">
        <f t="shared" si="75"/>
        <v/>
      </c>
      <c r="CG61" s="160" t="str">
        <f t="shared" si="75"/>
        <v/>
      </c>
      <c r="CH61" s="160" t="str">
        <f t="shared" si="75"/>
        <v/>
      </c>
      <c r="CI61" s="160" t="str">
        <f t="shared" si="75"/>
        <v/>
      </c>
      <c r="CJ61" s="160" t="str">
        <f t="shared" si="75"/>
        <v/>
      </c>
      <c r="CK61" s="160" t="str">
        <f t="shared" si="75"/>
        <v/>
      </c>
      <c r="CL61" s="160" t="str">
        <f t="shared" si="75"/>
        <v/>
      </c>
      <c r="CM61" s="160" t="str">
        <f t="shared" si="75"/>
        <v/>
      </c>
      <c r="CN61" s="160" t="str">
        <f t="shared" si="75"/>
        <v/>
      </c>
      <c r="CO61" s="160" t="str">
        <f t="shared" si="75"/>
        <v/>
      </c>
      <c r="CP61" s="160" t="str">
        <f t="shared" si="75"/>
        <v/>
      </c>
      <c r="CQ61" s="160" t="str">
        <f t="shared" si="75"/>
        <v/>
      </c>
      <c r="CR61" s="160" t="str">
        <f t="shared" si="75"/>
        <v/>
      </c>
      <c r="CS61" s="160" t="str">
        <f t="shared" si="76"/>
        <v/>
      </c>
      <c r="CT61" s="160" t="str">
        <f t="shared" si="76"/>
        <v/>
      </c>
      <c r="CU61" s="160" t="str">
        <f t="shared" si="76"/>
        <v/>
      </c>
      <c r="CV61" s="160" t="str">
        <f t="shared" si="76"/>
        <v/>
      </c>
      <c r="CW61" s="160" t="str">
        <f t="shared" si="76"/>
        <v/>
      </c>
      <c r="CX61" s="160" t="str">
        <f t="shared" si="76"/>
        <v/>
      </c>
      <c r="CY61" s="160" t="str">
        <f t="shared" si="76"/>
        <v/>
      </c>
      <c r="CZ61" s="160" t="str">
        <f t="shared" si="76"/>
        <v/>
      </c>
      <c r="DA61" s="160" t="str">
        <f t="shared" si="76"/>
        <v/>
      </c>
      <c r="DB61" s="160" t="str">
        <f t="shared" si="76"/>
        <v/>
      </c>
      <c r="DC61" s="160" t="str">
        <f t="shared" si="76"/>
        <v/>
      </c>
      <c r="DD61" s="160" t="str">
        <f t="shared" si="76"/>
        <v/>
      </c>
      <c r="DE61" s="160" t="str">
        <f t="shared" si="77"/>
        <v/>
      </c>
      <c r="DF61" s="160" t="str">
        <f t="shared" si="77"/>
        <v/>
      </c>
      <c r="DG61" s="160" t="str">
        <f t="shared" si="77"/>
        <v/>
      </c>
      <c r="DH61" s="160" t="str">
        <f t="shared" si="77"/>
        <v/>
      </c>
      <c r="DI61" s="160" t="str">
        <f t="shared" si="77"/>
        <v/>
      </c>
      <c r="DJ61" s="160" t="str">
        <f t="shared" si="77"/>
        <v/>
      </c>
    </row>
    <row r="62" spans="1:114" ht="13" thickBot="1">
      <c r="A62">
        <f t="shared" si="72"/>
        <v>9</v>
      </c>
      <c r="B62">
        <v>10</v>
      </c>
      <c r="C62" t="str">
        <f t="shared" si="70"/>
        <v>9_10</v>
      </c>
      <c r="D62" s="204">
        <v>2</v>
      </c>
      <c r="E62" s="205">
        <v>9</v>
      </c>
      <c r="F62" s="228">
        <v>3</v>
      </c>
      <c r="G62" s="227">
        <v>1</v>
      </c>
      <c r="H62" s="228">
        <v>6</v>
      </c>
      <c r="I62" s="228">
        <v>4</v>
      </c>
      <c r="J62" s="226">
        <v>7</v>
      </c>
      <c r="K62" s="227">
        <v>5</v>
      </c>
      <c r="L62" s="206">
        <v>10</v>
      </c>
      <c r="M62" s="206">
        <v>8</v>
      </c>
      <c r="N62" s="191"/>
      <c r="O62" s="190"/>
      <c r="P62" s="95">
        <f t="shared" si="58"/>
        <v>10</v>
      </c>
      <c r="Q62" s="179">
        <f t="shared" si="71"/>
        <v>10</v>
      </c>
      <c r="R62" s="91"/>
      <c r="S62" s="90" t="s">
        <v>120</v>
      </c>
      <c r="T62" s="86">
        <f t="shared" si="59"/>
        <v>1</v>
      </c>
      <c r="U62" s="85" t="s">
        <v>129</v>
      </c>
      <c r="V62" s="86">
        <f t="shared" si="60"/>
        <v>1</v>
      </c>
      <c r="W62" s="85" t="s">
        <v>138</v>
      </c>
      <c r="X62" s="86">
        <f t="shared" si="61"/>
        <v>1</v>
      </c>
      <c r="Y62" s="85" t="s">
        <v>147</v>
      </c>
      <c r="Z62" s="86">
        <f t="shared" si="62"/>
        <v>1</v>
      </c>
      <c r="AA62" s="87" t="s">
        <v>156</v>
      </c>
      <c r="AB62" s="94">
        <f t="shared" si="63"/>
        <v>1</v>
      </c>
      <c r="AC62" s="94"/>
      <c r="AD62" s="94"/>
      <c r="AE62" s="120">
        <f t="shared" si="64"/>
        <v>1</v>
      </c>
      <c r="AF62" s="9">
        <f t="shared" si="64"/>
        <v>1</v>
      </c>
      <c r="AG62" s="9">
        <f t="shared" si="64"/>
        <v>1</v>
      </c>
      <c r="AH62" s="9">
        <f t="shared" si="64"/>
        <v>1</v>
      </c>
      <c r="AI62" s="9">
        <f t="shared" si="64"/>
        <v>1</v>
      </c>
      <c r="AJ62" s="9">
        <f t="shared" si="64"/>
        <v>1</v>
      </c>
      <c r="AK62" s="9">
        <f t="shared" si="64"/>
        <v>1</v>
      </c>
      <c r="AL62" s="9">
        <f t="shared" si="64"/>
        <v>1</v>
      </c>
      <c r="AM62" s="9">
        <f t="shared" si="64"/>
        <v>1</v>
      </c>
      <c r="AN62" s="9">
        <f t="shared" si="64"/>
        <v>1</v>
      </c>
      <c r="AO62" s="196"/>
      <c r="AP62" s="197"/>
      <c r="AQ62" s="95" t="str">
        <f t="shared" si="65"/>
        <v>2v9</v>
      </c>
      <c r="AR62" s="82" t="str">
        <f t="shared" si="66"/>
        <v>1v3</v>
      </c>
      <c r="AS62" s="82" t="str">
        <f t="shared" si="67"/>
        <v>4v6</v>
      </c>
      <c r="AT62" s="82" t="str">
        <f t="shared" si="68"/>
        <v>5v7</v>
      </c>
      <c r="AU62" s="84" t="str">
        <f t="shared" si="69"/>
        <v>8v10</v>
      </c>
      <c r="AV62" s="180"/>
      <c r="AW62" s="160" t="str">
        <f t="shared" si="73"/>
        <v/>
      </c>
      <c r="AX62" s="160" t="str">
        <f t="shared" si="73"/>
        <v/>
      </c>
      <c r="AY62" s="160" t="str">
        <f t="shared" si="73"/>
        <v/>
      </c>
      <c r="AZ62" s="160" t="str">
        <f t="shared" si="73"/>
        <v/>
      </c>
      <c r="BA62" s="160" t="str">
        <f t="shared" si="73"/>
        <v/>
      </c>
      <c r="BB62" s="160" t="str">
        <f t="shared" si="73"/>
        <v/>
      </c>
      <c r="BC62" s="160" t="str">
        <f t="shared" si="73"/>
        <v/>
      </c>
      <c r="BD62" s="160" t="str">
        <f t="shared" si="73"/>
        <v/>
      </c>
      <c r="BE62" s="160" t="str">
        <f t="shared" si="73"/>
        <v/>
      </c>
      <c r="BF62" s="160" t="str">
        <f t="shared" si="73"/>
        <v/>
      </c>
      <c r="BG62" s="160" t="str">
        <f t="shared" si="73"/>
        <v/>
      </c>
      <c r="BH62" s="160" t="str">
        <f t="shared" si="73"/>
        <v/>
      </c>
      <c r="BI62" s="160" t="str">
        <f t="shared" si="73"/>
        <v/>
      </c>
      <c r="BJ62" s="160" t="str">
        <f t="shared" si="73"/>
        <v/>
      </c>
      <c r="BK62" s="160" t="str">
        <f t="shared" si="73"/>
        <v/>
      </c>
      <c r="BL62" s="160" t="str">
        <f t="shared" si="73"/>
        <v/>
      </c>
      <c r="BM62" s="160" t="str">
        <f t="shared" si="74"/>
        <v/>
      </c>
      <c r="BN62" s="160" t="str">
        <f t="shared" si="74"/>
        <v/>
      </c>
      <c r="BO62" s="160" t="str">
        <f t="shared" si="74"/>
        <v/>
      </c>
      <c r="BP62" s="160" t="str">
        <f t="shared" si="74"/>
        <v/>
      </c>
      <c r="BQ62" s="160" t="str">
        <f t="shared" si="74"/>
        <v/>
      </c>
      <c r="BR62" s="160" t="str">
        <f t="shared" si="74"/>
        <v/>
      </c>
      <c r="BS62" s="160" t="str">
        <f t="shared" si="74"/>
        <v/>
      </c>
      <c r="BT62" s="160" t="str">
        <f t="shared" si="74"/>
        <v/>
      </c>
      <c r="BU62" s="160" t="str">
        <f t="shared" si="74"/>
        <v/>
      </c>
      <c r="BV62" s="160" t="str">
        <f t="shared" si="74"/>
        <v/>
      </c>
      <c r="BW62" s="160" t="str">
        <f t="shared" si="74"/>
        <v/>
      </c>
      <c r="BX62" s="160" t="str">
        <f t="shared" si="74"/>
        <v/>
      </c>
      <c r="BY62" s="160" t="str">
        <f t="shared" si="74"/>
        <v/>
      </c>
      <c r="BZ62" s="160" t="str">
        <f t="shared" si="74"/>
        <v/>
      </c>
      <c r="CA62" s="160" t="str">
        <f t="shared" si="74"/>
        <v/>
      </c>
      <c r="CB62" s="160" t="str">
        <f t="shared" si="74"/>
        <v/>
      </c>
      <c r="CC62" s="160" t="str">
        <f t="shared" si="75"/>
        <v/>
      </c>
      <c r="CD62" s="160" t="str">
        <f t="shared" si="75"/>
        <v/>
      </c>
      <c r="CE62" s="160" t="str">
        <f t="shared" si="75"/>
        <v/>
      </c>
      <c r="CF62" s="160" t="str">
        <f t="shared" si="75"/>
        <v/>
      </c>
      <c r="CG62" s="160" t="str">
        <f t="shared" si="75"/>
        <v/>
      </c>
      <c r="CH62" s="160" t="str">
        <f t="shared" si="75"/>
        <v/>
      </c>
      <c r="CI62" s="160" t="str">
        <f t="shared" si="75"/>
        <v/>
      </c>
      <c r="CJ62" s="160" t="str">
        <f t="shared" si="75"/>
        <v/>
      </c>
      <c r="CK62" s="160" t="str">
        <f t="shared" si="75"/>
        <v/>
      </c>
      <c r="CL62" s="160" t="str">
        <f t="shared" si="75"/>
        <v/>
      </c>
      <c r="CM62" s="160" t="str">
        <f t="shared" si="75"/>
        <v/>
      </c>
      <c r="CN62" s="160" t="str">
        <f t="shared" si="75"/>
        <v/>
      </c>
      <c r="CO62" s="160" t="str">
        <f t="shared" si="75"/>
        <v/>
      </c>
      <c r="CP62" s="160" t="str">
        <f t="shared" si="75"/>
        <v/>
      </c>
      <c r="CQ62" s="160" t="str">
        <f t="shared" si="75"/>
        <v/>
      </c>
      <c r="CR62" s="160" t="str">
        <f t="shared" si="75"/>
        <v/>
      </c>
      <c r="CS62" s="160" t="str">
        <f t="shared" si="76"/>
        <v/>
      </c>
      <c r="CT62" s="160" t="str">
        <f t="shared" si="76"/>
        <v/>
      </c>
      <c r="CU62" s="160" t="str">
        <f t="shared" si="76"/>
        <v/>
      </c>
      <c r="CV62" s="160" t="str">
        <f t="shared" si="76"/>
        <v/>
      </c>
      <c r="CW62" s="160" t="str">
        <f t="shared" si="76"/>
        <v/>
      </c>
      <c r="CX62" s="160" t="str">
        <f t="shared" si="76"/>
        <v/>
      </c>
      <c r="CY62" s="160" t="str">
        <f t="shared" si="76"/>
        <v/>
      </c>
      <c r="CZ62" s="160" t="str">
        <f t="shared" si="76"/>
        <v/>
      </c>
      <c r="DA62" s="160" t="str">
        <f t="shared" si="76"/>
        <v/>
      </c>
      <c r="DB62" s="160" t="str">
        <f t="shared" si="76"/>
        <v/>
      </c>
      <c r="DC62" s="160" t="str">
        <f t="shared" si="76"/>
        <v/>
      </c>
      <c r="DD62" s="160" t="str">
        <f t="shared" si="76"/>
        <v/>
      </c>
      <c r="DE62" s="160" t="str">
        <f t="shared" si="77"/>
        <v/>
      </c>
      <c r="DF62" s="160" t="str">
        <f t="shared" si="77"/>
        <v/>
      </c>
      <c r="DG62" s="160" t="str">
        <f t="shared" si="77"/>
        <v/>
      </c>
      <c r="DH62" s="160" t="str">
        <f t="shared" si="77"/>
        <v/>
      </c>
      <c r="DI62" s="160" t="str">
        <f t="shared" si="77"/>
        <v/>
      </c>
      <c r="DJ62" s="160" t="str">
        <f t="shared" si="77"/>
        <v/>
      </c>
    </row>
    <row r="63" spans="1:114" ht="14" thickTop="1" thickBot="1">
      <c r="A63" s="185"/>
      <c r="B63" s="185"/>
      <c r="C63" s="185"/>
      <c r="D63" s="186"/>
      <c r="E63" s="186"/>
      <c r="F63" s="186"/>
      <c r="G63" s="186"/>
      <c r="H63" s="186"/>
      <c r="I63" s="186"/>
      <c r="J63" s="186"/>
      <c r="K63" s="186"/>
      <c r="L63" s="186"/>
      <c r="M63" s="186"/>
      <c r="N63" s="186"/>
      <c r="O63" s="186"/>
      <c r="P63" s="186"/>
      <c r="Q63" s="186"/>
      <c r="R63" s="186"/>
      <c r="S63" s="187"/>
      <c r="T63" s="187"/>
      <c r="U63" s="187"/>
      <c r="V63" s="187"/>
      <c r="W63" s="187"/>
      <c r="X63" s="187"/>
      <c r="Y63" s="187"/>
      <c r="Z63" s="187"/>
      <c r="AA63" s="187"/>
      <c r="AB63" s="187"/>
      <c r="AC63" s="187"/>
      <c r="AD63" s="187"/>
      <c r="AE63" s="193">
        <f>SUM(AE54:AE62)</f>
        <v>9</v>
      </c>
      <c r="AF63" s="193">
        <f t="shared" ref="AF63:AN63" si="78">SUM(AF54:AF62)</f>
        <v>9</v>
      </c>
      <c r="AG63" s="193">
        <f t="shared" si="78"/>
        <v>9</v>
      </c>
      <c r="AH63" s="193">
        <f t="shared" si="78"/>
        <v>9</v>
      </c>
      <c r="AI63" s="193">
        <f t="shared" si="78"/>
        <v>9</v>
      </c>
      <c r="AJ63" s="193">
        <f t="shared" si="78"/>
        <v>9</v>
      </c>
      <c r="AK63" s="193">
        <f t="shared" si="78"/>
        <v>9</v>
      </c>
      <c r="AL63" s="193">
        <f t="shared" si="78"/>
        <v>9</v>
      </c>
      <c r="AM63" s="193">
        <f t="shared" si="78"/>
        <v>9</v>
      </c>
      <c r="AN63" s="193">
        <f t="shared" si="78"/>
        <v>9</v>
      </c>
      <c r="AO63" s="198"/>
      <c r="AP63" s="199"/>
      <c r="AQ63" s="186"/>
      <c r="AR63" s="186"/>
      <c r="AS63" s="186"/>
      <c r="AT63" s="186"/>
      <c r="AU63" s="188"/>
      <c r="AV63" s="185"/>
      <c r="AW63" s="189">
        <f>SUM(AW54:AW62)</f>
        <v>0</v>
      </c>
      <c r="AX63" s="189">
        <f t="shared" ref="AX63:DI63" si="79">SUM(AX54:AX62)</f>
        <v>0</v>
      </c>
      <c r="AY63" s="189">
        <f t="shared" si="79"/>
        <v>0</v>
      </c>
      <c r="AZ63" s="189">
        <f t="shared" si="79"/>
        <v>0</v>
      </c>
      <c r="BA63" s="189">
        <f t="shared" si="79"/>
        <v>0</v>
      </c>
      <c r="BB63" s="189">
        <f t="shared" si="79"/>
        <v>0</v>
      </c>
      <c r="BC63" s="189">
        <f t="shared" si="79"/>
        <v>0</v>
      </c>
      <c r="BD63" s="189">
        <f t="shared" si="79"/>
        <v>0</v>
      </c>
      <c r="BE63" s="189">
        <f t="shared" si="79"/>
        <v>0</v>
      </c>
      <c r="BF63" s="189">
        <f t="shared" si="79"/>
        <v>0</v>
      </c>
      <c r="BG63" s="189">
        <f t="shared" si="79"/>
        <v>0</v>
      </c>
      <c r="BH63" s="189">
        <f t="shared" si="79"/>
        <v>0</v>
      </c>
      <c r="BI63" s="189">
        <f t="shared" si="79"/>
        <v>0</v>
      </c>
      <c r="BJ63" s="189">
        <f t="shared" si="79"/>
        <v>0</v>
      </c>
      <c r="BK63" s="189">
        <f t="shared" si="79"/>
        <v>0</v>
      </c>
      <c r="BL63" s="189">
        <f t="shared" si="79"/>
        <v>0</v>
      </c>
      <c r="BM63" s="189">
        <f t="shared" si="79"/>
        <v>0</v>
      </c>
      <c r="BN63" s="189">
        <f t="shared" si="79"/>
        <v>0</v>
      </c>
      <c r="BO63" s="189">
        <f t="shared" si="79"/>
        <v>0</v>
      </c>
      <c r="BP63" s="189">
        <f t="shared" si="79"/>
        <v>0</v>
      </c>
      <c r="BQ63" s="189">
        <f t="shared" si="79"/>
        <v>0</v>
      </c>
      <c r="BR63" s="189">
        <f t="shared" si="79"/>
        <v>0</v>
      </c>
      <c r="BS63" s="189">
        <f t="shared" si="79"/>
        <v>0</v>
      </c>
      <c r="BT63" s="189">
        <f t="shared" si="79"/>
        <v>0</v>
      </c>
      <c r="BU63" s="189">
        <f t="shared" si="79"/>
        <v>0</v>
      </c>
      <c r="BV63" s="189">
        <f t="shared" si="79"/>
        <v>0</v>
      </c>
      <c r="BW63" s="189">
        <f t="shared" si="79"/>
        <v>0</v>
      </c>
      <c r="BX63" s="189">
        <f t="shared" si="79"/>
        <v>0</v>
      </c>
      <c r="BY63" s="189">
        <f t="shared" si="79"/>
        <v>0</v>
      </c>
      <c r="BZ63" s="189">
        <f t="shared" si="79"/>
        <v>0</v>
      </c>
      <c r="CA63" s="189">
        <f t="shared" si="79"/>
        <v>0</v>
      </c>
      <c r="CB63" s="189">
        <f t="shared" si="79"/>
        <v>0</v>
      </c>
      <c r="CC63" s="189">
        <f t="shared" si="79"/>
        <v>0</v>
      </c>
      <c r="CD63" s="189">
        <f t="shared" si="79"/>
        <v>0</v>
      </c>
      <c r="CE63" s="189">
        <f t="shared" si="79"/>
        <v>0</v>
      </c>
      <c r="CF63" s="189">
        <f t="shared" si="79"/>
        <v>0</v>
      </c>
      <c r="CG63" s="189">
        <f t="shared" si="79"/>
        <v>0</v>
      </c>
      <c r="CH63" s="189">
        <f t="shared" si="79"/>
        <v>0</v>
      </c>
      <c r="CI63" s="189">
        <f t="shared" si="79"/>
        <v>0</v>
      </c>
      <c r="CJ63" s="189">
        <f t="shared" si="79"/>
        <v>0</v>
      </c>
      <c r="CK63" s="189">
        <f t="shared" si="79"/>
        <v>0</v>
      </c>
      <c r="CL63" s="189">
        <f t="shared" si="79"/>
        <v>0</v>
      </c>
      <c r="CM63" s="189">
        <f t="shared" si="79"/>
        <v>0</v>
      </c>
      <c r="CN63" s="189">
        <f t="shared" si="79"/>
        <v>0</v>
      </c>
      <c r="CO63" s="189">
        <f t="shared" si="79"/>
        <v>0</v>
      </c>
      <c r="CP63" s="189">
        <f t="shared" si="79"/>
        <v>0</v>
      </c>
      <c r="CQ63" s="189">
        <f t="shared" si="79"/>
        <v>0</v>
      </c>
      <c r="CR63" s="189">
        <f t="shared" si="79"/>
        <v>0</v>
      </c>
      <c r="CS63" s="189">
        <f t="shared" si="79"/>
        <v>0</v>
      </c>
      <c r="CT63" s="189">
        <f t="shared" si="79"/>
        <v>0</v>
      </c>
      <c r="CU63" s="189">
        <f t="shared" si="79"/>
        <v>0</v>
      </c>
      <c r="CV63" s="189">
        <f t="shared" si="79"/>
        <v>0</v>
      </c>
      <c r="CW63" s="189">
        <f t="shared" si="79"/>
        <v>0</v>
      </c>
      <c r="CX63" s="189">
        <f t="shared" si="79"/>
        <v>0</v>
      </c>
      <c r="CY63" s="189">
        <f t="shared" si="79"/>
        <v>0</v>
      </c>
      <c r="CZ63" s="189">
        <f t="shared" si="79"/>
        <v>0</v>
      </c>
      <c r="DA63" s="189">
        <f t="shared" si="79"/>
        <v>0</v>
      </c>
      <c r="DB63" s="189">
        <f t="shared" si="79"/>
        <v>0</v>
      </c>
      <c r="DC63" s="189">
        <f t="shared" si="79"/>
        <v>0</v>
      </c>
      <c r="DD63" s="189">
        <f t="shared" si="79"/>
        <v>0</v>
      </c>
      <c r="DE63" s="189">
        <f t="shared" si="79"/>
        <v>0</v>
      </c>
      <c r="DF63" s="189">
        <f t="shared" si="79"/>
        <v>0</v>
      </c>
      <c r="DG63" s="189">
        <f t="shared" si="79"/>
        <v>0</v>
      </c>
      <c r="DH63" s="189">
        <f t="shared" si="79"/>
        <v>0</v>
      </c>
      <c r="DI63" s="189">
        <f t="shared" si="79"/>
        <v>0</v>
      </c>
      <c r="DJ63" s="189">
        <f>SUM(DJ54:DJ62)</f>
        <v>0</v>
      </c>
    </row>
    <row r="64" spans="1:114" ht="13" thickTop="1">
      <c r="A64" s="96">
        <v>1</v>
      </c>
      <c r="B64" s="96">
        <v>8</v>
      </c>
      <c r="C64" s="97" t="str">
        <f t="shared" si="70"/>
        <v>1_8</v>
      </c>
      <c r="D64" s="98">
        <v>2</v>
      </c>
      <c r="E64" s="99">
        <v>1</v>
      </c>
      <c r="F64" s="98">
        <v>3</v>
      </c>
      <c r="G64" s="99">
        <v>5</v>
      </c>
      <c r="H64" s="98">
        <v>6</v>
      </c>
      <c r="I64" s="99">
        <v>7</v>
      </c>
      <c r="J64" s="98">
        <v>8</v>
      </c>
      <c r="K64" s="99">
        <v>4</v>
      </c>
      <c r="L64" s="111"/>
      <c r="M64" s="112"/>
      <c r="N64" s="192"/>
      <c r="O64" s="192"/>
      <c r="P64" s="104">
        <f>SUM(IF(FREQUENCY(D64:O64,D64:O64)&gt;0,1))</f>
        <v>8</v>
      </c>
      <c r="Q64" s="173">
        <f>B64-COUNTIF(D64:K64,"")</f>
        <v>8</v>
      </c>
      <c r="R64" s="105"/>
      <c r="S64" s="100" t="s">
        <v>112</v>
      </c>
      <c r="T64" s="101">
        <f t="shared" ref="T64:T70" si="80">IF(COUNTIF($AQ$64:$AU$70,S64),COUNTIF($AQ$64:$AU$70,S64),"")</f>
        <v>1</v>
      </c>
      <c r="U64" s="102" t="s">
        <v>121</v>
      </c>
      <c r="V64" s="101">
        <f t="shared" ref="V64:V70" si="81">IF(COUNTIF($AQ$64:$AU$70,U64),COUNTIF($AQ$64:$AU$70,U64),"")</f>
        <v>1</v>
      </c>
      <c r="W64" s="102" t="s">
        <v>130</v>
      </c>
      <c r="X64" s="101">
        <f t="shared" ref="X64:X70" si="82">IF(COUNTIF($AQ$64:$AU$70,W64),COUNTIF($AQ$64:$AU$70,W64),"")</f>
        <v>1</v>
      </c>
      <c r="Y64" s="102" t="s">
        <v>139</v>
      </c>
      <c r="Z64" s="101">
        <f t="shared" ref="Z64:Z70" si="83">IF(COUNTIF($AQ$64:$AU$70,Y64),COUNTIF($AQ$64:$AU$70,Y64),"")</f>
        <v>1</v>
      </c>
      <c r="AA64" s="107"/>
      <c r="AB64" s="107" t="str">
        <f t="shared" ref="AB64:AB70" si="84">IF(COUNTIF($AQ$64:$AU$70,AA64),COUNTIF($AQ$64:$AU$70,AA64),"")</f>
        <v/>
      </c>
      <c r="AC64" s="109"/>
      <c r="AD64" s="109"/>
      <c r="AE64" s="122">
        <f t="shared" si="64"/>
        <v>1</v>
      </c>
      <c r="AF64" s="123">
        <f t="shared" si="64"/>
        <v>1</v>
      </c>
      <c r="AG64" s="123">
        <f t="shared" si="64"/>
        <v>1</v>
      </c>
      <c r="AH64" s="123">
        <f t="shared" si="64"/>
        <v>1</v>
      </c>
      <c r="AI64" s="123">
        <f t="shared" si="64"/>
        <v>1</v>
      </c>
      <c r="AJ64" s="123">
        <f t="shared" si="64"/>
        <v>1</v>
      </c>
      <c r="AK64" s="123">
        <f t="shared" si="64"/>
        <v>1</v>
      </c>
      <c r="AL64" s="123">
        <f t="shared" si="64"/>
        <v>1</v>
      </c>
      <c r="AM64" s="127" t="str">
        <f t="shared" si="64"/>
        <v/>
      </c>
      <c r="AN64" s="128" t="str">
        <f t="shared" si="64"/>
        <v/>
      </c>
      <c r="AO64" s="129"/>
      <c r="AP64" s="129"/>
      <c r="AQ64" s="105" t="str">
        <f t="shared" si="65"/>
        <v>1v2</v>
      </c>
      <c r="AR64" s="105" t="str">
        <f t="shared" si="66"/>
        <v>3v5</v>
      </c>
      <c r="AS64" s="105" t="str">
        <f t="shared" si="67"/>
        <v>6v7</v>
      </c>
      <c r="AT64" s="105" t="str">
        <f t="shared" si="68"/>
        <v>4v8</v>
      </c>
      <c r="AU64" s="106"/>
      <c r="AV64" s="180"/>
      <c r="BA64" s="25"/>
    </row>
    <row r="65" spans="1:53">
      <c r="A65">
        <f t="shared" ref="A65:A70" si="85">A64+1</f>
        <v>2</v>
      </c>
      <c r="B65">
        <v>8</v>
      </c>
      <c r="C65" t="str">
        <f t="shared" si="70"/>
        <v>2_8</v>
      </c>
      <c r="D65" s="80">
        <v>1</v>
      </c>
      <c r="E65" s="81">
        <v>3</v>
      </c>
      <c r="F65" s="80">
        <v>4</v>
      </c>
      <c r="G65" s="81">
        <v>2</v>
      </c>
      <c r="H65" s="80">
        <v>5</v>
      </c>
      <c r="I65" s="81">
        <v>7</v>
      </c>
      <c r="J65" s="80">
        <v>8</v>
      </c>
      <c r="K65" s="81">
        <v>6</v>
      </c>
      <c r="L65" s="113"/>
      <c r="M65" s="114"/>
      <c r="N65" s="190"/>
      <c r="O65" s="190"/>
      <c r="P65" s="95">
        <f t="shared" ref="P65:P70" si="86">SUM(IF(FREQUENCY(D65:O65,D65:O65)&gt;0,1))</f>
        <v>8</v>
      </c>
      <c r="Q65" s="179">
        <f t="shared" ref="Q65:Q70" si="87">B65-COUNTIF(D65:K65,"")</f>
        <v>8</v>
      </c>
      <c r="R65" s="91"/>
      <c r="S65" s="90" t="s">
        <v>113</v>
      </c>
      <c r="T65" s="86">
        <f t="shared" si="80"/>
        <v>1</v>
      </c>
      <c r="U65" s="85" t="s">
        <v>122</v>
      </c>
      <c r="V65" s="86">
        <f t="shared" si="81"/>
        <v>1</v>
      </c>
      <c r="W65" s="85" t="s">
        <v>131</v>
      </c>
      <c r="X65" s="86">
        <f t="shared" si="82"/>
        <v>1</v>
      </c>
      <c r="Y65" s="85" t="s">
        <v>140</v>
      </c>
      <c r="Z65" s="86">
        <f t="shared" si="83"/>
        <v>1</v>
      </c>
      <c r="AA65" s="108"/>
      <c r="AB65" s="109" t="str">
        <f t="shared" si="84"/>
        <v/>
      </c>
      <c r="AC65" s="109"/>
      <c r="AD65" s="109"/>
      <c r="AE65" s="124">
        <f t="shared" si="64"/>
        <v>1</v>
      </c>
      <c r="AF65" s="9">
        <f t="shared" si="64"/>
        <v>1</v>
      </c>
      <c r="AG65" s="9">
        <f t="shared" si="64"/>
        <v>1</v>
      </c>
      <c r="AH65" s="9">
        <f t="shared" si="64"/>
        <v>1</v>
      </c>
      <c r="AI65" s="9">
        <f t="shared" si="64"/>
        <v>1</v>
      </c>
      <c r="AJ65" s="9">
        <f t="shared" si="64"/>
        <v>1</v>
      </c>
      <c r="AK65" s="9">
        <f t="shared" si="64"/>
        <v>1</v>
      </c>
      <c r="AL65" s="9">
        <f t="shared" si="64"/>
        <v>1</v>
      </c>
      <c r="AM65" s="129" t="str">
        <f t="shared" si="64"/>
        <v/>
      </c>
      <c r="AN65" s="130" t="str">
        <f t="shared" si="64"/>
        <v/>
      </c>
      <c r="AO65" s="129"/>
      <c r="AP65" s="129"/>
      <c r="AQ65" s="91" t="str">
        <f t="shared" si="65"/>
        <v>1v3</v>
      </c>
      <c r="AR65" s="82" t="str">
        <f t="shared" si="66"/>
        <v>2v4</v>
      </c>
      <c r="AS65" s="82" t="str">
        <f t="shared" si="67"/>
        <v>5v7</v>
      </c>
      <c r="AT65" s="82" t="str">
        <f t="shared" si="68"/>
        <v>6v8</v>
      </c>
      <c r="AU65" s="84"/>
      <c r="AV65" s="180"/>
      <c r="BA65" s="25"/>
    </row>
    <row r="66" spans="1:53">
      <c r="A66">
        <f t="shared" si="85"/>
        <v>3</v>
      </c>
      <c r="B66">
        <v>8</v>
      </c>
      <c r="C66" t="str">
        <f t="shared" si="70"/>
        <v>3_8</v>
      </c>
      <c r="D66" s="80">
        <v>2</v>
      </c>
      <c r="E66" s="81">
        <v>8</v>
      </c>
      <c r="F66" s="80">
        <v>3</v>
      </c>
      <c r="G66" s="81">
        <v>4</v>
      </c>
      <c r="H66" s="80">
        <v>5</v>
      </c>
      <c r="I66" s="81">
        <v>6</v>
      </c>
      <c r="J66" s="80">
        <v>7</v>
      </c>
      <c r="K66" s="81">
        <v>1</v>
      </c>
      <c r="L66" s="113"/>
      <c r="M66" s="114"/>
      <c r="N66" s="190"/>
      <c r="O66" s="190"/>
      <c r="P66" s="95">
        <f t="shared" si="86"/>
        <v>8</v>
      </c>
      <c r="Q66" s="179">
        <f t="shared" si="87"/>
        <v>8</v>
      </c>
      <c r="R66" s="91"/>
      <c r="S66" s="90" t="s">
        <v>114</v>
      </c>
      <c r="T66" s="86">
        <f t="shared" si="80"/>
        <v>1</v>
      </c>
      <c r="U66" s="80" t="s">
        <v>123</v>
      </c>
      <c r="V66" s="86">
        <f t="shared" si="81"/>
        <v>1</v>
      </c>
      <c r="W66" s="85" t="s">
        <v>132</v>
      </c>
      <c r="X66" s="86">
        <f t="shared" si="82"/>
        <v>1</v>
      </c>
      <c r="Y66" s="85" t="s">
        <v>141</v>
      </c>
      <c r="Z66" s="86">
        <f t="shared" si="83"/>
        <v>1</v>
      </c>
      <c r="AA66" s="108"/>
      <c r="AB66" s="109" t="str">
        <f t="shared" si="84"/>
        <v/>
      </c>
      <c r="AC66" s="109"/>
      <c r="AD66" s="109"/>
      <c r="AE66" s="124">
        <f t="shared" si="64"/>
        <v>1</v>
      </c>
      <c r="AF66" s="9">
        <f t="shared" si="64"/>
        <v>1</v>
      </c>
      <c r="AG66" s="9">
        <f t="shared" si="64"/>
        <v>1</v>
      </c>
      <c r="AH66" s="9">
        <f t="shared" si="64"/>
        <v>1</v>
      </c>
      <c r="AI66" s="9">
        <f t="shared" si="64"/>
        <v>1</v>
      </c>
      <c r="AJ66" s="9">
        <f t="shared" si="64"/>
        <v>1</v>
      </c>
      <c r="AK66" s="9">
        <f t="shared" si="64"/>
        <v>1</v>
      </c>
      <c r="AL66" s="9">
        <f t="shared" si="64"/>
        <v>1</v>
      </c>
      <c r="AM66" s="129" t="str">
        <f t="shared" si="64"/>
        <v/>
      </c>
      <c r="AN66" s="130" t="str">
        <f t="shared" si="64"/>
        <v/>
      </c>
      <c r="AO66" s="129"/>
      <c r="AP66" s="129"/>
      <c r="AQ66" s="91" t="str">
        <f t="shared" si="65"/>
        <v>2v8</v>
      </c>
      <c r="AR66" s="82" t="str">
        <f t="shared" si="66"/>
        <v>3v4</v>
      </c>
      <c r="AS66" s="82" t="str">
        <f t="shared" si="67"/>
        <v>5v6</v>
      </c>
      <c r="AT66" s="82" t="str">
        <f t="shared" si="68"/>
        <v>1v7</v>
      </c>
      <c r="AU66" s="84"/>
      <c r="AV66" s="180"/>
      <c r="BA66" s="25"/>
    </row>
    <row r="67" spans="1:53">
      <c r="A67">
        <f t="shared" si="85"/>
        <v>4</v>
      </c>
      <c r="B67">
        <v>8</v>
      </c>
      <c r="C67" t="str">
        <f t="shared" si="70"/>
        <v>4_8</v>
      </c>
      <c r="D67" s="80">
        <v>1</v>
      </c>
      <c r="E67" s="81">
        <v>4</v>
      </c>
      <c r="F67" s="80">
        <v>3</v>
      </c>
      <c r="G67" s="81">
        <v>7</v>
      </c>
      <c r="H67" s="80">
        <v>6</v>
      </c>
      <c r="I67" s="81">
        <v>2</v>
      </c>
      <c r="J67" s="80">
        <v>8</v>
      </c>
      <c r="K67" s="81">
        <v>5</v>
      </c>
      <c r="L67" s="113"/>
      <c r="M67" s="114"/>
      <c r="N67" s="190"/>
      <c r="O67" s="190"/>
      <c r="P67" s="95">
        <f t="shared" si="86"/>
        <v>8</v>
      </c>
      <c r="Q67" s="179">
        <f t="shared" si="87"/>
        <v>8</v>
      </c>
      <c r="R67" s="91"/>
      <c r="S67" s="90" t="s">
        <v>115</v>
      </c>
      <c r="T67" s="86">
        <f t="shared" si="80"/>
        <v>1</v>
      </c>
      <c r="U67" s="85" t="s">
        <v>124</v>
      </c>
      <c r="V67" s="86">
        <f t="shared" si="81"/>
        <v>1</v>
      </c>
      <c r="W67" s="80" t="s">
        <v>133</v>
      </c>
      <c r="X67" s="86">
        <f t="shared" si="82"/>
        <v>1</v>
      </c>
      <c r="Y67" s="80" t="s">
        <v>142</v>
      </c>
      <c r="Z67" s="86">
        <f t="shared" si="83"/>
        <v>1</v>
      </c>
      <c r="AA67" s="108"/>
      <c r="AB67" s="109" t="str">
        <f t="shared" si="84"/>
        <v/>
      </c>
      <c r="AC67" s="109"/>
      <c r="AD67" s="109"/>
      <c r="AE67" s="124">
        <f t="shared" si="64"/>
        <v>1</v>
      </c>
      <c r="AF67" s="9">
        <f t="shared" si="64"/>
        <v>1</v>
      </c>
      <c r="AG67" s="9">
        <f t="shared" si="64"/>
        <v>1</v>
      </c>
      <c r="AH67" s="9">
        <f t="shared" si="64"/>
        <v>1</v>
      </c>
      <c r="AI67" s="9">
        <f t="shared" si="64"/>
        <v>1</v>
      </c>
      <c r="AJ67" s="9">
        <f t="shared" si="64"/>
        <v>1</v>
      </c>
      <c r="AK67" s="9">
        <f t="shared" si="64"/>
        <v>1</v>
      </c>
      <c r="AL67" s="9">
        <f t="shared" si="64"/>
        <v>1</v>
      </c>
      <c r="AM67" s="129" t="str">
        <f t="shared" si="64"/>
        <v/>
      </c>
      <c r="AN67" s="130" t="str">
        <f t="shared" si="64"/>
        <v/>
      </c>
      <c r="AO67" s="129"/>
      <c r="AP67" s="129"/>
      <c r="AQ67" s="91" t="str">
        <f t="shared" si="65"/>
        <v>1v4</v>
      </c>
      <c r="AR67" s="82" t="str">
        <f t="shared" si="66"/>
        <v>3v7</v>
      </c>
      <c r="AS67" s="82" t="str">
        <f t="shared" si="67"/>
        <v>2v6</v>
      </c>
      <c r="AT67" s="82" t="str">
        <f t="shared" si="68"/>
        <v>5v8</v>
      </c>
      <c r="AU67" s="84"/>
      <c r="AV67" s="180"/>
      <c r="BA67" s="25"/>
    </row>
    <row r="68" spans="1:53">
      <c r="A68">
        <f t="shared" si="85"/>
        <v>5</v>
      </c>
      <c r="B68">
        <v>8</v>
      </c>
      <c r="C68" t="str">
        <f t="shared" si="70"/>
        <v>5_8</v>
      </c>
      <c r="D68" s="80">
        <v>2</v>
      </c>
      <c r="E68" s="81">
        <v>3</v>
      </c>
      <c r="F68" s="80">
        <v>4</v>
      </c>
      <c r="G68" s="81">
        <v>6</v>
      </c>
      <c r="H68" s="80">
        <v>5</v>
      </c>
      <c r="I68" s="81">
        <v>1</v>
      </c>
      <c r="J68" s="80">
        <v>7</v>
      </c>
      <c r="K68" s="81">
        <v>8</v>
      </c>
      <c r="L68" s="113"/>
      <c r="M68" s="114"/>
      <c r="N68" s="190"/>
      <c r="O68" s="190"/>
      <c r="P68" s="95">
        <f t="shared" si="86"/>
        <v>8</v>
      </c>
      <c r="Q68" s="179">
        <f t="shared" si="87"/>
        <v>8</v>
      </c>
      <c r="R68" s="91"/>
      <c r="S68" s="90" t="s">
        <v>116</v>
      </c>
      <c r="T68" s="86">
        <f t="shared" si="80"/>
        <v>1</v>
      </c>
      <c r="U68" s="85" t="s">
        <v>125</v>
      </c>
      <c r="V68" s="86">
        <f t="shared" si="81"/>
        <v>1</v>
      </c>
      <c r="W68" s="85" t="s">
        <v>134</v>
      </c>
      <c r="X68" s="86">
        <f t="shared" si="82"/>
        <v>1</v>
      </c>
      <c r="Y68" s="85" t="s">
        <v>148</v>
      </c>
      <c r="Z68" s="86">
        <f t="shared" si="83"/>
        <v>1</v>
      </c>
      <c r="AA68" s="108"/>
      <c r="AB68" s="109" t="str">
        <f t="shared" si="84"/>
        <v/>
      </c>
      <c r="AC68" s="109"/>
      <c r="AD68" s="109"/>
      <c r="AE68" s="124">
        <f t="shared" si="64"/>
        <v>1</v>
      </c>
      <c r="AF68" s="9">
        <f t="shared" si="64"/>
        <v>1</v>
      </c>
      <c r="AG68" s="9">
        <f t="shared" si="64"/>
        <v>1</v>
      </c>
      <c r="AH68" s="9">
        <f t="shared" si="64"/>
        <v>1</v>
      </c>
      <c r="AI68" s="9">
        <f t="shared" si="64"/>
        <v>1</v>
      </c>
      <c r="AJ68" s="9">
        <f t="shared" si="64"/>
        <v>1</v>
      </c>
      <c r="AK68" s="9">
        <f t="shared" si="64"/>
        <v>1</v>
      </c>
      <c r="AL68" s="9">
        <f t="shared" si="64"/>
        <v>1</v>
      </c>
      <c r="AM68" s="129" t="str">
        <f t="shared" si="64"/>
        <v/>
      </c>
      <c r="AN68" s="130" t="str">
        <f t="shared" si="64"/>
        <v/>
      </c>
      <c r="AO68" s="129"/>
      <c r="AP68" s="129"/>
      <c r="AQ68" s="91" t="str">
        <f t="shared" si="65"/>
        <v>2v3</v>
      </c>
      <c r="AR68" s="82" t="str">
        <f t="shared" si="66"/>
        <v>4v6</v>
      </c>
      <c r="AS68" s="82" t="str">
        <f t="shared" si="67"/>
        <v>1v5</v>
      </c>
      <c r="AT68" s="82" t="str">
        <f t="shared" si="68"/>
        <v>7v8</v>
      </c>
      <c r="AU68" s="84"/>
      <c r="AV68" s="180"/>
      <c r="BA68" s="25"/>
    </row>
    <row r="69" spans="1:53">
      <c r="A69">
        <f t="shared" si="85"/>
        <v>6</v>
      </c>
      <c r="B69">
        <v>8</v>
      </c>
      <c r="C69" t="str">
        <f t="shared" si="70"/>
        <v>6_8</v>
      </c>
      <c r="D69" s="80">
        <v>1</v>
      </c>
      <c r="E69" s="81">
        <v>8</v>
      </c>
      <c r="F69" s="80">
        <v>3</v>
      </c>
      <c r="G69" s="81">
        <v>6</v>
      </c>
      <c r="H69" s="80">
        <v>5</v>
      </c>
      <c r="I69" s="81">
        <v>4</v>
      </c>
      <c r="J69" s="80">
        <v>7</v>
      </c>
      <c r="K69" s="81">
        <v>2</v>
      </c>
      <c r="L69" s="113"/>
      <c r="M69" s="114"/>
      <c r="N69" s="190"/>
      <c r="O69" s="190"/>
      <c r="P69" s="95">
        <f t="shared" si="86"/>
        <v>8</v>
      </c>
      <c r="Q69" s="179">
        <f t="shared" si="87"/>
        <v>8</v>
      </c>
      <c r="R69" s="91"/>
      <c r="S69" s="90" t="s">
        <v>117</v>
      </c>
      <c r="T69" s="86">
        <f t="shared" si="80"/>
        <v>1</v>
      </c>
      <c r="U69" s="85" t="s">
        <v>126</v>
      </c>
      <c r="V69" s="86">
        <f t="shared" si="81"/>
        <v>1</v>
      </c>
      <c r="W69" s="85" t="s">
        <v>153</v>
      </c>
      <c r="X69" s="86">
        <f t="shared" si="82"/>
        <v>1</v>
      </c>
      <c r="Y69" s="85" t="s">
        <v>149</v>
      </c>
      <c r="Z69" s="86">
        <f t="shared" si="83"/>
        <v>1</v>
      </c>
      <c r="AA69" s="110"/>
      <c r="AB69" s="109" t="str">
        <f t="shared" si="84"/>
        <v/>
      </c>
      <c r="AC69" s="109"/>
      <c r="AD69" s="109"/>
      <c r="AE69" s="124">
        <f t="shared" si="64"/>
        <v>1</v>
      </c>
      <c r="AF69" s="9">
        <f t="shared" si="64"/>
        <v>1</v>
      </c>
      <c r="AG69" s="9">
        <f t="shared" si="64"/>
        <v>1</v>
      </c>
      <c r="AH69" s="9">
        <f t="shared" si="64"/>
        <v>1</v>
      </c>
      <c r="AI69" s="9">
        <f t="shared" si="64"/>
        <v>1</v>
      </c>
      <c r="AJ69" s="9">
        <f t="shared" si="64"/>
        <v>1</v>
      </c>
      <c r="AK69" s="9">
        <f t="shared" si="64"/>
        <v>1</v>
      </c>
      <c r="AL69" s="9">
        <f t="shared" si="64"/>
        <v>1</v>
      </c>
      <c r="AM69" s="129" t="str">
        <f t="shared" si="64"/>
        <v/>
      </c>
      <c r="AN69" s="130" t="str">
        <f t="shared" si="64"/>
        <v/>
      </c>
      <c r="AO69" s="129"/>
      <c r="AP69" s="129"/>
      <c r="AQ69" s="91" t="str">
        <f t="shared" si="65"/>
        <v>1v8</v>
      </c>
      <c r="AR69" s="82" t="str">
        <f t="shared" si="66"/>
        <v>3v6</v>
      </c>
      <c r="AS69" s="82" t="str">
        <f t="shared" si="67"/>
        <v>4v5</v>
      </c>
      <c r="AT69" s="82" t="str">
        <f t="shared" si="68"/>
        <v>2v7</v>
      </c>
      <c r="AU69" s="84"/>
      <c r="AV69" s="180"/>
      <c r="BA69" s="25"/>
    </row>
    <row r="70" spans="1:53" ht="13" thickBot="1">
      <c r="A70">
        <f t="shared" si="85"/>
        <v>7</v>
      </c>
      <c r="B70">
        <v>8</v>
      </c>
      <c r="C70" t="str">
        <f t="shared" si="70"/>
        <v>7_8</v>
      </c>
      <c r="D70" s="80">
        <v>2</v>
      </c>
      <c r="E70" s="81">
        <v>5</v>
      </c>
      <c r="F70" s="80">
        <v>4</v>
      </c>
      <c r="G70" s="81">
        <v>7</v>
      </c>
      <c r="H70" s="80">
        <v>6</v>
      </c>
      <c r="I70" s="81">
        <v>1</v>
      </c>
      <c r="J70" s="80">
        <v>8</v>
      </c>
      <c r="K70" s="81">
        <v>3</v>
      </c>
      <c r="L70" s="113"/>
      <c r="M70" s="114"/>
      <c r="N70" s="190"/>
      <c r="O70" s="190"/>
      <c r="P70" s="95">
        <f t="shared" si="86"/>
        <v>8</v>
      </c>
      <c r="Q70" s="179">
        <f t="shared" si="87"/>
        <v>8</v>
      </c>
      <c r="R70" s="91"/>
      <c r="S70" s="90" t="s">
        <v>118</v>
      </c>
      <c r="T70" s="86">
        <f t="shared" si="80"/>
        <v>1</v>
      </c>
      <c r="U70" s="85" t="s">
        <v>145</v>
      </c>
      <c r="V70" s="86">
        <f t="shared" si="81"/>
        <v>1</v>
      </c>
      <c r="W70" s="85" t="s">
        <v>154</v>
      </c>
      <c r="X70" s="86">
        <f t="shared" si="82"/>
        <v>1</v>
      </c>
      <c r="Y70" s="85" t="s">
        <v>150</v>
      </c>
      <c r="Z70" s="86">
        <f t="shared" si="83"/>
        <v>1</v>
      </c>
      <c r="AA70" s="108"/>
      <c r="AB70" s="109" t="str">
        <f t="shared" si="84"/>
        <v/>
      </c>
      <c r="AC70" s="109"/>
      <c r="AD70" s="109"/>
      <c r="AE70" s="125">
        <f t="shared" si="64"/>
        <v>1</v>
      </c>
      <c r="AF70" s="126">
        <f t="shared" si="64"/>
        <v>1</v>
      </c>
      <c r="AG70" s="126">
        <f t="shared" si="64"/>
        <v>1</v>
      </c>
      <c r="AH70" s="126">
        <f t="shared" si="64"/>
        <v>1</v>
      </c>
      <c r="AI70" s="126">
        <f t="shared" si="64"/>
        <v>1</v>
      </c>
      <c r="AJ70" s="126">
        <f t="shared" si="64"/>
        <v>1</v>
      </c>
      <c r="AK70" s="126">
        <f t="shared" si="64"/>
        <v>1</v>
      </c>
      <c r="AL70" s="126">
        <f t="shared" si="64"/>
        <v>1</v>
      </c>
      <c r="AM70" s="131" t="str">
        <f t="shared" si="64"/>
        <v/>
      </c>
      <c r="AN70" s="132" t="str">
        <f t="shared" si="64"/>
        <v/>
      </c>
      <c r="AO70" s="129"/>
      <c r="AP70" s="129"/>
      <c r="AQ70" s="91" t="str">
        <f t="shared" si="65"/>
        <v>2v5</v>
      </c>
      <c r="AR70" s="82" t="str">
        <f t="shared" si="66"/>
        <v>4v7</v>
      </c>
      <c r="AS70" s="82" t="str">
        <f t="shared" si="67"/>
        <v>1v6</v>
      </c>
      <c r="AT70" s="82" t="str">
        <f t="shared" si="68"/>
        <v>3v8</v>
      </c>
      <c r="AU70" s="84"/>
      <c r="AV70" s="180"/>
    </row>
    <row r="71" spans="1:53" ht="13" thickTop="1">
      <c r="A71" s="96">
        <v>1</v>
      </c>
      <c r="B71" s="96">
        <v>6</v>
      </c>
      <c r="C71" s="97" t="str">
        <f>A71&amp;"_"&amp;B71</f>
        <v>1_6</v>
      </c>
      <c r="D71" s="98">
        <v>1</v>
      </c>
      <c r="E71" s="99">
        <v>2</v>
      </c>
      <c r="F71" s="98">
        <v>3</v>
      </c>
      <c r="G71" s="99">
        <v>6</v>
      </c>
      <c r="H71" s="98">
        <v>5</v>
      </c>
      <c r="I71" s="99">
        <v>4</v>
      </c>
      <c r="J71" s="111"/>
      <c r="K71" s="112"/>
      <c r="L71" s="111"/>
      <c r="M71" s="112"/>
      <c r="N71" s="192"/>
      <c r="O71" s="192"/>
      <c r="P71" s="104">
        <f>SUM(IF(FREQUENCY(D71:O71,D71:O71)&gt;0,1))</f>
        <v>6</v>
      </c>
      <c r="Q71" s="173">
        <f>B71-COUNTIF(D71:K71,"")</f>
        <v>4</v>
      </c>
      <c r="R71" s="105"/>
      <c r="S71" s="100" t="s">
        <v>112</v>
      </c>
      <c r="T71" s="101">
        <f>IF(COUNTIF($AQ$71:$AS$75,S71),COUNTIF($AQ$71:$AS$75,S71),"")</f>
        <v>1</v>
      </c>
      <c r="U71" s="102" t="s">
        <v>121</v>
      </c>
      <c r="V71" s="101">
        <f>IF(COUNTIF($AQ$71:$AS$75,U71),COUNTIF($AQ$71:$AS$75,U71),"")</f>
        <v>1</v>
      </c>
      <c r="W71" s="102" t="s">
        <v>130</v>
      </c>
      <c r="X71" s="101">
        <f>IF(COUNTIF($AQ$71:$AS$75,W71),COUNTIF($AQ$71:$AS$75,W71),"")</f>
        <v>1</v>
      </c>
      <c r="Y71" s="153"/>
      <c r="Z71" s="154"/>
      <c r="AA71" s="107"/>
      <c r="AB71" s="107" t="str">
        <f>IF(COUNTIF($AH$49:$AL$55,AA71),COUNTIF($AH$49:$AL$55,AA71),"")</f>
        <v/>
      </c>
      <c r="AC71" s="109"/>
      <c r="AD71" s="109"/>
      <c r="AE71" s="122" t="str">
        <f t="shared" ref="AE71:AN75" si="88">IF(COUNTIF($D71:$M71,AE$39),1,"")</f>
        <v/>
      </c>
      <c r="AF71" s="123" t="str">
        <f t="shared" si="88"/>
        <v/>
      </c>
      <c r="AG71" s="123" t="str">
        <f t="shared" si="88"/>
        <v/>
      </c>
      <c r="AH71" s="123" t="str">
        <f t="shared" si="88"/>
        <v/>
      </c>
      <c r="AI71" s="123" t="str">
        <f t="shared" si="88"/>
        <v/>
      </c>
      <c r="AJ71" s="123" t="str">
        <f t="shared" si="88"/>
        <v/>
      </c>
      <c r="AK71" s="123" t="str">
        <f t="shared" si="88"/>
        <v/>
      </c>
      <c r="AL71" s="123" t="str">
        <f t="shared" si="88"/>
        <v/>
      </c>
      <c r="AM71" s="127" t="str">
        <f t="shared" si="88"/>
        <v/>
      </c>
      <c r="AN71" s="128" t="str">
        <f t="shared" si="88"/>
        <v/>
      </c>
      <c r="AO71" s="129"/>
      <c r="AP71" s="129"/>
      <c r="AQ71" s="105" t="str">
        <f>IF(D71&gt;E71,E71&amp;"v"&amp;D71,D71&amp;"v"&amp;E71)</f>
        <v>1v2</v>
      </c>
      <c r="AR71" s="105" t="str">
        <f>IF(F71&gt;G71,G71&amp;"v"&amp;F71,F71&amp;"v"&amp;G71)</f>
        <v>3v6</v>
      </c>
      <c r="AS71" s="105" t="str">
        <f>IF(H71&gt;I71,I71&amp;"v"&amp;H71,H71&amp;"v"&amp;I71)</f>
        <v>4v5</v>
      </c>
      <c r="AT71" s="105"/>
      <c r="AU71" s="106"/>
      <c r="AV71" s="180"/>
    </row>
    <row r="72" spans="1:53">
      <c r="A72">
        <f>A71+1</f>
        <v>2</v>
      </c>
      <c r="B72">
        <v>6</v>
      </c>
      <c r="C72" t="str">
        <f>A72&amp;"_"&amp;B72</f>
        <v>2_6</v>
      </c>
      <c r="D72" s="80">
        <v>2</v>
      </c>
      <c r="E72" s="81">
        <v>5</v>
      </c>
      <c r="F72" s="80">
        <v>3</v>
      </c>
      <c r="G72" s="81">
        <v>4</v>
      </c>
      <c r="H72" s="80">
        <v>6</v>
      </c>
      <c r="I72" s="81">
        <v>1</v>
      </c>
      <c r="J72" s="113"/>
      <c r="K72" s="114"/>
      <c r="L72" s="113"/>
      <c r="M72" s="114"/>
      <c r="N72" s="190"/>
      <c r="O72" s="190"/>
      <c r="P72" s="95">
        <f>SUM(IF(FREQUENCY(D72:O72,D72:O72)&gt;0,1))</f>
        <v>6</v>
      </c>
      <c r="Q72" s="179">
        <f>B72-COUNTIF(D72:K72,"")</f>
        <v>4</v>
      </c>
      <c r="R72" s="91"/>
      <c r="S72" s="90" t="s">
        <v>113</v>
      </c>
      <c r="T72" s="86">
        <f t="shared" ref="T72:V75" si="89">IF(COUNTIF($AQ$71:$AS$75,S72),COUNTIF($AQ$71:$AS$75,S72),"")</f>
        <v>1</v>
      </c>
      <c r="U72" s="85" t="s">
        <v>122</v>
      </c>
      <c r="V72" s="86">
        <f t="shared" si="89"/>
        <v>1</v>
      </c>
      <c r="W72" s="85" t="s">
        <v>131</v>
      </c>
      <c r="X72" s="86">
        <f>IF(COUNTIF($AQ$71:$AS$75,W72),COUNTIF($AQ$71:$AS$75,W72),"")</f>
        <v>1</v>
      </c>
      <c r="Y72" s="155"/>
      <c r="Z72" s="156"/>
      <c r="AA72" s="108"/>
      <c r="AB72" s="109" t="str">
        <f>IF(COUNTIF($AH$49:$AL$55,AA72),COUNTIF($AH$49:$AL$55,AA72),"")</f>
        <v/>
      </c>
      <c r="AC72" s="109"/>
      <c r="AD72" s="109"/>
      <c r="AE72" s="124" t="str">
        <f t="shared" si="88"/>
        <v/>
      </c>
      <c r="AF72" s="9" t="str">
        <f t="shared" si="88"/>
        <v/>
      </c>
      <c r="AG72" s="9" t="str">
        <f t="shared" si="88"/>
        <v/>
      </c>
      <c r="AH72" s="9" t="str">
        <f t="shared" si="88"/>
        <v/>
      </c>
      <c r="AI72" s="9" t="str">
        <f t="shared" si="88"/>
        <v/>
      </c>
      <c r="AJ72" s="9" t="str">
        <f t="shared" si="88"/>
        <v/>
      </c>
      <c r="AK72" s="9" t="str">
        <f t="shared" si="88"/>
        <v/>
      </c>
      <c r="AL72" s="9" t="str">
        <f t="shared" si="88"/>
        <v/>
      </c>
      <c r="AM72" s="129" t="str">
        <f t="shared" si="88"/>
        <v/>
      </c>
      <c r="AN72" s="130" t="str">
        <f t="shared" si="88"/>
        <v/>
      </c>
      <c r="AO72" s="129"/>
      <c r="AP72" s="129"/>
      <c r="AQ72" s="91" t="str">
        <f>IF(D72&gt;E72,E72&amp;"v"&amp;D72,D72&amp;"v"&amp;E72)</f>
        <v>2v5</v>
      </c>
      <c r="AR72" s="82" t="str">
        <f>IF(F72&gt;G72,G72&amp;"v"&amp;F72,F72&amp;"v"&amp;G72)</f>
        <v>3v4</v>
      </c>
      <c r="AS72" s="82" t="str">
        <f>IF(H72&gt;I72,I72&amp;"v"&amp;H72,H72&amp;"v"&amp;I72)</f>
        <v>1v6</v>
      </c>
      <c r="AT72" s="82"/>
      <c r="AU72" s="84"/>
      <c r="AV72" s="180"/>
    </row>
    <row r="73" spans="1:53">
      <c r="A73">
        <f>A72+1</f>
        <v>3</v>
      </c>
      <c r="B73">
        <v>6</v>
      </c>
      <c r="C73" t="str">
        <f>A73&amp;"_"&amp;B73</f>
        <v>3_6</v>
      </c>
      <c r="D73" s="80">
        <v>1</v>
      </c>
      <c r="E73" s="81">
        <v>3</v>
      </c>
      <c r="F73" s="80">
        <v>4</v>
      </c>
      <c r="G73" s="81">
        <v>2</v>
      </c>
      <c r="H73" s="80">
        <v>5</v>
      </c>
      <c r="I73" s="81">
        <v>6</v>
      </c>
      <c r="J73" s="113"/>
      <c r="K73" s="114"/>
      <c r="L73" s="113"/>
      <c r="M73" s="114"/>
      <c r="N73" s="190"/>
      <c r="O73" s="190"/>
      <c r="P73" s="95">
        <f>SUM(IF(FREQUENCY(D73:O73,D73:O73)&gt;0,1))</f>
        <v>6</v>
      </c>
      <c r="Q73" s="179">
        <f>B73-COUNTIF(D73:K73,"")</f>
        <v>4</v>
      </c>
      <c r="R73" s="91"/>
      <c r="S73" s="90" t="s">
        <v>114</v>
      </c>
      <c r="T73" s="86">
        <f t="shared" si="89"/>
        <v>1</v>
      </c>
      <c r="U73" s="80" t="s">
        <v>123</v>
      </c>
      <c r="V73" s="86">
        <f t="shared" si="89"/>
        <v>1</v>
      </c>
      <c r="W73" s="85" t="s">
        <v>132</v>
      </c>
      <c r="X73" s="86">
        <f>IF(COUNTIF($AQ$71:$AS$75,W73),COUNTIF($AQ$71:$AS$75,W73),"")</f>
        <v>1</v>
      </c>
      <c r="Y73" s="155"/>
      <c r="Z73" s="156"/>
      <c r="AA73" s="108"/>
      <c r="AB73" s="109" t="str">
        <f>IF(COUNTIF($AH$49:$AL$55,AA73),COUNTIF($AH$49:$AL$55,AA73),"")</f>
        <v/>
      </c>
      <c r="AC73" s="109"/>
      <c r="AD73" s="109"/>
      <c r="AE73" s="124" t="str">
        <f t="shared" si="88"/>
        <v/>
      </c>
      <c r="AF73" s="9" t="str">
        <f t="shared" si="88"/>
        <v/>
      </c>
      <c r="AG73" s="9" t="str">
        <f t="shared" si="88"/>
        <v/>
      </c>
      <c r="AH73" s="9" t="str">
        <f t="shared" si="88"/>
        <v/>
      </c>
      <c r="AI73" s="9" t="str">
        <f t="shared" si="88"/>
        <v/>
      </c>
      <c r="AJ73" s="9" t="str">
        <f t="shared" si="88"/>
        <v/>
      </c>
      <c r="AK73" s="9" t="str">
        <f t="shared" si="88"/>
        <v/>
      </c>
      <c r="AL73" s="9" t="str">
        <f t="shared" si="88"/>
        <v/>
      </c>
      <c r="AM73" s="129" t="str">
        <f t="shared" si="88"/>
        <v/>
      </c>
      <c r="AN73" s="130" t="str">
        <f t="shared" si="88"/>
        <v/>
      </c>
      <c r="AO73" s="129"/>
      <c r="AP73" s="129"/>
      <c r="AQ73" s="91" t="str">
        <f>IF(D73&gt;E73,E73&amp;"v"&amp;D73,D73&amp;"v"&amp;E73)</f>
        <v>1v3</v>
      </c>
      <c r="AR73" s="82" t="str">
        <f>IF(F73&gt;G73,G73&amp;"v"&amp;F73,F73&amp;"v"&amp;G73)</f>
        <v>2v4</v>
      </c>
      <c r="AS73" s="82" t="str">
        <f>IF(H73&gt;I73,I73&amp;"v"&amp;H73,H73&amp;"v"&amp;I73)</f>
        <v>5v6</v>
      </c>
      <c r="AT73" s="82"/>
      <c r="AU73" s="84"/>
      <c r="AV73" s="180"/>
    </row>
    <row r="74" spans="1:53">
      <c r="A74">
        <f>A73+1</f>
        <v>4</v>
      </c>
      <c r="B74">
        <v>6</v>
      </c>
      <c r="C74" t="str">
        <f>A74&amp;"_"&amp;B74</f>
        <v>4_6</v>
      </c>
      <c r="D74" s="80">
        <v>2</v>
      </c>
      <c r="E74" s="81">
        <v>6</v>
      </c>
      <c r="F74" s="80">
        <v>4</v>
      </c>
      <c r="G74" s="81">
        <v>1</v>
      </c>
      <c r="H74" s="80">
        <v>5</v>
      </c>
      <c r="I74" s="81">
        <v>3</v>
      </c>
      <c r="J74" s="113"/>
      <c r="K74" s="114"/>
      <c r="L74" s="113"/>
      <c r="M74" s="114"/>
      <c r="N74" s="190"/>
      <c r="O74" s="190"/>
      <c r="P74" s="95">
        <f>SUM(IF(FREQUENCY(D74:O74,D74:O74)&gt;0,1))</f>
        <v>6</v>
      </c>
      <c r="Q74" s="179">
        <f>B74-COUNTIF(D74:K74,"")</f>
        <v>4</v>
      </c>
      <c r="R74" s="91"/>
      <c r="S74" s="90" t="s">
        <v>115</v>
      </c>
      <c r="T74" s="86">
        <f t="shared" si="89"/>
        <v>1</v>
      </c>
      <c r="U74" s="85" t="s">
        <v>124</v>
      </c>
      <c r="V74" s="86">
        <f t="shared" si="89"/>
        <v>1</v>
      </c>
      <c r="W74" s="80" t="s">
        <v>139</v>
      </c>
      <c r="X74" s="86">
        <f>IF(COUNTIF($AQ$71:$AS$75,W74),COUNTIF($AQ$71:$AS$75,W74),"")</f>
        <v>1</v>
      </c>
      <c r="Y74" s="157"/>
      <c r="Z74" s="156"/>
      <c r="AA74" s="108"/>
      <c r="AB74" s="109" t="str">
        <f>IF(COUNTIF($AH$49:$AL$55,AA74),COUNTIF($AH$49:$AL$55,AA74),"")</f>
        <v/>
      </c>
      <c r="AC74" s="109"/>
      <c r="AD74" s="109"/>
      <c r="AE74" s="124" t="str">
        <f t="shared" si="88"/>
        <v/>
      </c>
      <c r="AF74" s="9" t="str">
        <f t="shared" si="88"/>
        <v/>
      </c>
      <c r="AG74" s="9" t="str">
        <f t="shared" si="88"/>
        <v/>
      </c>
      <c r="AH74" s="9" t="str">
        <f t="shared" si="88"/>
        <v/>
      </c>
      <c r="AI74" s="9" t="str">
        <f t="shared" si="88"/>
        <v/>
      </c>
      <c r="AJ74" s="9" t="str">
        <f t="shared" si="88"/>
        <v/>
      </c>
      <c r="AK74" s="9" t="str">
        <f t="shared" si="88"/>
        <v/>
      </c>
      <c r="AL74" s="9" t="str">
        <f t="shared" si="88"/>
        <v/>
      </c>
      <c r="AM74" s="129" t="str">
        <f t="shared" si="88"/>
        <v/>
      </c>
      <c r="AN74" s="130" t="str">
        <f t="shared" si="88"/>
        <v/>
      </c>
      <c r="AO74" s="129"/>
      <c r="AP74" s="129"/>
      <c r="AQ74" s="91" t="str">
        <f>IF(D74&gt;E74,E74&amp;"v"&amp;D74,D74&amp;"v"&amp;E74)</f>
        <v>2v6</v>
      </c>
      <c r="AR74" s="82" t="str">
        <f>IF(F74&gt;G74,G74&amp;"v"&amp;F74,F74&amp;"v"&amp;G74)</f>
        <v>1v4</v>
      </c>
      <c r="AS74" s="82" t="str">
        <f>IF(H74&gt;I74,I74&amp;"v"&amp;H74,H74&amp;"v"&amp;I74)</f>
        <v>3v5</v>
      </c>
      <c r="AT74" s="82"/>
      <c r="AU74" s="84"/>
      <c r="AV74" s="180"/>
    </row>
    <row r="75" spans="1:53">
      <c r="A75">
        <f>A74+1</f>
        <v>5</v>
      </c>
      <c r="B75">
        <v>6</v>
      </c>
      <c r="C75" t="str">
        <f>A75&amp;"_"&amp;B75</f>
        <v>5_6</v>
      </c>
      <c r="D75" s="80">
        <v>1</v>
      </c>
      <c r="E75" s="81">
        <v>5</v>
      </c>
      <c r="F75" s="80">
        <v>3</v>
      </c>
      <c r="G75" s="81">
        <v>2</v>
      </c>
      <c r="H75" s="80">
        <v>6</v>
      </c>
      <c r="I75" s="81">
        <v>4</v>
      </c>
      <c r="J75" s="113"/>
      <c r="K75" s="114"/>
      <c r="L75" s="113"/>
      <c r="M75" s="114"/>
      <c r="N75" s="190"/>
      <c r="O75" s="190"/>
      <c r="P75" s="95">
        <f>SUM(IF(FREQUENCY(D75:O75,D75:O75)&gt;0,1))</f>
        <v>6</v>
      </c>
      <c r="Q75" s="179">
        <f>B75-COUNTIF(D75:K75,"")</f>
        <v>4</v>
      </c>
      <c r="R75" s="91"/>
      <c r="S75" s="90" t="s">
        <v>116</v>
      </c>
      <c r="T75" s="86">
        <f t="shared" si="89"/>
        <v>1</v>
      </c>
      <c r="U75" s="85" t="s">
        <v>148</v>
      </c>
      <c r="V75" s="86">
        <f t="shared" si="89"/>
        <v>1</v>
      </c>
      <c r="W75" s="85" t="s">
        <v>140</v>
      </c>
      <c r="X75" s="86">
        <f>IF(COUNTIF($AQ$71:$AS$75,W75),COUNTIF($AQ$71:$AS$75,W75),"")</f>
        <v>1</v>
      </c>
      <c r="Y75" s="155"/>
      <c r="Z75" s="156"/>
      <c r="AA75" s="108"/>
      <c r="AB75" s="109" t="str">
        <f>IF(COUNTIF($AH$49:$AL$55,AA75),COUNTIF($AH$49:$AL$55,AA75),"")</f>
        <v/>
      </c>
      <c r="AC75" s="109"/>
      <c r="AD75" s="109"/>
      <c r="AE75" s="124" t="str">
        <f t="shared" si="88"/>
        <v/>
      </c>
      <c r="AF75" s="9" t="str">
        <f t="shared" si="88"/>
        <v/>
      </c>
      <c r="AG75" s="9" t="str">
        <f t="shared" si="88"/>
        <v/>
      </c>
      <c r="AH75" s="9" t="str">
        <f t="shared" si="88"/>
        <v/>
      </c>
      <c r="AI75" s="9" t="str">
        <f t="shared" si="88"/>
        <v/>
      </c>
      <c r="AJ75" s="9" t="str">
        <f t="shared" si="88"/>
        <v/>
      </c>
      <c r="AK75" s="9" t="str">
        <f t="shared" si="88"/>
        <v/>
      </c>
      <c r="AL75" s="9" t="str">
        <f t="shared" si="88"/>
        <v/>
      </c>
      <c r="AM75" s="129" t="str">
        <f t="shared" si="88"/>
        <v/>
      </c>
      <c r="AN75" s="130" t="str">
        <f t="shared" si="88"/>
        <v/>
      </c>
      <c r="AO75" s="129"/>
      <c r="AP75" s="129"/>
      <c r="AQ75" s="91" t="str">
        <f>IF(D75&gt;E75,E75&amp;"v"&amp;D75,D75&amp;"v"&amp;E75)</f>
        <v>1v5</v>
      </c>
      <c r="AR75" s="82" t="str">
        <f>IF(F75&gt;G75,G75&amp;"v"&amp;F75,F75&amp;"v"&amp;G75)</f>
        <v>2v3</v>
      </c>
      <c r="AS75" s="82" t="str">
        <f>IF(H75&gt;I75,I75&amp;"v"&amp;H75,H75&amp;"v"&amp;I75)</f>
        <v>4v6</v>
      </c>
      <c r="AT75" s="82"/>
      <c r="AU75" s="84"/>
      <c r="AV75" s="180"/>
    </row>
    <row r="77" spans="1:53">
      <c r="D77" s="91"/>
      <c r="E77" s="91"/>
      <c r="F77" s="91"/>
      <c r="G77" s="91"/>
      <c r="H77" s="91"/>
      <c r="I77" s="91"/>
      <c r="J77" s="222"/>
      <c r="K77" s="91"/>
      <c r="L77" s="91"/>
      <c r="M77" s="222"/>
      <c r="N77" s="115"/>
      <c r="O77" s="222"/>
      <c r="P77" s="222"/>
    </row>
    <row r="78" spans="1:53">
      <c r="D78" s="91"/>
      <c r="E78" s="91"/>
      <c r="F78" s="91"/>
      <c r="G78" s="91"/>
      <c r="H78" s="91"/>
      <c r="I78" s="91"/>
      <c r="J78" s="222"/>
      <c r="K78" s="222"/>
      <c r="L78" s="222"/>
      <c r="M78" s="222"/>
      <c r="N78" s="115"/>
      <c r="O78" s="222"/>
      <c r="P78" s="222"/>
    </row>
    <row r="79" spans="1:53">
      <c r="D79" s="91"/>
      <c r="E79" s="91"/>
      <c r="F79" s="91"/>
      <c r="G79" s="91"/>
      <c r="H79" s="91"/>
      <c r="I79" s="91"/>
      <c r="J79" s="222"/>
      <c r="K79" s="222"/>
      <c r="L79" s="222"/>
      <c r="M79" s="222"/>
      <c r="N79" s="115"/>
      <c r="O79" s="222"/>
      <c r="P79" s="222"/>
    </row>
    <row r="80" spans="1:53">
      <c r="D80" s="91"/>
      <c r="E80" s="91"/>
      <c r="F80" s="91"/>
      <c r="G80" s="91"/>
      <c r="H80" s="91"/>
      <c r="I80" s="91"/>
      <c r="J80" s="222"/>
      <c r="K80" s="91"/>
      <c r="L80" s="91"/>
      <c r="M80" s="222"/>
      <c r="N80" s="115"/>
      <c r="O80" s="222"/>
      <c r="P80" s="222"/>
    </row>
    <row r="81" spans="4:16">
      <c r="D81" s="91"/>
      <c r="E81" s="91"/>
      <c r="F81" s="91"/>
      <c r="G81" s="91"/>
      <c r="H81" s="91"/>
      <c r="I81" s="91"/>
      <c r="J81" s="222"/>
      <c r="K81" s="222"/>
      <c r="L81" s="91"/>
      <c r="M81" s="91"/>
      <c r="N81" s="115"/>
      <c r="O81" s="222"/>
      <c r="P81" s="222"/>
    </row>
    <row r="82" spans="4:16" ht="13" thickBot="1">
      <c r="D82" s="222"/>
      <c r="E82" s="222"/>
      <c r="F82" s="222"/>
      <c r="G82" s="222"/>
      <c r="H82" s="222"/>
      <c r="I82" s="222"/>
      <c r="J82" s="222"/>
      <c r="K82" s="222"/>
      <c r="L82" s="222"/>
      <c r="M82" s="222"/>
      <c r="N82" s="115"/>
      <c r="O82" s="222"/>
      <c r="P82" s="222"/>
    </row>
    <row r="83" spans="4:16" ht="13" thickTop="1">
      <c r="D83" s="98">
        <f t="shared" ref="D83:D91" si="90">E54</f>
        <v>10</v>
      </c>
      <c r="E83" s="99">
        <f t="shared" ref="E83:E91" si="91">D54</f>
        <v>1</v>
      </c>
      <c r="F83" s="98">
        <f t="shared" ref="F83:F91" si="92">G54</f>
        <v>4</v>
      </c>
      <c r="G83" s="99">
        <f t="shared" ref="G83:G91" si="93">F54</f>
        <v>3</v>
      </c>
      <c r="H83" s="98">
        <f t="shared" ref="H83:H91" si="94">I54</f>
        <v>2</v>
      </c>
      <c r="I83" s="99">
        <f t="shared" ref="I83:I91" si="95">H54</f>
        <v>5</v>
      </c>
      <c r="J83" s="98">
        <f t="shared" ref="J83:J91" si="96">K54</f>
        <v>6</v>
      </c>
      <c r="K83" s="99">
        <f t="shared" ref="K83:K91" si="97">J54</f>
        <v>7</v>
      </c>
      <c r="L83" s="98">
        <f t="shared" ref="L83:L91" si="98">M54</f>
        <v>8</v>
      </c>
      <c r="M83" s="99">
        <f>L54</f>
        <v>9</v>
      </c>
      <c r="N83" s="115"/>
      <c r="O83" s="222"/>
      <c r="P83" s="222"/>
    </row>
    <row r="84" spans="4:16">
      <c r="D84" s="80">
        <f t="shared" si="90"/>
        <v>9</v>
      </c>
      <c r="E84" s="81">
        <f t="shared" si="91"/>
        <v>1</v>
      </c>
      <c r="F84" s="80">
        <f t="shared" si="92"/>
        <v>7</v>
      </c>
      <c r="G84" s="81">
        <f t="shared" si="93"/>
        <v>4</v>
      </c>
      <c r="H84" s="80">
        <f t="shared" si="94"/>
        <v>2</v>
      </c>
      <c r="I84" s="81">
        <f t="shared" si="95"/>
        <v>6</v>
      </c>
      <c r="J84" s="80">
        <f t="shared" si="96"/>
        <v>5</v>
      </c>
      <c r="K84" s="81">
        <f t="shared" si="97"/>
        <v>8</v>
      </c>
      <c r="L84" s="222">
        <f t="shared" si="98"/>
        <v>3</v>
      </c>
      <c r="M84" s="206">
        <f t="shared" ref="M84:M91" si="99">L55</f>
        <v>10</v>
      </c>
      <c r="N84" s="225"/>
      <c r="O84" s="222"/>
      <c r="P84" s="222"/>
    </row>
    <row r="85" spans="4:16">
      <c r="D85" s="80">
        <f t="shared" si="90"/>
        <v>4</v>
      </c>
      <c r="E85" s="81">
        <f t="shared" si="91"/>
        <v>2</v>
      </c>
      <c r="F85" s="80">
        <f t="shared" si="92"/>
        <v>9</v>
      </c>
      <c r="G85" s="81">
        <f t="shared" si="93"/>
        <v>3</v>
      </c>
      <c r="H85" s="80">
        <f t="shared" si="94"/>
        <v>1</v>
      </c>
      <c r="I85" s="81">
        <f t="shared" si="95"/>
        <v>5</v>
      </c>
      <c r="J85" s="80">
        <f t="shared" si="96"/>
        <v>6</v>
      </c>
      <c r="K85" s="81">
        <f t="shared" si="97"/>
        <v>8</v>
      </c>
      <c r="L85" s="222">
        <f t="shared" si="98"/>
        <v>7</v>
      </c>
      <c r="M85" s="222">
        <f t="shared" si="99"/>
        <v>10</v>
      </c>
      <c r="N85" s="115"/>
      <c r="O85" s="222"/>
      <c r="P85" s="222"/>
    </row>
    <row r="86" spans="4:16">
      <c r="D86" s="80">
        <f t="shared" si="90"/>
        <v>4</v>
      </c>
      <c r="E86" s="81">
        <f t="shared" si="91"/>
        <v>1</v>
      </c>
      <c r="F86" s="80">
        <f t="shared" si="92"/>
        <v>8</v>
      </c>
      <c r="G86" s="81">
        <f t="shared" si="93"/>
        <v>3</v>
      </c>
      <c r="H86" s="80">
        <f t="shared" si="94"/>
        <v>5</v>
      </c>
      <c r="I86" s="81">
        <f t="shared" si="95"/>
        <v>6</v>
      </c>
      <c r="J86" s="80">
        <f t="shared" si="96"/>
        <v>2</v>
      </c>
      <c r="K86" s="81">
        <f t="shared" si="97"/>
        <v>7</v>
      </c>
      <c r="L86" s="222">
        <f t="shared" si="98"/>
        <v>10</v>
      </c>
      <c r="M86" s="206">
        <f t="shared" si="99"/>
        <v>9</v>
      </c>
      <c r="N86" s="225"/>
      <c r="O86" s="222"/>
      <c r="P86" s="222"/>
    </row>
    <row r="87" spans="4:16">
      <c r="D87" s="80">
        <f t="shared" si="90"/>
        <v>8</v>
      </c>
      <c r="E87" s="81">
        <f t="shared" si="91"/>
        <v>2</v>
      </c>
      <c r="F87" s="80">
        <f t="shared" si="92"/>
        <v>9</v>
      </c>
      <c r="G87" s="81">
        <f t="shared" si="93"/>
        <v>4</v>
      </c>
      <c r="H87" s="80">
        <f t="shared" si="94"/>
        <v>3</v>
      </c>
      <c r="I87" s="81">
        <f t="shared" si="95"/>
        <v>5</v>
      </c>
      <c r="J87" s="80">
        <f t="shared" si="96"/>
        <v>1</v>
      </c>
      <c r="K87" s="81">
        <f t="shared" si="97"/>
        <v>7</v>
      </c>
      <c r="L87" s="222">
        <f t="shared" si="98"/>
        <v>6</v>
      </c>
      <c r="M87" s="222">
        <f t="shared" si="99"/>
        <v>10</v>
      </c>
      <c r="N87" s="115"/>
      <c r="O87" s="222"/>
      <c r="P87" s="222"/>
    </row>
    <row r="88" spans="4:16">
      <c r="D88" s="80">
        <f t="shared" si="90"/>
        <v>1</v>
      </c>
      <c r="E88" s="81">
        <f t="shared" si="91"/>
        <v>2</v>
      </c>
      <c r="F88" s="80">
        <f t="shared" si="92"/>
        <v>10</v>
      </c>
      <c r="G88" s="81">
        <f t="shared" si="93"/>
        <v>4</v>
      </c>
      <c r="H88" s="80">
        <f t="shared" si="94"/>
        <v>3</v>
      </c>
      <c r="I88" s="81">
        <f t="shared" si="95"/>
        <v>6</v>
      </c>
      <c r="J88" s="80">
        <f t="shared" si="96"/>
        <v>7</v>
      </c>
      <c r="K88" s="81">
        <f t="shared" si="97"/>
        <v>8</v>
      </c>
      <c r="L88" s="222">
        <f t="shared" si="98"/>
        <v>5</v>
      </c>
      <c r="M88" s="206">
        <f t="shared" si="99"/>
        <v>9</v>
      </c>
      <c r="N88" s="225"/>
      <c r="O88" s="222"/>
      <c r="P88" s="222"/>
    </row>
    <row r="89" spans="4:16">
      <c r="D89" s="80">
        <f t="shared" si="90"/>
        <v>6</v>
      </c>
      <c r="E89" s="81">
        <f t="shared" si="91"/>
        <v>1</v>
      </c>
      <c r="F89" s="80">
        <f t="shared" si="92"/>
        <v>2</v>
      </c>
      <c r="G89" s="81">
        <f t="shared" si="93"/>
        <v>3</v>
      </c>
      <c r="H89" s="80">
        <f t="shared" si="94"/>
        <v>10</v>
      </c>
      <c r="I89" s="81">
        <f t="shared" si="95"/>
        <v>5</v>
      </c>
      <c r="J89" s="80">
        <f t="shared" si="96"/>
        <v>4</v>
      </c>
      <c r="K89" s="81">
        <f t="shared" si="97"/>
        <v>8</v>
      </c>
      <c r="L89" s="222">
        <f t="shared" si="98"/>
        <v>7</v>
      </c>
      <c r="M89" s="222">
        <f t="shared" si="99"/>
        <v>9</v>
      </c>
      <c r="N89" s="115"/>
      <c r="O89" s="222"/>
      <c r="P89" s="222"/>
    </row>
    <row r="90" spans="4:16">
      <c r="D90" s="80">
        <f t="shared" si="90"/>
        <v>8</v>
      </c>
      <c r="E90" s="81">
        <f t="shared" si="91"/>
        <v>1</v>
      </c>
      <c r="F90" s="80">
        <f t="shared" si="92"/>
        <v>5</v>
      </c>
      <c r="G90" s="81">
        <f t="shared" si="93"/>
        <v>4</v>
      </c>
      <c r="H90" s="80">
        <f t="shared" si="94"/>
        <v>9</v>
      </c>
      <c r="I90" s="81">
        <f t="shared" si="95"/>
        <v>6</v>
      </c>
      <c r="J90" s="223">
        <f t="shared" si="96"/>
        <v>3</v>
      </c>
      <c r="K90" s="224">
        <f t="shared" si="97"/>
        <v>7</v>
      </c>
      <c r="L90" s="222">
        <f t="shared" si="98"/>
        <v>2</v>
      </c>
      <c r="M90" s="222">
        <f t="shared" si="99"/>
        <v>10</v>
      </c>
      <c r="N90" s="115"/>
      <c r="P90" s="222"/>
    </row>
    <row r="91" spans="4:16">
      <c r="D91" s="80">
        <f t="shared" si="90"/>
        <v>9</v>
      </c>
      <c r="E91" s="81">
        <f t="shared" si="91"/>
        <v>2</v>
      </c>
      <c r="F91" s="223">
        <f t="shared" si="92"/>
        <v>1</v>
      </c>
      <c r="G91" s="224">
        <f t="shared" si="93"/>
        <v>3</v>
      </c>
      <c r="H91" s="223">
        <f t="shared" si="94"/>
        <v>4</v>
      </c>
      <c r="I91" s="224">
        <f t="shared" si="95"/>
        <v>6</v>
      </c>
      <c r="J91" s="223">
        <f t="shared" si="96"/>
        <v>5</v>
      </c>
      <c r="K91" s="224">
        <f t="shared" si="97"/>
        <v>7</v>
      </c>
      <c r="L91" s="91">
        <f t="shared" si="98"/>
        <v>8</v>
      </c>
      <c r="M91" s="222">
        <f t="shared" si="99"/>
        <v>10</v>
      </c>
      <c r="N91" s="115"/>
    </row>
    <row r="93" spans="4:16">
      <c r="D93" s="80"/>
      <c r="E93" s="81"/>
      <c r="F93" s="80"/>
      <c r="G93" s="81"/>
      <c r="H93" s="80"/>
      <c r="I93" s="81"/>
      <c r="J93" s="80"/>
      <c r="K93" s="81"/>
      <c r="L93" s="222"/>
      <c r="M93" s="222"/>
      <c r="N93" s="115"/>
    </row>
  </sheetData>
  <sheetProtection sheet="1" objects="1" scenarios="1"/>
  <mergeCells count="1">
    <mergeCell ref="A1:B1"/>
  </mergeCells>
  <conditionalFormatting sqref="P42:P62 P64:P70">
    <cfRule type="expression" dxfId="51" priority="11">
      <formula>P42&lt;&gt;Q42</formula>
    </cfRule>
  </conditionalFormatting>
  <conditionalFormatting sqref="S42:AD52">
    <cfRule type="expression" dxfId="50" priority="8">
      <formula>AND(ISNUMBER(S42),S42&gt;1)</formula>
    </cfRule>
    <cfRule type="expression" dxfId="49" priority="9">
      <formula>OR(S42="(1)",S42="(0)")</formula>
    </cfRule>
    <cfRule type="expression" dxfId="48" priority="10">
      <formula>S42="(2)"</formula>
    </cfRule>
  </conditionalFormatting>
  <conditionalFormatting sqref="Q42:Q52">
    <cfRule type="expression" dxfId="47" priority="7">
      <formula>Q42&lt;&gt;B42</formula>
    </cfRule>
  </conditionalFormatting>
  <conditionalFormatting sqref="P71:P75">
    <cfRule type="expression" dxfId="46" priority="6">
      <formula>P71&lt;&gt;Q71</formula>
    </cfRule>
  </conditionalFormatting>
  <conditionalFormatting sqref="P63">
    <cfRule type="expression" dxfId="45" priority="5">
      <formula>P63&lt;&gt;Q63</formula>
    </cfRule>
  </conditionalFormatting>
  <conditionalFormatting sqref="S54:AB62">
    <cfRule type="expression" dxfId="44" priority="2">
      <formula>AND(ISNUMBER(S54),S54&gt;1)</formula>
    </cfRule>
    <cfRule type="expression" dxfId="43" priority="3">
      <formula>OR(S54="(1)",S54="(0)")</formula>
    </cfRule>
    <cfRule type="expression" dxfId="42" priority="4">
      <formula>S54="(2)"</formula>
    </cfRule>
  </conditionalFormatting>
  <conditionalFormatting sqref="Q54:Q62">
    <cfRule type="expression" dxfId="41" priority="1">
      <formula>Q54&lt;&gt;B54</formula>
    </cfRule>
  </conditionalFormatting>
  <printOptions horizontalCentered="1"/>
  <pageMargins left="0.25" right="0.25" top="0.5" bottom="0.5" header="0.51180555555555551" footer="0.51180555555555551"/>
  <pageSetup scale="20" orientation="landscape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T169"/>
  <sheetViews>
    <sheetView workbookViewId="0">
      <pane ySplit="1" topLeftCell="A2" activePane="bottomLeft" state="frozen"/>
      <selection pane="bottomLeft" activeCell="I42" sqref="I42"/>
    </sheetView>
  </sheetViews>
  <sheetFormatPr baseColWidth="10" defaultColWidth="11.5" defaultRowHeight="12" x14ac:dyDescent="0"/>
  <cols>
    <col min="1" max="1" width="9.1640625" style="39" bestFit="1" customWidth="1"/>
    <col min="2" max="2" width="11.5" style="4"/>
    <col min="3" max="3" width="10.1640625" style="4" bestFit="1" customWidth="1"/>
    <col min="4" max="4" width="7.83203125" style="4" bestFit="1" customWidth="1"/>
    <col min="5" max="5" width="6.5" style="4" bestFit="1" customWidth="1"/>
    <col min="6" max="6" width="9.5" style="143" bestFit="1" customWidth="1"/>
    <col min="7" max="7" width="13.33203125" style="4" bestFit="1" customWidth="1"/>
    <col min="8" max="8" width="11" style="137" customWidth="1"/>
    <col min="9" max="9" width="8.83203125" style="4" bestFit="1" customWidth="1"/>
    <col min="10" max="10" width="12.83203125" style="4" bestFit="1" customWidth="1"/>
    <col min="11" max="11" width="11" style="4" bestFit="1" customWidth="1"/>
    <col min="12" max="12" width="8.6640625" style="4" bestFit="1" customWidth="1"/>
    <col min="13" max="13" width="10.5" style="4" bestFit="1" customWidth="1"/>
    <col min="14" max="14" width="15.33203125" style="4" bestFit="1" customWidth="1"/>
    <col min="15" max="15" width="14.1640625" style="137" bestFit="1" customWidth="1"/>
    <col min="16" max="16" width="13.6640625" style="4" bestFit="1" customWidth="1"/>
    <col min="17" max="17" width="11" style="4" bestFit="1" customWidth="1"/>
    <col min="18" max="18" width="8.6640625" style="4" bestFit="1" customWidth="1"/>
  </cols>
  <sheetData>
    <row r="1" spans="1:20">
      <c r="A1" s="138" t="s">
        <v>49</v>
      </c>
      <c r="B1" s="138" t="s">
        <v>72</v>
      </c>
      <c r="C1" s="138" t="s">
        <v>76</v>
      </c>
      <c r="D1" s="138" t="s">
        <v>77</v>
      </c>
      <c r="E1" s="138" t="s">
        <v>160</v>
      </c>
      <c r="F1" s="138" t="s">
        <v>99</v>
      </c>
      <c r="G1" s="139" t="s">
        <v>250</v>
      </c>
      <c r="H1" s="138" t="s">
        <v>252</v>
      </c>
      <c r="I1" s="138" t="s">
        <v>253</v>
      </c>
      <c r="J1" s="138" t="s">
        <v>75</v>
      </c>
      <c r="K1" s="138" t="s">
        <v>74</v>
      </c>
      <c r="L1" s="138" t="s">
        <v>161</v>
      </c>
      <c r="M1" s="138" t="s">
        <v>162</v>
      </c>
      <c r="N1" s="138" t="s">
        <v>4</v>
      </c>
      <c r="O1" s="138" t="s">
        <v>174</v>
      </c>
      <c r="P1" s="140" t="s">
        <v>171</v>
      </c>
      <c r="Q1" s="140" t="s">
        <v>172</v>
      </c>
      <c r="R1" s="140" t="s">
        <v>78</v>
      </c>
      <c r="S1" s="140" t="s">
        <v>176</v>
      </c>
      <c r="T1" s="28" t="s">
        <v>207</v>
      </c>
    </row>
    <row r="2" spans="1:20">
      <c r="A2" s="39">
        <v>41799</v>
      </c>
      <c r="B2" s="4">
        <v>2</v>
      </c>
      <c r="C2" s="4">
        <v>1</v>
      </c>
      <c r="D2" s="4">
        <v>1</v>
      </c>
      <c r="E2" s="4">
        <v>1</v>
      </c>
      <c r="F2" s="143" t="s">
        <v>335</v>
      </c>
      <c r="G2" s="4" t="s">
        <v>306</v>
      </c>
      <c r="H2" s="137">
        <v>8</v>
      </c>
      <c r="I2" s="4">
        <v>7</v>
      </c>
      <c r="J2" s="4" t="s">
        <v>331</v>
      </c>
      <c r="K2" s="4">
        <v>8</v>
      </c>
      <c r="L2" s="4">
        <v>8</v>
      </c>
      <c r="M2" s="4" t="s">
        <v>38</v>
      </c>
      <c r="N2" s="4">
        <v>0</v>
      </c>
      <c r="O2" s="137">
        <v>684</v>
      </c>
      <c r="P2" s="4">
        <v>7.5562542899255449</v>
      </c>
      <c r="Q2" s="4">
        <v>7.5451292041270337</v>
      </c>
      <c r="R2" s="4">
        <v>-1.1125085798511236E-2</v>
      </c>
      <c r="S2">
        <v>5</v>
      </c>
      <c r="T2">
        <v>5</v>
      </c>
    </row>
    <row r="3" spans="1:20">
      <c r="A3" s="39">
        <v>41799</v>
      </c>
      <c r="B3" s="4">
        <v>2</v>
      </c>
      <c r="C3" s="4">
        <v>3</v>
      </c>
      <c r="D3" s="4">
        <v>1</v>
      </c>
      <c r="E3" s="4">
        <v>1</v>
      </c>
      <c r="F3" s="143" t="s">
        <v>336</v>
      </c>
      <c r="G3" s="4" t="s">
        <v>331</v>
      </c>
      <c r="H3" s="137">
        <v>8</v>
      </c>
      <c r="I3" s="4">
        <v>8</v>
      </c>
      <c r="J3" s="4" t="s">
        <v>306</v>
      </c>
      <c r="K3" s="4">
        <v>8</v>
      </c>
      <c r="L3" s="4">
        <v>7</v>
      </c>
      <c r="M3" s="4" t="s">
        <v>39</v>
      </c>
      <c r="N3" s="4">
        <v>1</v>
      </c>
      <c r="O3" s="137">
        <v>242</v>
      </c>
      <c r="P3" s="4">
        <v>7.6306920170005714</v>
      </c>
      <c r="Q3" s="4">
        <v>7.6380781766605601</v>
      </c>
      <c r="R3" s="4">
        <v>7.3861596599886781E-3</v>
      </c>
      <c r="S3">
        <v>5</v>
      </c>
      <c r="T3">
        <v>5</v>
      </c>
    </row>
    <row r="4" spans="1:20">
      <c r="A4" s="39">
        <v>41799</v>
      </c>
      <c r="B4" s="4">
        <v>2</v>
      </c>
      <c r="C4" s="4">
        <v>2</v>
      </c>
      <c r="D4" s="4">
        <v>1</v>
      </c>
      <c r="E4" s="4">
        <v>2</v>
      </c>
      <c r="F4" s="143" t="s">
        <v>337</v>
      </c>
      <c r="G4" s="4" t="s">
        <v>307</v>
      </c>
      <c r="H4" s="137">
        <v>7</v>
      </c>
      <c r="I4" s="4">
        <v>8</v>
      </c>
      <c r="J4" s="4" t="s">
        <v>332</v>
      </c>
      <c r="K4" s="4">
        <v>8</v>
      </c>
      <c r="L4" s="4">
        <v>7</v>
      </c>
      <c r="M4" s="4" t="s">
        <v>38</v>
      </c>
      <c r="N4" s="4">
        <v>1</v>
      </c>
      <c r="O4" s="137">
        <v>154</v>
      </c>
      <c r="P4" s="4">
        <v>7.2324097619282739</v>
      </c>
      <c r="Q4" s="4">
        <v>7.2477615666897091</v>
      </c>
      <c r="R4" s="4">
        <v>1.5351804761435162E-2</v>
      </c>
      <c r="S4">
        <v>5</v>
      </c>
      <c r="T4">
        <v>5</v>
      </c>
    </row>
    <row r="5" spans="1:20">
      <c r="A5" s="39">
        <v>41799</v>
      </c>
      <c r="B5" s="4">
        <v>2</v>
      </c>
      <c r="C5" s="4">
        <v>4</v>
      </c>
      <c r="D5" s="4">
        <v>1</v>
      </c>
      <c r="E5" s="4">
        <v>2</v>
      </c>
      <c r="F5" s="143" t="s">
        <v>338</v>
      </c>
      <c r="G5" s="4" t="s">
        <v>332</v>
      </c>
      <c r="H5" s="137">
        <v>8</v>
      </c>
      <c r="I5" s="4">
        <v>7</v>
      </c>
      <c r="J5" s="4" t="s">
        <v>307</v>
      </c>
      <c r="K5" s="4">
        <v>7</v>
      </c>
      <c r="L5" s="4">
        <v>8</v>
      </c>
      <c r="M5" s="4" t="s">
        <v>39</v>
      </c>
      <c r="N5" s="4">
        <v>0</v>
      </c>
      <c r="O5" s="137">
        <v>355</v>
      </c>
      <c r="P5" s="4">
        <v>7.9158820447606351</v>
      </c>
      <c r="Q5" s="4">
        <v>7.897564403865422</v>
      </c>
      <c r="R5" s="4">
        <v>-1.8317640895213039E-2</v>
      </c>
      <c r="S5">
        <v>5</v>
      </c>
      <c r="T5">
        <v>5</v>
      </c>
    </row>
    <row r="6" spans="1:20">
      <c r="A6" s="39">
        <v>41799</v>
      </c>
      <c r="B6" s="4">
        <v>2</v>
      </c>
      <c r="C6" s="4">
        <v>1</v>
      </c>
      <c r="D6" s="4">
        <v>2</v>
      </c>
      <c r="E6" s="4">
        <v>3</v>
      </c>
      <c r="F6" s="143" t="s">
        <v>339</v>
      </c>
      <c r="G6" s="4" t="s">
        <v>306</v>
      </c>
      <c r="H6" s="137">
        <v>8</v>
      </c>
      <c r="I6" s="4">
        <v>1</v>
      </c>
      <c r="J6" s="4" t="s">
        <v>332</v>
      </c>
      <c r="K6" s="4">
        <v>8</v>
      </c>
      <c r="L6" s="4">
        <v>14</v>
      </c>
      <c r="M6" s="4" t="s">
        <v>38</v>
      </c>
      <c r="N6" s="4">
        <v>0</v>
      </c>
      <c r="O6" s="137">
        <v>685</v>
      </c>
      <c r="P6" s="4">
        <v>7.5451292041270337</v>
      </c>
      <c r="Q6" s="4">
        <v>7.4142266200444933</v>
      </c>
      <c r="R6" s="4">
        <v>-0.13090258408254041</v>
      </c>
    </row>
    <row r="7" spans="1:20">
      <c r="A7" s="39">
        <v>41799</v>
      </c>
      <c r="B7" s="4">
        <v>2</v>
      </c>
      <c r="C7" s="4">
        <v>4</v>
      </c>
      <c r="D7" s="4">
        <v>2</v>
      </c>
      <c r="E7" s="4">
        <v>3</v>
      </c>
      <c r="F7" s="143" t="s">
        <v>340</v>
      </c>
      <c r="G7" s="4" t="s">
        <v>332</v>
      </c>
      <c r="H7" s="137">
        <v>8</v>
      </c>
      <c r="I7" s="4">
        <v>14</v>
      </c>
      <c r="J7" s="4" t="s">
        <v>306</v>
      </c>
      <c r="K7" s="4">
        <v>8</v>
      </c>
      <c r="L7" s="4">
        <v>1</v>
      </c>
      <c r="M7" s="4" t="s">
        <v>39</v>
      </c>
      <c r="N7" s="4">
        <v>1</v>
      </c>
      <c r="O7" s="137">
        <v>356</v>
      </c>
      <c r="P7" s="4">
        <v>7.897564403865422</v>
      </c>
      <c r="Q7" s="4">
        <v>8.019613115788113</v>
      </c>
      <c r="R7" s="4">
        <v>0.12204871192269096</v>
      </c>
    </row>
    <row r="8" spans="1:20">
      <c r="A8" s="39">
        <v>41799</v>
      </c>
      <c r="B8" s="4">
        <v>2</v>
      </c>
      <c r="C8" s="4">
        <v>2</v>
      </c>
      <c r="D8" s="4">
        <v>2</v>
      </c>
      <c r="E8" s="4">
        <v>4</v>
      </c>
      <c r="F8" s="143" t="s">
        <v>341</v>
      </c>
      <c r="G8" s="4" t="s">
        <v>307</v>
      </c>
      <c r="H8" s="137">
        <v>7</v>
      </c>
      <c r="I8" s="4">
        <v>5</v>
      </c>
      <c r="J8" s="4" t="s">
        <v>331</v>
      </c>
      <c r="K8" s="4">
        <v>8</v>
      </c>
      <c r="L8" s="4">
        <v>10</v>
      </c>
      <c r="M8" s="4" t="s">
        <v>38</v>
      </c>
      <c r="N8" s="4">
        <v>0</v>
      </c>
      <c r="O8" s="137">
        <v>155</v>
      </c>
      <c r="P8" s="4">
        <v>7.2477615666897091</v>
      </c>
      <c r="Q8" s="4">
        <v>7.2028063353559153</v>
      </c>
      <c r="R8" s="4">
        <v>-4.4955231333793755E-2</v>
      </c>
    </row>
    <row r="9" spans="1:20">
      <c r="A9" s="39">
        <v>41799</v>
      </c>
      <c r="B9" s="4">
        <v>2</v>
      </c>
      <c r="C9" s="4">
        <v>3</v>
      </c>
      <c r="D9" s="4">
        <v>2</v>
      </c>
      <c r="E9" s="4">
        <v>4</v>
      </c>
      <c r="F9" s="143" t="s">
        <v>342</v>
      </c>
      <c r="G9" s="4" t="s">
        <v>331</v>
      </c>
      <c r="H9" s="137">
        <v>8</v>
      </c>
      <c r="I9" s="4">
        <v>10</v>
      </c>
      <c r="J9" s="4" t="s">
        <v>307</v>
      </c>
      <c r="K9" s="4">
        <v>7</v>
      </c>
      <c r="L9" s="4">
        <v>5</v>
      </c>
      <c r="M9" s="4" t="s">
        <v>39</v>
      </c>
      <c r="N9" s="4">
        <v>1</v>
      </c>
      <c r="O9" s="137">
        <v>243</v>
      </c>
      <c r="P9" s="4">
        <v>7.6380781766605601</v>
      </c>
      <c r="Q9" s="4">
        <v>7.6853166131273483</v>
      </c>
      <c r="R9" s="4">
        <v>4.7238436466788158E-2</v>
      </c>
    </row>
    <row r="10" spans="1:20">
      <c r="A10" s="39">
        <v>41799</v>
      </c>
      <c r="B10" s="4">
        <v>3</v>
      </c>
      <c r="C10" s="4">
        <v>1</v>
      </c>
      <c r="D10" s="4">
        <v>1</v>
      </c>
      <c r="E10" s="4">
        <v>1</v>
      </c>
      <c r="F10" s="143" t="s">
        <v>366</v>
      </c>
      <c r="G10" s="4" t="s">
        <v>360</v>
      </c>
      <c r="H10" s="137">
        <v>7</v>
      </c>
      <c r="I10" s="4">
        <v>8</v>
      </c>
      <c r="J10" s="4" t="s">
        <v>363</v>
      </c>
      <c r="K10" s="4">
        <v>7</v>
      </c>
      <c r="L10" s="4">
        <v>7</v>
      </c>
      <c r="M10" s="4" t="s">
        <v>38</v>
      </c>
      <c r="N10" s="4">
        <v>1</v>
      </c>
      <c r="O10" s="137">
        <v>32</v>
      </c>
      <c r="P10" s="4">
        <v>6.9128472222222239</v>
      </c>
      <c r="Q10" s="4">
        <v>6.9457912457912476</v>
      </c>
      <c r="R10" s="4">
        <v>3.2944023569023706E-2</v>
      </c>
      <c r="S10">
        <v>5</v>
      </c>
      <c r="T10">
        <v>5</v>
      </c>
    </row>
    <row r="11" spans="1:20">
      <c r="A11" s="39">
        <v>41799</v>
      </c>
      <c r="B11" s="4">
        <v>3</v>
      </c>
      <c r="C11" s="4">
        <v>3</v>
      </c>
      <c r="D11" s="4">
        <v>1</v>
      </c>
      <c r="E11" s="4">
        <v>1</v>
      </c>
      <c r="F11" s="143" t="s">
        <v>367</v>
      </c>
      <c r="G11" s="4" t="s">
        <v>363</v>
      </c>
      <c r="H11" s="137">
        <v>7</v>
      </c>
      <c r="I11" s="4">
        <v>7</v>
      </c>
      <c r="J11" s="4" t="s">
        <v>360</v>
      </c>
      <c r="K11" s="4">
        <v>7</v>
      </c>
      <c r="L11" s="4">
        <v>8</v>
      </c>
      <c r="M11" s="4" t="s">
        <v>39</v>
      </c>
      <c r="N11" s="4">
        <v>0</v>
      </c>
      <c r="O11" s="137">
        <v>0</v>
      </c>
      <c r="P11" s="4">
        <v>7</v>
      </c>
      <c r="Q11" s="4">
        <v>7</v>
      </c>
      <c r="R11" s="4">
        <v>0</v>
      </c>
      <c r="S11">
        <v>5</v>
      </c>
      <c r="T11">
        <v>5</v>
      </c>
    </row>
    <row r="12" spans="1:20">
      <c r="A12" s="39">
        <v>41799</v>
      </c>
      <c r="B12" s="4">
        <v>3</v>
      </c>
      <c r="C12" s="4">
        <v>2</v>
      </c>
      <c r="D12" s="4">
        <v>1</v>
      </c>
      <c r="E12" s="4">
        <v>2</v>
      </c>
      <c r="F12" s="143" t="s">
        <v>368</v>
      </c>
      <c r="G12" s="4" t="s">
        <v>361</v>
      </c>
      <c r="H12" s="137">
        <v>8</v>
      </c>
      <c r="I12" s="4">
        <v>6</v>
      </c>
      <c r="J12" s="4" t="s">
        <v>362</v>
      </c>
      <c r="K12" s="4">
        <v>8</v>
      </c>
      <c r="L12" s="4">
        <v>9</v>
      </c>
      <c r="M12" s="4" t="s">
        <v>38</v>
      </c>
      <c r="N12" s="4">
        <v>0</v>
      </c>
      <c r="O12" s="137">
        <v>42</v>
      </c>
      <c r="P12" s="4">
        <v>7.5899470899470911</v>
      </c>
      <c r="Q12" s="4">
        <v>7.5529715762273915</v>
      </c>
      <c r="R12" s="4">
        <v>-3.6975513719699649E-2</v>
      </c>
      <c r="S12">
        <v>5</v>
      </c>
      <c r="T12">
        <v>5</v>
      </c>
    </row>
    <row r="13" spans="1:20">
      <c r="A13" s="39">
        <v>41799</v>
      </c>
      <c r="B13" s="4">
        <v>3</v>
      </c>
      <c r="C13" s="4">
        <v>4</v>
      </c>
      <c r="D13" s="4">
        <v>1</v>
      </c>
      <c r="E13" s="4">
        <v>2</v>
      </c>
      <c r="F13" s="143" t="s">
        <v>369</v>
      </c>
      <c r="G13" s="4" t="s">
        <v>362</v>
      </c>
      <c r="H13" s="137">
        <v>8</v>
      </c>
      <c r="I13" s="4">
        <v>9</v>
      </c>
      <c r="J13" s="4" t="s">
        <v>361</v>
      </c>
      <c r="K13" s="4">
        <v>8</v>
      </c>
      <c r="L13" s="4">
        <v>6</v>
      </c>
      <c r="M13" s="4" t="s">
        <v>39</v>
      </c>
      <c r="N13" s="4">
        <v>1</v>
      </c>
      <c r="O13" s="137">
        <v>369</v>
      </c>
      <c r="P13" s="4">
        <v>8.4374864637494493</v>
      </c>
      <c r="Q13" s="4">
        <v>8.4487367344744602</v>
      </c>
      <c r="R13" s="4">
        <v>1.1250270725010836E-2</v>
      </c>
      <c r="S13">
        <v>5</v>
      </c>
      <c r="T13">
        <v>5</v>
      </c>
    </row>
    <row r="14" spans="1:20">
      <c r="A14" s="39">
        <v>41799</v>
      </c>
      <c r="B14" s="4">
        <v>3</v>
      </c>
      <c r="C14" s="4">
        <v>1</v>
      </c>
      <c r="D14" s="4">
        <v>2</v>
      </c>
      <c r="E14" s="4">
        <v>3</v>
      </c>
      <c r="F14" s="143" t="s">
        <v>370</v>
      </c>
      <c r="G14" s="4" t="s">
        <v>360</v>
      </c>
      <c r="H14" s="137">
        <v>7</v>
      </c>
      <c r="I14" s="4">
        <v>8</v>
      </c>
      <c r="J14" s="4" t="s">
        <v>362</v>
      </c>
      <c r="K14" s="4">
        <v>8</v>
      </c>
      <c r="L14" s="4">
        <v>7</v>
      </c>
      <c r="M14" s="4" t="s">
        <v>38</v>
      </c>
      <c r="N14" s="4">
        <v>1</v>
      </c>
      <c r="O14" s="137">
        <v>33</v>
      </c>
      <c r="P14" s="4">
        <v>6.9457912457912476</v>
      </c>
      <c r="Q14" s="4">
        <v>6.9767973856209169</v>
      </c>
      <c r="R14" s="4">
        <v>3.1006139829669266E-2</v>
      </c>
    </row>
    <row r="15" spans="1:20">
      <c r="A15" s="39">
        <v>41799</v>
      </c>
      <c r="B15" s="4">
        <v>3</v>
      </c>
      <c r="C15" s="4">
        <v>4</v>
      </c>
      <c r="D15" s="4">
        <v>2</v>
      </c>
      <c r="E15" s="4">
        <v>3</v>
      </c>
      <c r="F15" s="143" t="s">
        <v>371</v>
      </c>
      <c r="G15" s="4" t="s">
        <v>362</v>
      </c>
      <c r="H15" s="137">
        <v>8</v>
      </c>
      <c r="I15" s="4">
        <v>7</v>
      </c>
      <c r="J15" s="4" t="s">
        <v>360</v>
      </c>
      <c r="K15" s="4">
        <v>7</v>
      </c>
      <c r="L15" s="4">
        <v>8</v>
      </c>
      <c r="M15" s="4" t="s">
        <v>39</v>
      </c>
      <c r="N15" s="4">
        <v>0</v>
      </c>
      <c r="O15" s="137">
        <v>370</v>
      </c>
      <c r="P15" s="4">
        <v>8.4487367344744602</v>
      </c>
      <c r="Q15" s="4">
        <v>8.4197619997849706</v>
      </c>
      <c r="R15" s="4">
        <v>-2.8974734689489523E-2</v>
      </c>
    </row>
    <row r="16" spans="1:20">
      <c r="A16" s="39">
        <v>41799</v>
      </c>
      <c r="B16" s="4">
        <v>3</v>
      </c>
      <c r="C16" s="4">
        <v>2</v>
      </c>
      <c r="D16" s="4">
        <v>2</v>
      </c>
      <c r="E16" s="4">
        <v>4</v>
      </c>
      <c r="F16" s="143" t="s">
        <v>372</v>
      </c>
      <c r="G16" s="4" t="s">
        <v>361</v>
      </c>
      <c r="H16" s="137">
        <v>8</v>
      </c>
      <c r="I16" s="4">
        <v>2</v>
      </c>
      <c r="J16" s="4" t="s">
        <v>363</v>
      </c>
      <c r="K16" s="4">
        <v>7</v>
      </c>
      <c r="L16" s="4">
        <v>13</v>
      </c>
      <c r="M16" s="4" t="s">
        <v>38</v>
      </c>
      <c r="N16" s="4">
        <v>0</v>
      </c>
      <c r="O16" s="137">
        <v>43</v>
      </c>
      <c r="P16" s="4">
        <v>7.5529715762273915</v>
      </c>
      <c r="Q16" s="4">
        <v>7.4267676767676782</v>
      </c>
      <c r="R16" s="4">
        <v>-0.12620389945971322</v>
      </c>
    </row>
    <row r="17" spans="1:20">
      <c r="A17" s="39">
        <v>41799</v>
      </c>
      <c r="B17" s="4">
        <v>3</v>
      </c>
      <c r="C17" s="4">
        <v>3</v>
      </c>
      <c r="D17" s="4">
        <v>2</v>
      </c>
      <c r="E17" s="4">
        <v>4</v>
      </c>
      <c r="F17" s="143" t="s">
        <v>373</v>
      </c>
      <c r="G17" s="4" t="s">
        <v>363</v>
      </c>
      <c r="H17" s="137">
        <v>7</v>
      </c>
      <c r="I17" s="4">
        <v>13</v>
      </c>
      <c r="J17" s="4" t="s">
        <v>361</v>
      </c>
      <c r="K17" s="4">
        <v>8</v>
      </c>
      <c r="L17" s="4">
        <v>2</v>
      </c>
      <c r="M17" s="4" t="s">
        <v>39</v>
      </c>
      <c r="N17" s="4">
        <v>1</v>
      </c>
      <c r="O17" s="137">
        <v>1</v>
      </c>
      <c r="P17" s="4">
        <v>7</v>
      </c>
      <c r="Q17" s="4">
        <v>10</v>
      </c>
      <c r="R17" s="4">
        <v>3</v>
      </c>
    </row>
    <row r="18" spans="1:20">
      <c r="A18" s="39">
        <v>41799</v>
      </c>
      <c r="B18" s="4">
        <v>1</v>
      </c>
      <c r="C18" s="4">
        <v>1</v>
      </c>
      <c r="D18" s="4">
        <v>1</v>
      </c>
      <c r="E18" s="4">
        <v>1</v>
      </c>
      <c r="F18" s="143" t="s">
        <v>391</v>
      </c>
      <c r="G18" s="4" t="s">
        <v>387</v>
      </c>
      <c r="H18" s="137">
        <v>8</v>
      </c>
      <c r="I18" s="4">
        <v>7</v>
      </c>
      <c r="J18" s="4" t="s">
        <v>389</v>
      </c>
      <c r="K18" s="4">
        <v>6</v>
      </c>
      <c r="L18" s="4">
        <v>8</v>
      </c>
      <c r="M18" s="4" t="s">
        <v>38</v>
      </c>
      <c r="N18" s="4">
        <v>0</v>
      </c>
      <c r="O18" s="137">
        <v>424</v>
      </c>
      <c r="P18" s="4">
        <v>7.7046951013344867</v>
      </c>
      <c r="Q18" s="4">
        <v>7.690601199307797</v>
      </c>
      <c r="R18" s="4">
        <v>-1.4093902026689697E-2</v>
      </c>
      <c r="S18">
        <v>5</v>
      </c>
      <c r="T18">
        <v>5</v>
      </c>
    </row>
    <row r="19" spans="1:20">
      <c r="A19" s="39">
        <v>41799</v>
      </c>
      <c r="B19" s="4">
        <v>1</v>
      </c>
      <c r="C19" s="4">
        <v>3</v>
      </c>
      <c r="D19" s="4">
        <v>1</v>
      </c>
      <c r="E19" s="4">
        <v>1</v>
      </c>
      <c r="F19" s="143" t="s">
        <v>392</v>
      </c>
      <c r="G19" s="4" t="s">
        <v>389</v>
      </c>
      <c r="H19" s="137">
        <v>6</v>
      </c>
      <c r="I19" s="4">
        <v>8</v>
      </c>
      <c r="J19" s="4" t="s">
        <v>387</v>
      </c>
      <c r="K19" s="4">
        <v>8</v>
      </c>
      <c r="L19" s="4">
        <v>7</v>
      </c>
      <c r="M19" s="4" t="s">
        <v>39</v>
      </c>
      <c r="N19" s="4">
        <v>1</v>
      </c>
      <c r="O19" s="137">
        <v>165</v>
      </c>
      <c r="P19" s="4">
        <v>6.3686163874009205</v>
      </c>
      <c r="Q19" s="4">
        <v>6.4012440596529014</v>
      </c>
      <c r="R19" s="4">
        <v>3.2627672251980933E-2</v>
      </c>
      <c r="S19">
        <v>5</v>
      </c>
      <c r="T19">
        <v>5</v>
      </c>
    </row>
    <row r="20" spans="1:20">
      <c r="A20" s="39">
        <v>41799</v>
      </c>
      <c r="B20" s="4">
        <v>1</v>
      </c>
      <c r="C20" s="4">
        <v>2</v>
      </c>
      <c r="D20" s="4">
        <v>1</v>
      </c>
      <c r="E20" s="4">
        <v>2</v>
      </c>
      <c r="F20" s="143" t="s">
        <v>393</v>
      </c>
      <c r="G20" s="4" t="s">
        <v>388</v>
      </c>
      <c r="H20" s="137">
        <v>7</v>
      </c>
      <c r="I20" s="4">
        <v>7</v>
      </c>
      <c r="J20" s="4" t="s">
        <v>390</v>
      </c>
      <c r="K20" s="4">
        <v>7</v>
      </c>
      <c r="L20" s="4">
        <v>8</v>
      </c>
      <c r="M20" s="4" t="s">
        <v>38</v>
      </c>
      <c r="N20" s="4">
        <v>0</v>
      </c>
      <c r="O20" s="137">
        <v>193</v>
      </c>
      <c r="P20" s="4">
        <v>7.1631762162568018</v>
      </c>
      <c r="Q20" s="4">
        <v>7.1599126919316651</v>
      </c>
      <c r="R20" s="4">
        <v>-3.2635243251366575E-3</v>
      </c>
      <c r="S20">
        <v>5</v>
      </c>
      <c r="T20">
        <v>5</v>
      </c>
    </row>
    <row r="21" spans="1:20">
      <c r="A21" s="39">
        <v>41799</v>
      </c>
      <c r="B21" s="4">
        <v>1</v>
      </c>
      <c r="C21" s="4">
        <v>4</v>
      </c>
      <c r="D21" s="4">
        <v>1</v>
      </c>
      <c r="E21" s="4">
        <v>2</v>
      </c>
      <c r="F21" s="143" t="s">
        <v>394</v>
      </c>
      <c r="G21" s="4" t="s">
        <v>390</v>
      </c>
      <c r="H21" s="137">
        <v>7</v>
      </c>
      <c r="I21" s="4">
        <v>8</v>
      </c>
      <c r="J21" s="4" t="s">
        <v>388</v>
      </c>
      <c r="K21" s="4">
        <v>7</v>
      </c>
      <c r="L21" s="4">
        <v>7</v>
      </c>
      <c r="M21" s="4" t="s">
        <v>39</v>
      </c>
      <c r="N21" s="4">
        <v>1</v>
      </c>
      <c r="O21" s="137">
        <v>200</v>
      </c>
      <c r="P21" s="4">
        <v>6.7351392360183642</v>
      </c>
      <c r="Q21" s="4">
        <v>6.7604364512979966</v>
      </c>
      <c r="R21" s="4">
        <v>2.5297215279632468E-2</v>
      </c>
      <c r="S21">
        <v>5</v>
      </c>
      <c r="T21">
        <v>5</v>
      </c>
    </row>
    <row r="22" spans="1:20">
      <c r="A22" s="39">
        <v>41799</v>
      </c>
      <c r="B22" s="4">
        <v>1</v>
      </c>
      <c r="C22" s="4">
        <v>1</v>
      </c>
      <c r="D22" s="4">
        <v>2</v>
      </c>
      <c r="E22" s="4">
        <v>3</v>
      </c>
      <c r="F22" s="143" t="s">
        <v>395</v>
      </c>
      <c r="G22" s="4" t="s">
        <v>387</v>
      </c>
      <c r="H22" s="137">
        <v>8</v>
      </c>
      <c r="I22" s="4">
        <v>7</v>
      </c>
      <c r="J22" s="4" t="s">
        <v>390</v>
      </c>
      <c r="K22" s="4">
        <v>7</v>
      </c>
      <c r="L22" s="4">
        <v>8</v>
      </c>
      <c r="M22" s="4" t="s">
        <v>38</v>
      </c>
      <c r="N22" s="4">
        <v>0</v>
      </c>
      <c r="O22" s="137">
        <v>425</v>
      </c>
      <c r="P22" s="4">
        <v>7.690601199307797</v>
      </c>
      <c r="Q22" s="4">
        <v>7.6767891753216411</v>
      </c>
      <c r="R22" s="4">
        <v>-1.3812023986155886E-2</v>
      </c>
    </row>
    <row r="23" spans="1:20">
      <c r="A23" s="39">
        <v>41799</v>
      </c>
      <c r="B23" s="4">
        <v>1</v>
      </c>
      <c r="C23" s="4">
        <v>4</v>
      </c>
      <c r="D23" s="4">
        <v>2</v>
      </c>
      <c r="E23" s="4">
        <v>3</v>
      </c>
      <c r="F23" s="143" t="s">
        <v>396</v>
      </c>
      <c r="G23" s="4" t="s">
        <v>390</v>
      </c>
      <c r="H23" s="137">
        <v>7</v>
      </c>
      <c r="I23" s="4">
        <v>8</v>
      </c>
      <c r="J23" s="4" t="s">
        <v>387</v>
      </c>
      <c r="K23" s="4">
        <v>8</v>
      </c>
      <c r="L23" s="4">
        <v>7</v>
      </c>
      <c r="M23" s="4" t="s">
        <v>39</v>
      </c>
      <c r="N23" s="4">
        <v>1</v>
      </c>
      <c r="O23" s="137">
        <v>201</v>
      </c>
      <c r="P23" s="4">
        <v>6.7604364512979966</v>
      </c>
      <c r="Q23" s="4">
        <v>6.7852277222720367</v>
      </c>
      <c r="R23" s="4">
        <v>2.4791270974040103E-2</v>
      </c>
    </row>
    <row r="24" spans="1:20">
      <c r="A24" s="39">
        <v>41799</v>
      </c>
      <c r="B24" s="4">
        <v>1</v>
      </c>
      <c r="C24" s="4">
        <v>2</v>
      </c>
      <c r="D24" s="4">
        <v>2</v>
      </c>
      <c r="E24" s="4">
        <v>4</v>
      </c>
      <c r="F24" s="143" t="s">
        <v>397</v>
      </c>
      <c r="G24" s="4" t="s">
        <v>388</v>
      </c>
      <c r="H24" s="137">
        <v>7</v>
      </c>
      <c r="I24" s="4">
        <v>7</v>
      </c>
      <c r="J24" s="4" t="s">
        <v>389</v>
      </c>
      <c r="K24" s="4">
        <v>6</v>
      </c>
      <c r="L24" s="4">
        <v>8</v>
      </c>
      <c r="M24" s="4" t="s">
        <v>38</v>
      </c>
      <c r="N24" s="4">
        <v>0</v>
      </c>
      <c r="O24" s="137">
        <v>194</v>
      </c>
      <c r="P24" s="4">
        <v>7.1599126919316651</v>
      </c>
      <c r="Q24" s="4">
        <v>7.1567144380930312</v>
      </c>
      <c r="R24" s="4">
        <v>-3.1982538386339243E-3</v>
      </c>
    </row>
    <row r="25" spans="1:20">
      <c r="A25" s="39">
        <v>41799</v>
      </c>
      <c r="B25" s="4">
        <v>1</v>
      </c>
      <c r="C25" s="4">
        <v>3</v>
      </c>
      <c r="D25" s="4">
        <v>2</v>
      </c>
      <c r="E25" s="4">
        <v>4</v>
      </c>
      <c r="F25" s="143" t="s">
        <v>398</v>
      </c>
      <c r="G25" s="4" t="s">
        <v>389</v>
      </c>
      <c r="H25" s="137">
        <v>6</v>
      </c>
      <c r="I25" s="4">
        <v>8</v>
      </c>
      <c r="J25" s="4" t="s">
        <v>388</v>
      </c>
      <c r="K25" s="4">
        <v>7</v>
      </c>
      <c r="L25" s="4">
        <v>7</v>
      </c>
      <c r="M25" s="4" t="s">
        <v>39</v>
      </c>
      <c r="N25" s="4">
        <v>1</v>
      </c>
      <c r="O25" s="137">
        <v>166</v>
      </c>
      <c r="P25" s="4">
        <v>6.4012440596529014</v>
      </c>
      <c r="Q25" s="4">
        <v>6.4332191784598436</v>
      </c>
      <c r="R25" s="4">
        <v>3.1975118806942149E-2</v>
      </c>
    </row>
    <row r="26" spans="1:20">
      <c r="A26" s="39">
        <v>41806</v>
      </c>
      <c r="B26" s="4">
        <v>4</v>
      </c>
      <c r="C26" s="4">
        <v>1</v>
      </c>
      <c r="D26" s="4">
        <v>1</v>
      </c>
      <c r="E26" s="4">
        <v>1</v>
      </c>
      <c r="F26" s="143" t="s">
        <v>415</v>
      </c>
      <c r="G26" s="4" t="s">
        <v>413</v>
      </c>
      <c r="H26" s="137">
        <v>8</v>
      </c>
      <c r="I26" s="4">
        <v>12</v>
      </c>
      <c r="J26" s="4" t="s">
        <v>362</v>
      </c>
      <c r="K26" s="4">
        <v>8</v>
      </c>
      <c r="L26" s="4">
        <v>3</v>
      </c>
      <c r="M26" s="4" t="s">
        <v>38</v>
      </c>
      <c r="N26" s="4">
        <v>1</v>
      </c>
      <c r="O26" s="137">
        <v>766</v>
      </c>
      <c r="P26" s="4">
        <v>8.4721072558359687</v>
      </c>
      <c r="Q26" s="4">
        <v>8.5426651107192484</v>
      </c>
      <c r="R26" s="4">
        <v>7.0557854883279703E-2</v>
      </c>
      <c r="S26">
        <v>5</v>
      </c>
      <c r="T26">
        <v>5</v>
      </c>
    </row>
    <row r="27" spans="1:20">
      <c r="A27" s="39">
        <v>41806</v>
      </c>
      <c r="B27" s="4">
        <v>4</v>
      </c>
      <c r="C27" s="4">
        <v>3</v>
      </c>
      <c r="D27" s="4">
        <v>1</v>
      </c>
      <c r="E27" s="4">
        <v>1</v>
      </c>
      <c r="F27" s="143" t="s">
        <v>416</v>
      </c>
      <c r="G27" s="4" t="s">
        <v>362</v>
      </c>
      <c r="H27" s="137">
        <v>8</v>
      </c>
      <c r="I27" s="4">
        <v>3</v>
      </c>
      <c r="J27" s="4" t="s">
        <v>413</v>
      </c>
      <c r="K27" s="4">
        <v>8</v>
      </c>
      <c r="L27" s="4">
        <v>12</v>
      </c>
      <c r="M27" s="4" t="s">
        <v>39</v>
      </c>
      <c r="N27" s="4">
        <v>0</v>
      </c>
      <c r="O27" s="137">
        <v>371</v>
      </c>
      <c r="P27" s="4">
        <v>8.4197619997849706</v>
      </c>
      <c r="Q27" s="4">
        <v>8.3113667597892711</v>
      </c>
      <c r="R27" s="4">
        <v>-0.10839523999569955</v>
      </c>
      <c r="S27">
        <v>5</v>
      </c>
      <c r="T27">
        <v>5</v>
      </c>
    </row>
    <row r="28" spans="1:20">
      <c r="A28" s="39">
        <v>41806</v>
      </c>
      <c r="B28" s="4">
        <v>4</v>
      </c>
      <c r="C28" s="4">
        <v>2</v>
      </c>
      <c r="D28" s="4">
        <v>1</v>
      </c>
      <c r="E28" s="4">
        <v>2</v>
      </c>
      <c r="F28" s="143" t="s">
        <v>417</v>
      </c>
      <c r="G28" s="4" t="s">
        <v>414</v>
      </c>
      <c r="H28" s="137">
        <v>8</v>
      </c>
      <c r="I28" s="4">
        <v>9</v>
      </c>
      <c r="J28" s="4" t="s">
        <v>363</v>
      </c>
      <c r="K28" s="4">
        <v>10</v>
      </c>
      <c r="L28" s="4">
        <v>6</v>
      </c>
      <c r="M28" s="4" t="s">
        <v>38</v>
      </c>
      <c r="N28" s="4">
        <v>1</v>
      </c>
      <c r="O28" s="137">
        <v>170</v>
      </c>
      <c r="P28" s="4">
        <v>7.6097883572807294</v>
      </c>
      <c r="Q28" s="4">
        <v>7.6375925901351147</v>
      </c>
      <c r="R28" s="4">
        <v>2.7804232854385269E-2</v>
      </c>
      <c r="S28">
        <v>5</v>
      </c>
      <c r="T28">
        <v>5</v>
      </c>
    </row>
    <row r="29" spans="1:20">
      <c r="A29" s="39">
        <v>41806</v>
      </c>
      <c r="B29" s="4">
        <v>4</v>
      </c>
      <c r="C29" s="4">
        <v>4</v>
      </c>
      <c r="D29" s="4">
        <v>1</v>
      </c>
      <c r="E29" s="4">
        <v>2</v>
      </c>
      <c r="F29" s="143" t="s">
        <v>418</v>
      </c>
      <c r="G29" s="4" t="s">
        <v>363</v>
      </c>
      <c r="H29" s="137">
        <v>10</v>
      </c>
      <c r="I29" s="4">
        <v>6</v>
      </c>
      <c r="J29" s="4" t="s">
        <v>414</v>
      </c>
      <c r="K29" s="4">
        <v>8</v>
      </c>
      <c r="L29" s="4">
        <v>9</v>
      </c>
      <c r="M29" s="4" t="s">
        <v>39</v>
      </c>
      <c r="N29" s="4">
        <v>0</v>
      </c>
      <c r="O29" s="137">
        <v>2</v>
      </c>
      <c r="P29" s="4">
        <v>10</v>
      </c>
      <c r="Q29" s="4">
        <v>8.6666666666666661</v>
      </c>
      <c r="R29" s="4">
        <v>-1.3333333333333339</v>
      </c>
      <c r="S29">
        <v>5</v>
      </c>
      <c r="T29">
        <v>5</v>
      </c>
    </row>
    <row r="30" spans="1:20">
      <c r="A30" s="39">
        <v>41806</v>
      </c>
      <c r="B30" s="4">
        <v>4</v>
      </c>
      <c r="C30" s="4">
        <v>1</v>
      </c>
      <c r="D30" s="4">
        <v>2</v>
      </c>
      <c r="E30" s="4">
        <v>3</v>
      </c>
      <c r="F30" s="143" t="s">
        <v>419</v>
      </c>
      <c r="G30" s="4" t="s">
        <v>413</v>
      </c>
      <c r="H30" s="137">
        <v>8</v>
      </c>
      <c r="I30" s="4">
        <v>5</v>
      </c>
      <c r="J30" s="4" t="s">
        <v>363</v>
      </c>
      <c r="K30" s="4">
        <v>10</v>
      </c>
      <c r="L30" s="4">
        <v>10</v>
      </c>
      <c r="M30" s="4" t="s">
        <v>38</v>
      </c>
      <c r="N30" s="4">
        <v>0</v>
      </c>
      <c r="O30" s="137">
        <v>767</v>
      </c>
      <c r="P30" s="4">
        <v>8.5426651107192484</v>
      </c>
      <c r="Q30" s="4">
        <v>8.4718118085048637</v>
      </c>
      <c r="R30" s="4">
        <v>-7.0853302214384684E-2</v>
      </c>
    </row>
    <row r="31" spans="1:20">
      <c r="A31" s="39">
        <v>41806</v>
      </c>
      <c r="B31" s="4">
        <v>4</v>
      </c>
      <c r="C31" s="4">
        <v>4</v>
      </c>
      <c r="D31" s="4">
        <v>2</v>
      </c>
      <c r="E31" s="4">
        <v>3</v>
      </c>
      <c r="F31" s="143" t="s">
        <v>420</v>
      </c>
      <c r="G31" s="4" t="s">
        <v>363</v>
      </c>
      <c r="H31" s="137">
        <v>10</v>
      </c>
      <c r="I31" s="4">
        <v>10</v>
      </c>
      <c r="J31" s="4" t="s">
        <v>413</v>
      </c>
      <c r="K31" s="4">
        <v>8</v>
      </c>
      <c r="L31" s="4">
        <v>5</v>
      </c>
      <c r="M31" s="4" t="s">
        <v>39</v>
      </c>
      <c r="N31" s="4">
        <v>1</v>
      </c>
      <c r="O31" s="137">
        <v>3</v>
      </c>
      <c r="P31" s="4">
        <v>8.6666666666666661</v>
      </c>
      <c r="Q31" s="4">
        <v>9</v>
      </c>
      <c r="R31" s="4">
        <v>0.33333333333333393</v>
      </c>
    </row>
    <row r="32" spans="1:20">
      <c r="A32" s="39">
        <v>41806</v>
      </c>
      <c r="B32" s="4">
        <v>4</v>
      </c>
      <c r="C32" s="4">
        <v>2</v>
      </c>
      <c r="D32" s="4">
        <v>2</v>
      </c>
      <c r="E32" s="4">
        <v>4</v>
      </c>
      <c r="F32" s="143" t="s">
        <v>421</v>
      </c>
      <c r="G32" s="4" t="s">
        <v>414</v>
      </c>
      <c r="H32" s="137">
        <v>8</v>
      </c>
      <c r="I32" s="4">
        <v>4</v>
      </c>
      <c r="J32" s="4" t="s">
        <v>362</v>
      </c>
      <c r="K32" s="4">
        <v>8</v>
      </c>
      <c r="L32" s="4">
        <v>11</v>
      </c>
      <c r="M32" s="4" t="s">
        <v>38</v>
      </c>
      <c r="N32" s="4">
        <v>0</v>
      </c>
      <c r="O32" s="137">
        <v>171</v>
      </c>
      <c r="P32" s="4">
        <v>7.6375925901351147</v>
      </c>
      <c r="Q32" s="4">
        <v>7.5648407383324123</v>
      </c>
      <c r="R32" s="4">
        <v>-7.2751851802702383E-2</v>
      </c>
    </row>
    <row r="33" spans="1:20">
      <c r="A33" s="39">
        <v>41806</v>
      </c>
      <c r="B33" s="4">
        <v>4</v>
      </c>
      <c r="C33" s="4">
        <v>3</v>
      </c>
      <c r="D33" s="4">
        <v>2</v>
      </c>
      <c r="E33" s="4">
        <v>4</v>
      </c>
      <c r="F33" s="143" t="s">
        <v>422</v>
      </c>
      <c r="G33" s="4" t="s">
        <v>362</v>
      </c>
      <c r="H33" s="137">
        <v>8</v>
      </c>
      <c r="I33" s="4">
        <v>11</v>
      </c>
      <c r="J33" s="4" t="s">
        <v>414</v>
      </c>
      <c r="K33" s="4">
        <v>8</v>
      </c>
      <c r="L33" s="4">
        <v>4</v>
      </c>
      <c r="M33" s="4" t="s">
        <v>39</v>
      </c>
      <c r="N33" s="4">
        <v>1</v>
      </c>
      <c r="O33" s="137">
        <v>372</v>
      </c>
      <c r="P33" s="4">
        <v>8.3113667597892711</v>
      </c>
      <c r="Q33" s="4">
        <v>8.3651394245934849</v>
      </c>
      <c r="R33" s="4">
        <v>5.3772664804213832E-2</v>
      </c>
    </row>
    <row r="34" spans="1:20">
      <c r="A34" s="39">
        <v>41806</v>
      </c>
      <c r="B34" s="4">
        <v>2</v>
      </c>
      <c r="C34" s="4">
        <v>1</v>
      </c>
      <c r="D34" s="4">
        <v>1</v>
      </c>
      <c r="E34" s="4">
        <v>1</v>
      </c>
      <c r="F34" s="143" t="s">
        <v>435</v>
      </c>
      <c r="G34" s="4" t="s">
        <v>358</v>
      </c>
      <c r="H34" s="137">
        <v>8</v>
      </c>
      <c r="I34" s="4">
        <v>10</v>
      </c>
      <c r="J34" s="4" t="s">
        <v>387</v>
      </c>
      <c r="K34" s="4">
        <v>8</v>
      </c>
      <c r="L34" s="4">
        <v>5</v>
      </c>
      <c r="M34" s="4" t="s">
        <v>38</v>
      </c>
      <c r="N34" s="4">
        <v>1</v>
      </c>
      <c r="O34" s="137">
        <v>244</v>
      </c>
      <c r="P34" s="4">
        <v>7.6853166131273483</v>
      </c>
      <c r="Q34" s="4">
        <v>7.7316102808648006</v>
      </c>
      <c r="R34" s="4">
        <v>4.629366773745236E-2</v>
      </c>
      <c r="S34">
        <v>5</v>
      </c>
      <c r="T34">
        <v>5</v>
      </c>
    </row>
    <row r="35" spans="1:20">
      <c r="A35" s="39">
        <v>41806</v>
      </c>
      <c r="B35" s="4">
        <v>2</v>
      </c>
      <c r="C35" s="4">
        <v>3</v>
      </c>
      <c r="D35" s="4">
        <v>1</v>
      </c>
      <c r="E35" s="4">
        <v>1</v>
      </c>
      <c r="F35" s="143" t="s">
        <v>436</v>
      </c>
      <c r="G35" s="4" t="s">
        <v>387</v>
      </c>
      <c r="H35" s="137">
        <v>8</v>
      </c>
      <c r="I35" s="4">
        <v>5</v>
      </c>
      <c r="J35" s="4" t="s">
        <v>358</v>
      </c>
      <c r="K35" s="4">
        <v>8</v>
      </c>
      <c r="L35" s="4">
        <v>10</v>
      </c>
      <c r="M35" s="4" t="s">
        <v>39</v>
      </c>
      <c r="N35" s="4">
        <v>0</v>
      </c>
      <c r="O35" s="137">
        <v>426</v>
      </c>
      <c r="P35" s="4">
        <v>7.6767891753216411</v>
      </c>
      <c r="Q35" s="4">
        <v>7.6232533918152079</v>
      </c>
      <c r="R35" s="4">
        <v>-5.3535783506433177E-2</v>
      </c>
      <c r="S35">
        <v>5</v>
      </c>
      <c r="T35">
        <v>5</v>
      </c>
    </row>
    <row r="36" spans="1:20">
      <c r="A36" s="39">
        <v>41806</v>
      </c>
      <c r="B36" s="4">
        <v>2</v>
      </c>
      <c r="C36" s="4">
        <v>2</v>
      </c>
      <c r="D36" s="4">
        <v>1</v>
      </c>
      <c r="E36" s="4">
        <v>2</v>
      </c>
      <c r="F36" s="143" t="s">
        <v>437</v>
      </c>
      <c r="G36" s="4" t="s">
        <v>359</v>
      </c>
      <c r="H36" s="137">
        <v>8</v>
      </c>
      <c r="I36" s="4">
        <v>6</v>
      </c>
      <c r="J36" s="4" t="s">
        <v>388</v>
      </c>
      <c r="K36" s="4">
        <v>7</v>
      </c>
      <c r="L36" s="4">
        <v>9</v>
      </c>
      <c r="M36" s="4" t="s">
        <v>38</v>
      </c>
      <c r="N36" s="4">
        <v>0</v>
      </c>
      <c r="O36" s="137">
        <v>357</v>
      </c>
      <c r="P36" s="4">
        <v>8.019613115788113</v>
      </c>
      <c r="Q36" s="4">
        <v>7.9792208534723512</v>
      </c>
      <c r="R36" s="4">
        <v>-4.0392262315761762E-2</v>
      </c>
      <c r="S36">
        <v>5</v>
      </c>
      <c r="T36">
        <v>5</v>
      </c>
    </row>
    <row r="37" spans="1:20">
      <c r="A37" s="39">
        <v>41806</v>
      </c>
      <c r="B37" s="4">
        <v>2</v>
      </c>
      <c r="C37" s="4">
        <v>4</v>
      </c>
      <c r="D37" s="4">
        <v>1</v>
      </c>
      <c r="E37" s="4">
        <v>2</v>
      </c>
      <c r="F37" s="143" t="s">
        <v>438</v>
      </c>
      <c r="G37" s="4" t="s">
        <v>388</v>
      </c>
      <c r="H37" s="137">
        <v>7</v>
      </c>
      <c r="I37" s="4">
        <v>9</v>
      </c>
      <c r="J37" s="4" t="s">
        <v>359</v>
      </c>
      <c r="K37" s="4">
        <v>8</v>
      </c>
      <c r="L37" s="4">
        <v>6</v>
      </c>
      <c r="M37" s="4" t="s">
        <v>39</v>
      </c>
      <c r="N37" s="4">
        <v>1</v>
      </c>
      <c r="O37" s="137">
        <v>195</v>
      </c>
      <c r="P37" s="4">
        <v>7.1567144380930312</v>
      </c>
      <c r="Q37" s="4">
        <v>7.1935801493311704</v>
      </c>
      <c r="R37" s="4">
        <v>3.6865711238139198E-2</v>
      </c>
      <c r="S37">
        <v>5</v>
      </c>
      <c r="T37">
        <v>5</v>
      </c>
    </row>
    <row r="38" spans="1:20">
      <c r="A38" s="39">
        <v>41806</v>
      </c>
      <c r="B38" s="4">
        <v>2</v>
      </c>
      <c r="C38" s="4">
        <v>1</v>
      </c>
      <c r="D38" s="4">
        <v>2</v>
      </c>
      <c r="E38" s="4">
        <v>3</v>
      </c>
      <c r="F38" s="143" t="s">
        <v>439</v>
      </c>
      <c r="G38" s="4" t="s">
        <v>358</v>
      </c>
      <c r="H38" s="137">
        <v>8</v>
      </c>
      <c r="I38" s="4">
        <v>10</v>
      </c>
      <c r="J38" s="4" t="s">
        <v>388</v>
      </c>
      <c r="K38" s="4">
        <v>7</v>
      </c>
      <c r="L38" s="4">
        <v>5</v>
      </c>
      <c r="M38" s="4" t="s">
        <v>38</v>
      </c>
      <c r="N38" s="4">
        <v>1</v>
      </c>
      <c r="O38" s="137">
        <v>245</v>
      </c>
      <c r="P38" s="4">
        <v>7.7316102808648006</v>
      </c>
      <c r="Q38" s="4">
        <v>7.7769780752475048</v>
      </c>
      <c r="R38" s="4">
        <v>4.5367794382704218E-2</v>
      </c>
    </row>
    <row r="39" spans="1:20">
      <c r="A39" s="39">
        <v>41806</v>
      </c>
      <c r="B39" s="4">
        <v>2</v>
      </c>
      <c r="C39" s="4">
        <v>4</v>
      </c>
      <c r="D39" s="4">
        <v>2</v>
      </c>
      <c r="E39" s="4">
        <v>3</v>
      </c>
      <c r="F39" s="143" t="s">
        <v>440</v>
      </c>
      <c r="G39" s="4" t="s">
        <v>388</v>
      </c>
      <c r="H39" s="137">
        <v>7</v>
      </c>
      <c r="I39" s="4">
        <v>5</v>
      </c>
      <c r="J39" s="4" t="s">
        <v>358</v>
      </c>
      <c r="K39" s="4">
        <v>8</v>
      </c>
      <c r="L39" s="4">
        <v>10</v>
      </c>
      <c r="M39" s="4" t="s">
        <v>39</v>
      </c>
      <c r="N39" s="4">
        <v>0</v>
      </c>
      <c r="O39" s="137">
        <v>196</v>
      </c>
      <c r="P39" s="4">
        <v>7.1935801493311704</v>
      </c>
      <c r="Q39" s="4">
        <v>7.1497085463445469</v>
      </c>
      <c r="R39" s="4">
        <v>-4.3871602986623515E-2</v>
      </c>
    </row>
    <row r="40" spans="1:20">
      <c r="A40" s="39">
        <v>41806</v>
      </c>
      <c r="B40" s="4">
        <v>2</v>
      </c>
      <c r="C40" s="4">
        <v>2</v>
      </c>
      <c r="D40" s="4">
        <v>2</v>
      </c>
      <c r="E40" s="4">
        <v>4</v>
      </c>
      <c r="F40" s="143" t="s">
        <v>441</v>
      </c>
      <c r="G40" s="4" t="s">
        <v>359</v>
      </c>
      <c r="H40" s="137">
        <v>8</v>
      </c>
      <c r="I40" s="4">
        <v>5</v>
      </c>
      <c r="J40" s="4" t="s">
        <v>387</v>
      </c>
      <c r="K40" s="4">
        <v>8</v>
      </c>
      <c r="L40" s="4">
        <v>10</v>
      </c>
      <c r="M40" s="4" t="s">
        <v>38</v>
      </c>
      <c r="N40" s="4">
        <v>0</v>
      </c>
      <c r="O40" s="137">
        <v>358</v>
      </c>
      <c r="P40" s="4">
        <v>7.9792208534723512</v>
      </c>
      <c r="Q40" s="4">
        <v>7.9196364364029046</v>
      </c>
      <c r="R40" s="4">
        <v>-5.9584417069446616E-2</v>
      </c>
    </row>
    <row r="41" spans="1:20">
      <c r="A41" s="39">
        <v>41806</v>
      </c>
      <c r="B41" s="4">
        <v>2</v>
      </c>
      <c r="C41" s="4">
        <v>3</v>
      </c>
      <c r="D41" s="4">
        <v>2</v>
      </c>
      <c r="E41" s="4">
        <v>4</v>
      </c>
      <c r="F41" s="143" t="s">
        <v>442</v>
      </c>
      <c r="G41" s="4" t="s">
        <v>387</v>
      </c>
      <c r="H41" s="137">
        <v>8</v>
      </c>
      <c r="I41" s="4">
        <v>10</v>
      </c>
      <c r="J41" s="4" t="s">
        <v>359</v>
      </c>
      <c r="K41" s="4">
        <v>8</v>
      </c>
      <c r="L41" s="4">
        <v>5</v>
      </c>
      <c r="M41" s="4" t="s">
        <v>39</v>
      </c>
      <c r="N41" s="4">
        <v>1</v>
      </c>
      <c r="O41" s="137">
        <v>427</v>
      </c>
      <c r="P41" s="4">
        <v>7.6232533918152079</v>
      </c>
      <c r="Q41" s="4">
        <v>7.6707883239789032</v>
      </c>
      <c r="R41" s="4">
        <v>4.7534932163695309E-2</v>
      </c>
    </row>
    <row r="42" spans="1:20">
      <c r="A42" s="39">
        <v>41806</v>
      </c>
      <c r="B42" s="4">
        <v>1</v>
      </c>
      <c r="C42" s="4">
        <v>1</v>
      </c>
      <c r="D42" s="4">
        <v>1</v>
      </c>
      <c r="E42" s="4">
        <v>1</v>
      </c>
      <c r="F42" s="143" t="s">
        <v>455</v>
      </c>
      <c r="G42" s="4" t="s">
        <v>454</v>
      </c>
      <c r="H42" s="137">
        <v>8</v>
      </c>
      <c r="I42" s="4">
        <v>11</v>
      </c>
      <c r="J42" s="4" t="s">
        <v>357</v>
      </c>
      <c r="K42" s="4">
        <v>7</v>
      </c>
      <c r="L42" s="4">
        <v>4</v>
      </c>
      <c r="M42" s="4" t="s">
        <v>38</v>
      </c>
      <c r="N42" s="4">
        <v>1</v>
      </c>
      <c r="O42" s="137">
        <v>680</v>
      </c>
      <c r="P42" s="4">
        <v>8.4971949632825119</v>
      </c>
      <c r="Q42" s="4">
        <v>8.5472510640168622</v>
      </c>
      <c r="R42" s="4">
        <v>5.0056100734350295E-2</v>
      </c>
      <c r="S42">
        <v>5</v>
      </c>
      <c r="T42">
        <v>5</v>
      </c>
    </row>
    <row r="43" spans="1:20">
      <c r="A43" s="39">
        <v>41806</v>
      </c>
      <c r="B43" s="4">
        <v>1</v>
      </c>
      <c r="C43" s="4">
        <v>3</v>
      </c>
      <c r="D43" s="4">
        <v>1</v>
      </c>
      <c r="E43" s="4">
        <v>1</v>
      </c>
      <c r="F43" s="143" t="s">
        <v>456</v>
      </c>
      <c r="G43" s="4" t="s">
        <v>357</v>
      </c>
      <c r="H43" s="137">
        <v>7</v>
      </c>
      <c r="I43" s="4">
        <v>4</v>
      </c>
      <c r="J43" s="4" t="s">
        <v>454</v>
      </c>
      <c r="K43" s="4">
        <v>8</v>
      </c>
      <c r="L43" s="4">
        <v>11</v>
      </c>
      <c r="M43" s="4" t="s">
        <v>39</v>
      </c>
      <c r="N43" s="4">
        <v>0</v>
      </c>
      <c r="O43" s="137">
        <v>156</v>
      </c>
      <c r="P43" s="4">
        <v>7.2028063353559153</v>
      </c>
      <c r="Q43" s="4">
        <v>7.1387502086487977</v>
      </c>
      <c r="R43" s="4">
        <v>-6.4056126707117578E-2</v>
      </c>
      <c r="S43">
        <v>5</v>
      </c>
      <c r="T43">
        <v>5</v>
      </c>
    </row>
    <row r="44" spans="1:20">
      <c r="A44" s="39">
        <v>41806</v>
      </c>
      <c r="B44" s="4">
        <v>1</v>
      </c>
      <c r="C44" s="4">
        <v>2</v>
      </c>
      <c r="D44" s="4">
        <v>1</v>
      </c>
      <c r="E44" s="4">
        <v>2</v>
      </c>
      <c r="F44" s="143" t="s">
        <v>457</v>
      </c>
      <c r="G44" s="4" t="s">
        <v>321</v>
      </c>
      <c r="H44" s="137">
        <v>5</v>
      </c>
      <c r="I44" s="4">
        <v>3</v>
      </c>
      <c r="J44" s="4" t="s">
        <v>356</v>
      </c>
      <c r="K44" s="4">
        <v>7</v>
      </c>
      <c r="L44" s="4">
        <v>12</v>
      </c>
      <c r="M44" s="4" t="s">
        <v>38</v>
      </c>
      <c r="N44" s="4">
        <v>0</v>
      </c>
      <c r="O44" s="137">
        <v>39</v>
      </c>
      <c r="P44" s="4">
        <v>4.5342687635370549</v>
      </c>
      <c r="Q44" s="4">
        <v>4.4959120444486285</v>
      </c>
      <c r="R44" s="4">
        <v>-3.8356719088426416E-2</v>
      </c>
      <c r="S44">
        <v>5</v>
      </c>
      <c r="T44">
        <v>5</v>
      </c>
    </row>
    <row r="45" spans="1:20">
      <c r="A45" s="39">
        <v>41806</v>
      </c>
      <c r="B45" s="4">
        <v>1</v>
      </c>
      <c r="C45" s="4">
        <v>4</v>
      </c>
      <c r="D45" s="4">
        <v>1</v>
      </c>
      <c r="E45" s="4">
        <v>2</v>
      </c>
      <c r="F45" s="143" t="s">
        <v>458</v>
      </c>
      <c r="G45" s="4" t="s">
        <v>356</v>
      </c>
      <c r="H45" s="137">
        <v>7</v>
      </c>
      <c r="I45" s="4">
        <v>12</v>
      </c>
      <c r="J45" s="4" t="s">
        <v>321</v>
      </c>
      <c r="K45" s="4">
        <v>5</v>
      </c>
      <c r="L45" s="4">
        <v>3</v>
      </c>
      <c r="M45" s="4" t="s">
        <v>39</v>
      </c>
      <c r="N45" s="4">
        <v>1</v>
      </c>
      <c r="O45" s="137">
        <v>686</v>
      </c>
      <c r="P45" s="4">
        <v>7.4142266200444933</v>
      </c>
      <c r="Q45" s="4">
        <v>7.5059420876436036</v>
      </c>
      <c r="R45" s="4">
        <v>9.1715467599110312E-2</v>
      </c>
      <c r="S45">
        <v>5</v>
      </c>
      <c r="T45">
        <v>5</v>
      </c>
    </row>
    <row r="46" spans="1:20">
      <c r="A46" s="39">
        <v>41806</v>
      </c>
      <c r="B46" s="4">
        <v>1</v>
      </c>
      <c r="C46" s="4">
        <v>1</v>
      </c>
      <c r="D46" s="4">
        <v>2</v>
      </c>
      <c r="E46" s="4">
        <v>3</v>
      </c>
      <c r="F46" s="143" t="s">
        <v>459</v>
      </c>
      <c r="G46" s="4" t="s">
        <v>454</v>
      </c>
      <c r="H46" s="137">
        <v>8</v>
      </c>
      <c r="I46" s="4">
        <v>7</v>
      </c>
      <c r="J46" s="4" t="s">
        <v>356</v>
      </c>
      <c r="K46" s="4">
        <v>7</v>
      </c>
      <c r="L46" s="4">
        <v>8</v>
      </c>
      <c r="M46" s="4" t="s">
        <v>38</v>
      </c>
      <c r="N46" s="4">
        <v>0</v>
      </c>
      <c r="O46" s="137">
        <v>681</v>
      </c>
      <c r="P46" s="4">
        <v>8.5472510640168622</v>
      </c>
      <c r="Q46" s="4">
        <v>8.5163060427365238</v>
      </c>
      <c r="R46" s="4">
        <v>-3.0945021280338381E-2</v>
      </c>
    </row>
    <row r="47" spans="1:20">
      <c r="A47" s="39">
        <v>41806</v>
      </c>
      <c r="B47" s="4">
        <v>1</v>
      </c>
      <c r="C47" s="4">
        <v>4</v>
      </c>
      <c r="D47" s="4">
        <v>2</v>
      </c>
      <c r="E47" s="4">
        <v>3</v>
      </c>
      <c r="F47" s="143" t="s">
        <v>460</v>
      </c>
      <c r="G47" s="4" t="s">
        <v>356</v>
      </c>
      <c r="H47" s="137">
        <v>7</v>
      </c>
      <c r="I47" s="4">
        <v>8</v>
      </c>
      <c r="J47" s="4" t="s">
        <v>454</v>
      </c>
      <c r="K47" s="4">
        <v>8</v>
      </c>
      <c r="L47" s="4">
        <v>7</v>
      </c>
      <c r="M47" s="4" t="s">
        <v>39</v>
      </c>
      <c r="N47" s="4">
        <v>1</v>
      </c>
      <c r="O47" s="137">
        <v>687</v>
      </c>
      <c r="P47" s="4">
        <v>7.5059420876436036</v>
      </c>
      <c r="Q47" s="4">
        <v>7.515823245890731</v>
      </c>
      <c r="R47" s="4">
        <v>9.8811582471274306E-3</v>
      </c>
    </row>
    <row r="48" spans="1:20">
      <c r="A48" s="39">
        <v>41806</v>
      </c>
      <c r="B48" s="4">
        <v>1</v>
      </c>
      <c r="C48" s="4">
        <v>2</v>
      </c>
      <c r="D48" s="4">
        <v>2</v>
      </c>
      <c r="E48" s="4">
        <v>4</v>
      </c>
      <c r="F48" s="143" t="s">
        <v>461</v>
      </c>
      <c r="G48" s="4" t="s">
        <v>321</v>
      </c>
      <c r="H48" s="137">
        <v>5</v>
      </c>
      <c r="I48" s="4">
        <v>3</v>
      </c>
      <c r="J48" s="4" t="s">
        <v>357</v>
      </c>
      <c r="K48" s="4">
        <v>7</v>
      </c>
      <c r="L48" s="4">
        <v>12</v>
      </c>
      <c r="M48" s="4" t="s">
        <v>38</v>
      </c>
      <c r="N48" s="4">
        <v>0</v>
      </c>
      <c r="O48" s="137">
        <v>40</v>
      </c>
      <c r="P48" s="4">
        <v>4.4959120444486285</v>
      </c>
      <c r="Q48" s="4">
        <v>4.459426384827931</v>
      </c>
      <c r="R48" s="4">
        <v>-3.6485659620697497E-2</v>
      </c>
    </row>
    <row r="49" spans="1:20">
      <c r="A49" s="39">
        <v>41806</v>
      </c>
      <c r="B49" s="4">
        <v>1</v>
      </c>
      <c r="C49" s="4">
        <v>3</v>
      </c>
      <c r="D49" s="4">
        <v>2</v>
      </c>
      <c r="E49" s="4">
        <v>4</v>
      </c>
      <c r="F49" s="143" t="s">
        <v>462</v>
      </c>
      <c r="G49" s="4" t="s">
        <v>357</v>
      </c>
      <c r="H49" s="137">
        <v>7</v>
      </c>
      <c r="I49" s="4">
        <v>12</v>
      </c>
      <c r="J49" s="4" t="s">
        <v>321</v>
      </c>
      <c r="K49" s="4">
        <v>5</v>
      </c>
      <c r="L49" s="4">
        <v>3</v>
      </c>
      <c r="M49" s="4" t="s">
        <v>39</v>
      </c>
      <c r="N49" s="4">
        <v>1</v>
      </c>
      <c r="O49" s="137">
        <v>157</v>
      </c>
      <c r="P49" s="4">
        <v>7.1387502086487977</v>
      </c>
      <c r="Q49" s="4">
        <v>7.2359752044758219</v>
      </c>
      <c r="R49" s="4">
        <v>9.7224995827024152E-2</v>
      </c>
    </row>
    <row r="50" spans="1:20">
      <c r="A50" s="39">
        <v>41813</v>
      </c>
      <c r="B50" s="4">
        <v>1</v>
      </c>
      <c r="C50" s="4">
        <v>1</v>
      </c>
      <c r="D50" s="4">
        <v>1</v>
      </c>
      <c r="E50" s="4">
        <v>1</v>
      </c>
      <c r="F50" s="143" t="s">
        <v>481</v>
      </c>
      <c r="G50" s="4" t="s">
        <v>476</v>
      </c>
      <c r="H50" s="137">
        <v>7</v>
      </c>
      <c r="I50" s="4">
        <v>7</v>
      </c>
      <c r="J50" s="4" t="s">
        <v>414</v>
      </c>
      <c r="K50" s="4">
        <v>8</v>
      </c>
      <c r="L50" s="4">
        <v>8</v>
      </c>
      <c r="M50" s="4" t="s">
        <v>38</v>
      </c>
      <c r="N50" s="4">
        <v>0</v>
      </c>
      <c r="O50" s="137">
        <v>0</v>
      </c>
      <c r="P50" s="4">
        <v>7</v>
      </c>
      <c r="Q50" s="4">
        <v>7</v>
      </c>
      <c r="R50" s="4">
        <v>0</v>
      </c>
      <c r="S50">
        <v>5</v>
      </c>
      <c r="T50">
        <v>5</v>
      </c>
    </row>
    <row r="51" spans="1:20">
      <c r="A51" s="39">
        <v>41813</v>
      </c>
      <c r="B51" s="4">
        <v>1</v>
      </c>
      <c r="C51" s="4">
        <v>3</v>
      </c>
      <c r="D51" s="4">
        <v>1</v>
      </c>
      <c r="E51" s="4">
        <v>1</v>
      </c>
      <c r="F51" s="143" t="s">
        <v>482</v>
      </c>
      <c r="G51" s="4" t="s">
        <v>414</v>
      </c>
      <c r="H51" s="137">
        <v>8</v>
      </c>
      <c r="I51" s="4">
        <v>8</v>
      </c>
      <c r="J51" s="4" t="s">
        <v>476</v>
      </c>
      <c r="K51" s="4">
        <v>7</v>
      </c>
      <c r="L51" s="4">
        <v>7</v>
      </c>
      <c r="M51" s="4" t="s">
        <v>39</v>
      </c>
      <c r="N51" s="4">
        <v>1</v>
      </c>
      <c r="O51" s="137">
        <v>172</v>
      </c>
      <c r="P51" s="4">
        <v>7.5648407383324123</v>
      </c>
      <c r="Q51" s="4">
        <v>7.5735439235657642</v>
      </c>
      <c r="R51" s="4">
        <v>8.7031852333518955E-3</v>
      </c>
      <c r="S51">
        <v>5</v>
      </c>
      <c r="T51">
        <v>5</v>
      </c>
    </row>
    <row r="52" spans="1:20">
      <c r="A52" s="39">
        <v>41813</v>
      </c>
      <c r="B52" s="4">
        <v>1</v>
      </c>
      <c r="C52" s="4">
        <v>2</v>
      </c>
      <c r="D52" s="4">
        <v>1</v>
      </c>
      <c r="E52" s="4">
        <v>2</v>
      </c>
      <c r="F52" s="143" t="s">
        <v>483</v>
      </c>
      <c r="G52" s="4" t="s">
        <v>388</v>
      </c>
      <c r="H52" s="137">
        <v>7</v>
      </c>
      <c r="I52" s="4">
        <v>7</v>
      </c>
      <c r="J52" s="4" t="s">
        <v>413</v>
      </c>
      <c r="K52" s="4">
        <v>8</v>
      </c>
      <c r="L52" s="4">
        <v>8</v>
      </c>
      <c r="M52" s="4" t="s">
        <v>38</v>
      </c>
      <c r="N52" s="4">
        <v>0</v>
      </c>
      <c r="O52" s="137">
        <v>197</v>
      </c>
      <c r="P52" s="4">
        <v>7.1497085463445469</v>
      </c>
      <c r="Q52" s="4">
        <v>7.1467143754176563</v>
      </c>
      <c r="R52" s="4">
        <v>-2.9941709268905825E-3</v>
      </c>
      <c r="S52">
        <v>5</v>
      </c>
      <c r="T52">
        <v>5</v>
      </c>
    </row>
    <row r="53" spans="1:20">
      <c r="A53" s="39">
        <v>41813</v>
      </c>
      <c r="B53" s="4">
        <v>1</v>
      </c>
      <c r="C53" s="4">
        <v>4</v>
      </c>
      <c r="D53" s="4">
        <v>1</v>
      </c>
      <c r="E53" s="4">
        <v>2</v>
      </c>
      <c r="F53" s="143" t="s">
        <v>484</v>
      </c>
      <c r="G53" s="4" t="s">
        <v>413</v>
      </c>
      <c r="H53" s="137">
        <v>8</v>
      </c>
      <c r="I53" s="4">
        <v>8</v>
      </c>
      <c r="J53" s="4" t="s">
        <v>388</v>
      </c>
      <c r="K53" s="4">
        <v>7</v>
      </c>
      <c r="L53" s="4">
        <v>7</v>
      </c>
      <c r="M53" s="4" t="s">
        <v>39</v>
      </c>
      <c r="N53" s="4">
        <v>1</v>
      </c>
      <c r="O53" s="137">
        <v>768</v>
      </c>
      <c r="P53" s="4">
        <v>8.4718118085048637</v>
      </c>
      <c r="Q53" s="4">
        <v>8.462375572334766</v>
      </c>
      <c r="R53" s="4">
        <v>-9.4362361700977004E-3</v>
      </c>
      <c r="S53">
        <v>5</v>
      </c>
      <c r="T53">
        <v>5</v>
      </c>
    </row>
    <row r="54" spans="1:20">
      <c r="A54" s="39">
        <v>41813</v>
      </c>
      <c r="B54" s="4">
        <v>1</v>
      </c>
      <c r="C54" s="4">
        <v>1</v>
      </c>
      <c r="D54" s="4">
        <v>2</v>
      </c>
      <c r="E54" s="4">
        <v>3</v>
      </c>
      <c r="F54" s="143" t="s">
        <v>485</v>
      </c>
      <c r="G54" s="4" t="s">
        <v>476</v>
      </c>
      <c r="H54" s="137">
        <v>7</v>
      </c>
      <c r="I54" s="4">
        <v>7</v>
      </c>
      <c r="J54" s="4" t="s">
        <v>413</v>
      </c>
      <c r="K54" s="4">
        <v>8</v>
      </c>
      <c r="L54" s="4">
        <v>8</v>
      </c>
      <c r="M54" s="4" t="s">
        <v>38</v>
      </c>
      <c r="N54" s="4">
        <v>0</v>
      </c>
      <c r="O54" s="137">
        <v>1</v>
      </c>
      <c r="P54" s="4">
        <v>7</v>
      </c>
      <c r="Q54" s="4">
        <v>7</v>
      </c>
      <c r="R54" s="4">
        <v>0</v>
      </c>
    </row>
    <row r="55" spans="1:20">
      <c r="A55" s="39">
        <v>41813</v>
      </c>
      <c r="B55" s="4">
        <v>1</v>
      </c>
      <c r="C55" s="4">
        <v>4</v>
      </c>
      <c r="D55" s="4">
        <v>2</v>
      </c>
      <c r="E55" s="4">
        <v>3</v>
      </c>
      <c r="F55" s="143" t="s">
        <v>486</v>
      </c>
      <c r="G55" s="4" t="s">
        <v>413</v>
      </c>
      <c r="H55" s="137">
        <v>8</v>
      </c>
      <c r="I55" s="4">
        <v>8</v>
      </c>
      <c r="J55" s="4" t="s">
        <v>476</v>
      </c>
      <c r="K55" s="4">
        <v>7</v>
      </c>
      <c r="L55" s="4">
        <v>7</v>
      </c>
      <c r="M55" s="4" t="s">
        <v>39</v>
      </c>
      <c r="N55" s="4">
        <v>1</v>
      </c>
      <c r="O55" s="137">
        <v>769</v>
      </c>
      <c r="P55" s="4">
        <v>8.462375572334766</v>
      </c>
      <c r="Q55" s="4">
        <v>8.453128060888071</v>
      </c>
      <c r="R55" s="4">
        <v>-9.2475114466950004E-3</v>
      </c>
    </row>
    <row r="56" spans="1:20">
      <c r="A56" s="39">
        <v>41813</v>
      </c>
      <c r="B56" s="4">
        <v>1</v>
      </c>
      <c r="C56" s="4">
        <v>2</v>
      </c>
      <c r="D56" s="4">
        <v>2</v>
      </c>
      <c r="E56" s="4">
        <v>4</v>
      </c>
      <c r="F56" s="143" t="s">
        <v>487</v>
      </c>
      <c r="G56" s="4" t="s">
        <v>388</v>
      </c>
      <c r="H56" s="137">
        <v>7</v>
      </c>
      <c r="I56" s="4">
        <v>8</v>
      </c>
      <c r="J56" s="4" t="s">
        <v>414</v>
      </c>
      <c r="K56" s="4">
        <v>8</v>
      </c>
      <c r="L56" s="4">
        <v>7</v>
      </c>
      <c r="M56" s="4" t="s">
        <v>38</v>
      </c>
      <c r="N56" s="4">
        <v>1</v>
      </c>
      <c r="O56" s="137">
        <v>198</v>
      </c>
      <c r="P56" s="4">
        <v>7.1467143754176563</v>
      </c>
      <c r="Q56" s="4">
        <v>7.163780087909303</v>
      </c>
      <c r="R56" s="4">
        <v>1.7065712491646678E-2</v>
      </c>
    </row>
    <row r="57" spans="1:20">
      <c r="A57" s="39">
        <v>41813</v>
      </c>
      <c r="B57" s="4">
        <v>1</v>
      </c>
      <c r="C57" s="4">
        <v>3</v>
      </c>
      <c r="D57" s="4">
        <v>2</v>
      </c>
      <c r="E57" s="4">
        <v>4</v>
      </c>
      <c r="F57" s="143" t="s">
        <v>488</v>
      </c>
      <c r="G57" s="4" t="s">
        <v>414</v>
      </c>
      <c r="H57" s="137">
        <v>8</v>
      </c>
      <c r="I57" s="4">
        <v>7</v>
      </c>
      <c r="J57" s="4" t="s">
        <v>388</v>
      </c>
      <c r="K57" s="4">
        <v>7</v>
      </c>
      <c r="L57" s="4">
        <v>8</v>
      </c>
      <c r="M57" s="4" t="s">
        <v>39</v>
      </c>
      <c r="N57" s="4">
        <v>0</v>
      </c>
      <c r="O57" s="137">
        <v>173</v>
      </c>
      <c r="P57" s="4">
        <v>7.5735439235657642</v>
      </c>
      <c r="Q57" s="4">
        <v>7.562073045094448</v>
      </c>
      <c r="R57" s="4">
        <v>-1.1470878471316226E-2</v>
      </c>
    </row>
    <row r="58" spans="1:20">
      <c r="A58" s="39">
        <v>41813</v>
      </c>
      <c r="B58" s="4">
        <v>3</v>
      </c>
      <c r="C58" s="4">
        <v>1</v>
      </c>
      <c r="D58" s="4">
        <v>1</v>
      </c>
      <c r="E58" s="4">
        <v>1</v>
      </c>
      <c r="F58" s="143" t="s">
        <v>499</v>
      </c>
      <c r="G58" s="4" t="s">
        <v>390</v>
      </c>
      <c r="H58" s="137">
        <v>7</v>
      </c>
      <c r="I58" s="4">
        <v>7</v>
      </c>
      <c r="J58" s="4" t="s">
        <v>363</v>
      </c>
      <c r="K58" s="4">
        <v>9</v>
      </c>
      <c r="L58" s="4">
        <v>8</v>
      </c>
      <c r="M58" s="4" t="s">
        <v>38</v>
      </c>
      <c r="N58" s="4">
        <v>0</v>
      </c>
      <c r="O58" s="137">
        <v>202</v>
      </c>
      <c r="P58" s="4">
        <v>6.7852277222720367</v>
      </c>
      <c r="Q58" s="4">
        <v>6.7895231678265962</v>
      </c>
      <c r="R58" s="4">
        <v>4.2954455545594072E-3</v>
      </c>
      <c r="S58">
        <v>5</v>
      </c>
      <c r="T58">
        <v>5</v>
      </c>
    </row>
    <row r="59" spans="1:20">
      <c r="A59" s="39">
        <v>41813</v>
      </c>
      <c r="B59" s="4">
        <v>3</v>
      </c>
      <c r="C59" s="4">
        <v>3</v>
      </c>
      <c r="D59" s="4">
        <v>1</v>
      </c>
      <c r="E59" s="4">
        <v>1</v>
      </c>
      <c r="F59" s="143" t="s">
        <v>500</v>
      </c>
      <c r="G59" s="4" t="s">
        <v>363</v>
      </c>
      <c r="H59" s="137">
        <v>9</v>
      </c>
      <c r="I59" s="4">
        <v>8</v>
      </c>
      <c r="J59" s="4" t="s">
        <v>390</v>
      </c>
      <c r="K59" s="4">
        <v>7</v>
      </c>
      <c r="L59" s="4">
        <v>7</v>
      </c>
      <c r="M59" s="4" t="s">
        <v>39</v>
      </c>
      <c r="N59" s="4">
        <v>1</v>
      </c>
      <c r="O59" s="137">
        <v>4</v>
      </c>
      <c r="P59" s="4">
        <v>9</v>
      </c>
      <c r="Q59" s="4">
        <v>8.8000000000000007</v>
      </c>
      <c r="R59" s="4">
        <v>-0.19999999999999929</v>
      </c>
      <c r="S59">
        <v>5</v>
      </c>
      <c r="T59">
        <v>5</v>
      </c>
    </row>
    <row r="60" spans="1:20">
      <c r="A60" s="39">
        <v>41813</v>
      </c>
      <c r="B60" s="4">
        <v>3</v>
      </c>
      <c r="C60" s="4">
        <v>2</v>
      </c>
      <c r="D60" s="4">
        <v>1</v>
      </c>
      <c r="E60" s="4">
        <v>2</v>
      </c>
      <c r="F60" s="143" t="s">
        <v>501</v>
      </c>
      <c r="G60" s="4" t="s">
        <v>389</v>
      </c>
      <c r="H60" s="137">
        <v>6</v>
      </c>
      <c r="I60" s="4">
        <v>6</v>
      </c>
      <c r="J60" s="4" t="s">
        <v>362</v>
      </c>
      <c r="K60" s="4">
        <v>8</v>
      </c>
      <c r="L60" s="4">
        <v>9</v>
      </c>
      <c r="M60" s="4" t="s">
        <v>38</v>
      </c>
      <c r="N60" s="4">
        <v>0</v>
      </c>
      <c r="O60" s="137">
        <v>167</v>
      </c>
      <c r="P60" s="4">
        <v>6.4332191784598436</v>
      </c>
      <c r="Q60" s="4">
        <v>6.4245547948906472</v>
      </c>
      <c r="R60" s="4">
        <v>-8.66438356919641E-3</v>
      </c>
      <c r="S60">
        <v>5</v>
      </c>
      <c r="T60">
        <v>5</v>
      </c>
    </row>
    <row r="61" spans="1:20">
      <c r="A61" s="39">
        <v>41813</v>
      </c>
      <c r="B61" s="4">
        <v>3</v>
      </c>
      <c r="C61" s="4">
        <v>4</v>
      </c>
      <c r="D61" s="4">
        <v>1</v>
      </c>
      <c r="E61" s="4">
        <v>2</v>
      </c>
      <c r="F61" s="143" t="s">
        <v>502</v>
      </c>
      <c r="G61" s="4" t="s">
        <v>362</v>
      </c>
      <c r="H61" s="137">
        <v>8</v>
      </c>
      <c r="I61" s="4">
        <v>9</v>
      </c>
      <c r="J61" s="4" t="s">
        <v>389</v>
      </c>
      <c r="K61" s="4">
        <v>6</v>
      </c>
      <c r="L61" s="4">
        <v>6</v>
      </c>
      <c r="M61" s="4" t="s">
        <v>39</v>
      </c>
      <c r="N61" s="4">
        <v>1</v>
      </c>
      <c r="O61" s="137">
        <v>373</v>
      </c>
      <c r="P61" s="4">
        <v>8.3651394245934849</v>
      </c>
      <c r="Q61" s="4">
        <v>8.3778366361016143</v>
      </c>
      <c r="R61" s="4">
        <v>1.2697211508129413E-2</v>
      </c>
      <c r="S61">
        <v>5</v>
      </c>
      <c r="T61">
        <v>5</v>
      </c>
    </row>
    <row r="62" spans="1:20">
      <c r="A62" s="39">
        <v>41813</v>
      </c>
      <c r="B62" s="4">
        <v>3</v>
      </c>
      <c r="C62" s="4">
        <v>1</v>
      </c>
      <c r="D62" s="4">
        <v>2</v>
      </c>
      <c r="E62" s="4">
        <v>3</v>
      </c>
      <c r="F62" s="143" t="s">
        <v>503</v>
      </c>
      <c r="G62" s="4" t="s">
        <v>390</v>
      </c>
      <c r="H62" s="137">
        <v>7</v>
      </c>
      <c r="I62" s="4">
        <v>7</v>
      </c>
      <c r="J62" s="4" t="s">
        <v>362</v>
      </c>
      <c r="K62" s="4">
        <v>8</v>
      </c>
      <c r="L62" s="4">
        <v>8</v>
      </c>
      <c r="M62" s="4" t="s">
        <v>38</v>
      </c>
      <c r="N62" s="4">
        <v>0</v>
      </c>
      <c r="O62" s="137">
        <v>203</v>
      </c>
      <c r="P62" s="4">
        <v>6.7895231678265962</v>
      </c>
      <c r="Q62" s="4">
        <v>6.7937327044700648</v>
      </c>
      <c r="R62" s="4">
        <v>4.2095366434686809E-3</v>
      </c>
    </row>
    <row r="63" spans="1:20">
      <c r="A63" s="39">
        <v>41813</v>
      </c>
      <c r="B63" s="4">
        <v>3</v>
      </c>
      <c r="C63" s="4">
        <v>4</v>
      </c>
      <c r="D63" s="4">
        <v>2</v>
      </c>
      <c r="E63" s="4">
        <v>3</v>
      </c>
      <c r="F63" s="143" t="s">
        <v>504</v>
      </c>
      <c r="G63" s="4" t="s">
        <v>362</v>
      </c>
      <c r="H63" s="137">
        <v>8</v>
      </c>
      <c r="I63" s="4">
        <v>8</v>
      </c>
      <c r="J63" s="4" t="s">
        <v>390</v>
      </c>
      <c r="K63" s="4">
        <v>7</v>
      </c>
      <c r="L63" s="4">
        <v>7</v>
      </c>
      <c r="M63" s="4" t="s">
        <v>39</v>
      </c>
      <c r="N63" s="4">
        <v>1</v>
      </c>
      <c r="O63" s="137">
        <v>374</v>
      </c>
      <c r="P63" s="4">
        <v>8.3778366361016143</v>
      </c>
      <c r="Q63" s="4">
        <v>8.3702799033795809</v>
      </c>
      <c r="R63" s="4">
        <v>-7.556732722033388E-3</v>
      </c>
    </row>
    <row r="64" spans="1:20">
      <c r="A64" s="39">
        <v>41813</v>
      </c>
      <c r="B64" s="4">
        <v>3</v>
      </c>
      <c r="C64" s="4">
        <v>2</v>
      </c>
      <c r="D64" s="4">
        <v>2</v>
      </c>
      <c r="E64" s="4">
        <v>4</v>
      </c>
      <c r="F64" s="143" t="s">
        <v>505</v>
      </c>
      <c r="G64" s="4" t="s">
        <v>389</v>
      </c>
      <c r="H64" s="137">
        <v>6</v>
      </c>
      <c r="I64" s="4">
        <v>6</v>
      </c>
      <c r="J64" s="4" t="s">
        <v>363</v>
      </c>
      <c r="K64" s="4">
        <v>9</v>
      </c>
      <c r="L64" s="4">
        <v>9</v>
      </c>
      <c r="M64" s="4" t="s">
        <v>38</v>
      </c>
      <c r="N64" s="4">
        <v>0</v>
      </c>
      <c r="O64" s="137">
        <v>168</v>
      </c>
      <c r="P64" s="4">
        <v>6.4245547948906472</v>
      </c>
      <c r="Q64" s="4">
        <v>6.4160636989928346</v>
      </c>
      <c r="R64" s="4">
        <v>-8.4910958978126061E-3</v>
      </c>
    </row>
    <row r="65" spans="1:20">
      <c r="A65" s="39">
        <v>41813</v>
      </c>
      <c r="B65" s="4">
        <v>3</v>
      </c>
      <c r="C65" s="4">
        <v>3</v>
      </c>
      <c r="D65" s="4">
        <v>2</v>
      </c>
      <c r="E65" s="4">
        <v>4</v>
      </c>
      <c r="F65" s="143" t="s">
        <v>506</v>
      </c>
      <c r="G65" s="4" t="s">
        <v>363</v>
      </c>
      <c r="H65" s="137">
        <v>9</v>
      </c>
      <c r="I65" s="4">
        <v>9</v>
      </c>
      <c r="J65" s="4" t="s">
        <v>389</v>
      </c>
      <c r="K65" s="4">
        <v>6</v>
      </c>
      <c r="L65" s="4">
        <v>6</v>
      </c>
      <c r="M65" s="4" t="s">
        <v>39</v>
      </c>
      <c r="N65" s="4">
        <v>1</v>
      </c>
      <c r="O65" s="137">
        <v>5</v>
      </c>
      <c r="P65" s="4">
        <v>8.8000000000000007</v>
      </c>
      <c r="Q65" s="4">
        <v>8.8333333333333339</v>
      </c>
      <c r="R65" s="4">
        <v>3.3333333333333215E-2</v>
      </c>
    </row>
    <row r="66" spans="1:20">
      <c r="A66" s="39">
        <v>41820</v>
      </c>
      <c r="B66" s="4">
        <v>1</v>
      </c>
      <c r="C66" s="4">
        <v>1</v>
      </c>
      <c r="D66" s="4">
        <v>1</v>
      </c>
      <c r="E66" s="4">
        <v>1</v>
      </c>
      <c r="F66" s="143" t="s">
        <v>517</v>
      </c>
      <c r="G66" s="4" t="s">
        <v>454</v>
      </c>
      <c r="H66" s="137">
        <v>9</v>
      </c>
      <c r="I66" s="4">
        <v>5</v>
      </c>
      <c r="J66" s="4" t="s">
        <v>358</v>
      </c>
      <c r="K66" s="4">
        <v>8</v>
      </c>
      <c r="L66" s="4">
        <v>10</v>
      </c>
      <c r="M66" s="4" t="s">
        <v>38</v>
      </c>
      <c r="N66" s="4">
        <v>0</v>
      </c>
      <c r="O66" s="137">
        <v>682</v>
      </c>
      <c r="P66" s="4">
        <v>8.5163060427365238</v>
      </c>
      <c r="Q66" s="4">
        <v>8.4459799218817935</v>
      </c>
      <c r="R66" s="4">
        <v>-7.0326120854730334E-2</v>
      </c>
      <c r="S66">
        <v>5</v>
      </c>
      <c r="T66">
        <v>5</v>
      </c>
    </row>
    <row r="67" spans="1:20">
      <c r="A67" s="39">
        <v>41820</v>
      </c>
      <c r="B67" s="4">
        <v>1</v>
      </c>
      <c r="C67" s="4">
        <v>3</v>
      </c>
      <c r="D67" s="4">
        <v>1</v>
      </c>
      <c r="E67" s="4">
        <v>1</v>
      </c>
      <c r="F67" s="143" t="s">
        <v>518</v>
      </c>
      <c r="G67" s="4" t="s">
        <v>358</v>
      </c>
      <c r="H67" s="137">
        <v>8</v>
      </c>
      <c r="I67" s="4">
        <v>10</v>
      </c>
      <c r="J67" s="4" t="s">
        <v>454</v>
      </c>
      <c r="K67" s="4">
        <v>9</v>
      </c>
      <c r="L67" s="4">
        <v>5</v>
      </c>
      <c r="M67" s="4" t="s">
        <v>39</v>
      </c>
      <c r="N67" s="4">
        <v>1</v>
      </c>
      <c r="O67" s="137">
        <v>246</v>
      </c>
      <c r="P67" s="4">
        <v>7.7769780752475048</v>
      </c>
      <c r="Q67" s="4">
        <v>7.8214385137425548</v>
      </c>
      <c r="R67" s="4">
        <v>4.4460438495049992E-2</v>
      </c>
      <c r="S67">
        <v>5</v>
      </c>
      <c r="T67">
        <v>5</v>
      </c>
    </row>
    <row r="68" spans="1:20">
      <c r="A68" s="39">
        <v>41820</v>
      </c>
      <c r="B68" s="4">
        <v>1</v>
      </c>
      <c r="C68" s="4">
        <v>2</v>
      </c>
      <c r="D68" s="4">
        <v>1</v>
      </c>
      <c r="E68" s="4">
        <v>2</v>
      </c>
      <c r="F68" s="143" t="s">
        <v>519</v>
      </c>
      <c r="G68" s="4" t="s">
        <v>321</v>
      </c>
      <c r="H68" s="137">
        <v>4</v>
      </c>
      <c r="I68" s="4">
        <v>4</v>
      </c>
      <c r="J68" s="4" t="s">
        <v>359</v>
      </c>
      <c r="K68" s="4">
        <v>8</v>
      </c>
      <c r="L68" s="4">
        <v>11</v>
      </c>
      <c r="M68" s="4" t="s">
        <v>38</v>
      </c>
      <c r="N68" s="4">
        <v>0</v>
      </c>
      <c r="O68" s="137">
        <v>41</v>
      </c>
      <c r="P68" s="4">
        <v>4.459426384827931</v>
      </c>
      <c r="Q68" s="4">
        <v>4.4484876613796471</v>
      </c>
      <c r="R68" s="4">
        <v>-1.0938723448283838E-2</v>
      </c>
      <c r="S68">
        <v>5</v>
      </c>
      <c r="T68">
        <v>5</v>
      </c>
    </row>
    <row r="69" spans="1:20">
      <c r="A69" s="39">
        <v>41820</v>
      </c>
      <c r="B69" s="4">
        <v>1</v>
      </c>
      <c r="C69" s="4">
        <v>4</v>
      </c>
      <c r="D69" s="4">
        <v>1</v>
      </c>
      <c r="E69" s="4">
        <v>2</v>
      </c>
      <c r="F69" s="143" t="s">
        <v>520</v>
      </c>
      <c r="G69" s="4" t="s">
        <v>359</v>
      </c>
      <c r="H69" s="137">
        <v>8</v>
      </c>
      <c r="I69" s="4">
        <v>11</v>
      </c>
      <c r="J69" s="4" t="s">
        <v>321</v>
      </c>
      <c r="K69" s="4">
        <v>4</v>
      </c>
      <c r="L69" s="4">
        <v>4</v>
      </c>
      <c r="M69" s="4" t="s">
        <v>39</v>
      </c>
      <c r="N69" s="4">
        <v>1</v>
      </c>
      <c r="O69" s="137">
        <v>359</v>
      </c>
      <c r="P69" s="4">
        <v>7.9196364364029046</v>
      </c>
      <c r="Q69" s="4">
        <v>7.9812437076748459</v>
      </c>
      <c r="R69" s="4">
        <v>6.1607271271941322E-2</v>
      </c>
      <c r="S69">
        <v>5</v>
      </c>
      <c r="T69">
        <v>5</v>
      </c>
    </row>
    <row r="70" spans="1:20">
      <c r="A70" s="39">
        <v>41820</v>
      </c>
      <c r="B70" s="4">
        <v>1</v>
      </c>
      <c r="C70" s="4">
        <v>1</v>
      </c>
      <c r="D70" s="4">
        <v>2</v>
      </c>
      <c r="E70" s="4">
        <v>3</v>
      </c>
      <c r="F70" s="143" t="s">
        <v>521</v>
      </c>
      <c r="G70" s="4" t="s">
        <v>454</v>
      </c>
      <c r="H70" s="137">
        <v>9</v>
      </c>
      <c r="I70" s="4">
        <v>9</v>
      </c>
      <c r="J70" s="4" t="s">
        <v>359</v>
      </c>
      <c r="K70" s="4">
        <v>8</v>
      </c>
      <c r="L70" s="4">
        <v>6</v>
      </c>
      <c r="M70" s="4" t="s">
        <v>38</v>
      </c>
      <c r="N70" s="4">
        <v>1</v>
      </c>
      <c r="O70" s="137">
        <v>683</v>
      </c>
      <c r="P70" s="4">
        <v>8.4459799218817935</v>
      </c>
      <c r="Q70" s="4">
        <v>8.4570603234441588</v>
      </c>
      <c r="R70" s="4">
        <v>1.1080401562365338E-2</v>
      </c>
    </row>
    <row r="71" spans="1:20">
      <c r="A71" s="39">
        <v>41820</v>
      </c>
      <c r="B71" s="4">
        <v>1</v>
      </c>
      <c r="C71" s="4">
        <v>4</v>
      </c>
      <c r="D71" s="4">
        <v>2</v>
      </c>
      <c r="E71" s="4">
        <v>3</v>
      </c>
      <c r="F71" s="143" t="s">
        <v>522</v>
      </c>
      <c r="G71" s="4" t="s">
        <v>359</v>
      </c>
      <c r="H71" s="137">
        <v>8</v>
      </c>
      <c r="I71" s="4">
        <v>6</v>
      </c>
      <c r="J71" s="4" t="s">
        <v>454</v>
      </c>
      <c r="K71" s="4">
        <v>9</v>
      </c>
      <c r="L71" s="4">
        <v>9</v>
      </c>
      <c r="M71" s="4" t="s">
        <v>39</v>
      </c>
      <c r="N71" s="4">
        <v>0</v>
      </c>
      <c r="O71" s="137">
        <v>360</v>
      </c>
      <c r="P71" s="4">
        <v>7.9812437076748459</v>
      </c>
      <c r="Q71" s="4">
        <v>7.9416188335213489</v>
      </c>
      <c r="R71" s="4">
        <v>-3.9624874153497025E-2</v>
      </c>
    </row>
    <row r="72" spans="1:20">
      <c r="A72" s="39">
        <v>41820</v>
      </c>
      <c r="B72" s="4">
        <v>1</v>
      </c>
      <c r="C72" s="4">
        <v>2</v>
      </c>
      <c r="D72" s="4">
        <v>2</v>
      </c>
      <c r="E72" s="4">
        <v>4</v>
      </c>
      <c r="F72" s="143" t="s">
        <v>523</v>
      </c>
      <c r="G72" s="4" t="s">
        <v>321</v>
      </c>
      <c r="H72" s="137">
        <v>4</v>
      </c>
      <c r="I72" s="4">
        <v>1</v>
      </c>
      <c r="J72" s="4" t="s">
        <v>358</v>
      </c>
      <c r="K72" s="4">
        <v>8</v>
      </c>
      <c r="L72" s="4">
        <v>14</v>
      </c>
      <c r="M72" s="4" t="s">
        <v>38</v>
      </c>
      <c r="N72" s="4">
        <v>0</v>
      </c>
      <c r="O72" s="137">
        <v>42</v>
      </c>
      <c r="P72" s="4">
        <v>4.4484876613796471</v>
      </c>
      <c r="Q72" s="4">
        <v>4.3682902739057017</v>
      </c>
      <c r="R72" s="4">
        <v>-8.0197387473945447E-2</v>
      </c>
    </row>
    <row r="73" spans="1:20">
      <c r="A73" s="39">
        <v>41820</v>
      </c>
      <c r="B73" s="4">
        <v>1</v>
      </c>
      <c r="C73" s="4">
        <v>3</v>
      </c>
      <c r="D73" s="4">
        <v>2</v>
      </c>
      <c r="E73" s="4">
        <v>4</v>
      </c>
      <c r="F73" s="143" t="s">
        <v>524</v>
      </c>
      <c r="G73" s="4" t="s">
        <v>358</v>
      </c>
      <c r="H73" s="137">
        <v>8</v>
      </c>
      <c r="I73" s="4">
        <v>14</v>
      </c>
      <c r="J73" s="4" t="s">
        <v>321</v>
      </c>
      <c r="K73" s="4">
        <v>4</v>
      </c>
      <c r="L73" s="4">
        <v>1</v>
      </c>
      <c r="M73" s="4" t="s">
        <v>39</v>
      </c>
      <c r="N73" s="4">
        <v>1</v>
      </c>
      <c r="O73" s="137">
        <v>247</v>
      </c>
      <c r="P73" s="4">
        <v>7.8214385137425548</v>
      </c>
      <c r="Q73" s="4">
        <v>7.9450097434677041</v>
      </c>
      <c r="R73" s="4">
        <v>0.12357122972514922</v>
      </c>
    </row>
    <row r="74" spans="1:20">
      <c r="A74" s="39">
        <v>41820</v>
      </c>
      <c r="B74" s="4">
        <v>2</v>
      </c>
      <c r="C74" s="4">
        <v>1</v>
      </c>
      <c r="D74" s="4">
        <v>1</v>
      </c>
      <c r="E74" s="4">
        <v>1</v>
      </c>
      <c r="F74" s="143" t="s">
        <v>535</v>
      </c>
      <c r="G74" s="4" t="s">
        <v>356</v>
      </c>
      <c r="H74" s="137">
        <v>8</v>
      </c>
      <c r="I74" s="4">
        <v>7</v>
      </c>
      <c r="J74" s="4" t="s">
        <v>360</v>
      </c>
      <c r="K74" s="4">
        <v>7</v>
      </c>
      <c r="L74" s="4">
        <v>8</v>
      </c>
      <c r="M74" s="4" t="s">
        <v>38</v>
      </c>
      <c r="N74" s="4">
        <v>0</v>
      </c>
      <c r="O74" s="137">
        <v>688</v>
      </c>
      <c r="P74" s="4">
        <v>7.515823245890731</v>
      </c>
      <c r="Q74" s="4">
        <v>7.505506780972917</v>
      </c>
      <c r="R74" s="4">
        <v>-1.0316464917814017E-2</v>
      </c>
      <c r="S74">
        <v>5</v>
      </c>
      <c r="T74">
        <v>5</v>
      </c>
    </row>
    <row r="75" spans="1:20">
      <c r="A75" s="39">
        <v>41820</v>
      </c>
      <c r="B75" s="4">
        <v>2</v>
      </c>
      <c r="C75" s="4">
        <v>3</v>
      </c>
      <c r="D75" s="4">
        <v>1</v>
      </c>
      <c r="E75" s="4">
        <v>1</v>
      </c>
      <c r="F75" s="143" t="s">
        <v>536</v>
      </c>
      <c r="G75" s="4" t="s">
        <v>360</v>
      </c>
      <c r="H75" s="137">
        <v>7</v>
      </c>
      <c r="I75" s="4">
        <v>8</v>
      </c>
      <c r="J75" s="4" t="s">
        <v>356</v>
      </c>
      <c r="K75" s="4">
        <v>8</v>
      </c>
      <c r="L75" s="4">
        <v>7</v>
      </c>
      <c r="M75" s="4" t="s">
        <v>39</v>
      </c>
      <c r="N75" s="4">
        <v>1</v>
      </c>
      <c r="O75" s="137">
        <v>34</v>
      </c>
      <c r="P75" s="4">
        <v>6.9767973856209169</v>
      </c>
      <c r="Q75" s="4">
        <v>7.0060317460317476</v>
      </c>
      <c r="R75" s="4">
        <v>2.9234360410830718E-2</v>
      </c>
      <c r="S75">
        <v>5</v>
      </c>
      <c r="T75">
        <v>5</v>
      </c>
    </row>
    <row r="76" spans="1:20">
      <c r="A76" s="39">
        <v>41820</v>
      </c>
      <c r="B76" s="4">
        <v>2</v>
      </c>
      <c r="C76" s="4">
        <v>2</v>
      </c>
      <c r="D76" s="4">
        <v>1</v>
      </c>
      <c r="E76" s="4">
        <v>2</v>
      </c>
      <c r="F76" s="143" t="s">
        <v>537</v>
      </c>
      <c r="G76" s="4" t="s">
        <v>357</v>
      </c>
      <c r="H76" s="137">
        <v>7</v>
      </c>
      <c r="I76" s="4">
        <v>11</v>
      </c>
      <c r="J76" s="4" t="s">
        <v>361</v>
      </c>
      <c r="K76" s="4">
        <v>7</v>
      </c>
      <c r="L76" s="4">
        <v>4</v>
      </c>
      <c r="M76" s="4" t="s">
        <v>38</v>
      </c>
      <c r="N76" s="4">
        <v>1</v>
      </c>
      <c r="O76" s="137">
        <v>158</v>
      </c>
      <c r="P76" s="4">
        <v>7.2359752044758219</v>
      </c>
      <c r="Q76" s="4">
        <v>7.3112557003863063</v>
      </c>
      <c r="R76" s="4">
        <v>7.5280495910484468E-2</v>
      </c>
      <c r="S76">
        <v>5</v>
      </c>
      <c r="T76">
        <v>5</v>
      </c>
    </row>
    <row r="77" spans="1:20">
      <c r="A77" s="39">
        <v>41820</v>
      </c>
      <c r="B77" s="4">
        <v>2</v>
      </c>
      <c r="C77" s="4">
        <v>4</v>
      </c>
      <c r="D77" s="4">
        <v>1</v>
      </c>
      <c r="E77" s="4">
        <v>2</v>
      </c>
      <c r="F77" s="143" t="s">
        <v>538</v>
      </c>
      <c r="G77" s="4" t="s">
        <v>361</v>
      </c>
      <c r="H77" s="137">
        <v>7</v>
      </c>
      <c r="I77" s="4">
        <v>4</v>
      </c>
      <c r="J77" s="4" t="s">
        <v>357</v>
      </c>
      <c r="K77" s="4">
        <v>7</v>
      </c>
      <c r="L77" s="4">
        <v>11</v>
      </c>
      <c r="M77" s="4" t="s">
        <v>39</v>
      </c>
      <c r="N77" s="4">
        <v>0</v>
      </c>
      <c r="O77" s="137">
        <v>44</v>
      </c>
      <c r="P77" s="4">
        <v>7.4267676767676782</v>
      </c>
      <c r="Q77" s="4">
        <v>7.3506172839506183</v>
      </c>
      <c r="R77" s="4">
        <v>-7.6150392817059931E-2</v>
      </c>
      <c r="S77">
        <v>5</v>
      </c>
      <c r="T77">
        <v>5</v>
      </c>
    </row>
    <row r="78" spans="1:20">
      <c r="A78" s="39">
        <v>41820</v>
      </c>
      <c r="B78" s="4">
        <v>2</v>
      </c>
      <c r="C78" s="4">
        <v>1</v>
      </c>
      <c r="D78" s="4">
        <v>2</v>
      </c>
      <c r="E78" s="4">
        <v>3</v>
      </c>
      <c r="F78" s="143" t="s">
        <v>539</v>
      </c>
      <c r="G78" s="4" t="s">
        <v>356</v>
      </c>
      <c r="H78" s="137">
        <v>8</v>
      </c>
      <c r="I78" s="4">
        <v>13</v>
      </c>
      <c r="J78" s="4" t="s">
        <v>361</v>
      </c>
      <c r="K78" s="4">
        <v>7</v>
      </c>
      <c r="L78" s="4">
        <v>2</v>
      </c>
      <c r="M78" s="4" t="s">
        <v>38</v>
      </c>
      <c r="N78" s="4">
        <v>1</v>
      </c>
      <c r="O78" s="137">
        <v>689</v>
      </c>
      <c r="P78" s="4">
        <v>7.505506780972917</v>
      </c>
      <c r="Q78" s="4">
        <v>7.6153966453534592</v>
      </c>
      <c r="R78" s="4">
        <v>0.10988986438054216</v>
      </c>
    </row>
    <row r="79" spans="1:20">
      <c r="A79" s="39">
        <v>41820</v>
      </c>
      <c r="B79" s="4">
        <v>2</v>
      </c>
      <c r="C79" s="4">
        <v>4</v>
      </c>
      <c r="D79" s="4">
        <v>2</v>
      </c>
      <c r="E79" s="4">
        <v>3</v>
      </c>
      <c r="F79" s="143" t="s">
        <v>540</v>
      </c>
      <c r="G79" s="4" t="s">
        <v>361</v>
      </c>
      <c r="H79" s="137">
        <v>7</v>
      </c>
      <c r="I79" s="4">
        <v>2</v>
      </c>
      <c r="J79" s="4" t="s">
        <v>356</v>
      </c>
      <c r="K79" s="4">
        <v>8</v>
      </c>
      <c r="L79" s="4">
        <v>13</v>
      </c>
      <c r="M79" s="4" t="s">
        <v>39</v>
      </c>
      <c r="N79" s="4">
        <v>0</v>
      </c>
      <c r="O79" s="137">
        <v>45</v>
      </c>
      <c r="P79" s="4">
        <v>7.3506172839506183</v>
      </c>
      <c r="Q79" s="4">
        <v>7.234299516908214</v>
      </c>
      <c r="R79" s="4">
        <v>-0.11631776704240426</v>
      </c>
    </row>
    <row r="80" spans="1:20">
      <c r="A80" s="39">
        <v>41820</v>
      </c>
      <c r="B80" s="4">
        <v>2</v>
      </c>
      <c r="C80" s="4">
        <v>2</v>
      </c>
      <c r="D80" s="4">
        <v>2</v>
      </c>
      <c r="E80" s="4">
        <v>4</v>
      </c>
      <c r="F80" s="143" t="s">
        <v>541</v>
      </c>
      <c r="G80" s="4" t="s">
        <v>357</v>
      </c>
      <c r="H80" s="137">
        <v>7</v>
      </c>
      <c r="I80" s="4">
        <v>10</v>
      </c>
      <c r="J80" s="4" t="s">
        <v>360</v>
      </c>
      <c r="K80" s="4">
        <v>7</v>
      </c>
      <c r="L80" s="4">
        <v>5</v>
      </c>
      <c r="M80" s="4" t="s">
        <v>38</v>
      </c>
      <c r="N80" s="4">
        <v>1</v>
      </c>
      <c r="O80" s="137">
        <v>159</v>
      </c>
      <c r="P80" s="4">
        <v>7.3112557003863063</v>
      </c>
      <c r="Q80" s="4">
        <v>7.3650305863785794</v>
      </c>
      <c r="R80" s="4">
        <v>5.3774885992273092E-2</v>
      </c>
    </row>
    <row r="81" spans="1:20">
      <c r="A81" s="39">
        <v>41820</v>
      </c>
      <c r="B81" s="4">
        <v>2</v>
      </c>
      <c r="C81" s="4">
        <v>3</v>
      </c>
      <c r="D81" s="4">
        <v>2</v>
      </c>
      <c r="E81" s="4">
        <v>4</v>
      </c>
      <c r="F81" s="143" t="s">
        <v>542</v>
      </c>
      <c r="G81" s="4" t="s">
        <v>360</v>
      </c>
      <c r="H81" s="137">
        <v>7</v>
      </c>
      <c r="I81" s="4">
        <v>5</v>
      </c>
      <c r="J81" s="4" t="s">
        <v>357</v>
      </c>
      <c r="K81" s="4">
        <v>7</v>
      </c>
      <c r="L81" s="4">
        <v>10</v>
      </c>
      <c r="M81" s="4" t="s">
        <v>39</v>
      </c>
      <c r="N81" s="4">
        <v>0</v>
      </c>
      <c r="O81" s="137">
        <v>35</v>
      </c>
      <c r="P81" s="4">
        <v>7.0060317460317476</v>
      </c>
      <c r="Q81" s="4">
        <v>6.95030864197531</v>
      </c>
      <c r="R81" s="4">
        <v>-5.5723104056437656E-2</v>
      </c>
    </row>
    <row r="82" spans="1:20">
      <c r="A82" s="39">
        <v>41813</v>
      </c>
      <c r="B82" s="4">
        <v>2</v>
      </c>
      <c r="C82" s="4">
        <v>1</v>
      </c>
      <c r="D82" s="4">
        <v>1</v>
      </c>
      <c r="E82" s="4">
        <v>1</v>
      </c>
      <c r="F82" s="143" t="s">
        <v>553</v>
      </c>
      <c r="G82" s="4" t="s">
        <v>357</v>
      </c>
      <c r="H82" s="137">
        <v>7</v>
      </c>
      <c r="I82" s="4">
        <v>6</v>
      </c>
      <c r="J82" s="4" t="s">
        <v>358</v>
      </c>
      <c r="K82" s="4">
        <v>8</v>
      </c>
      <c r="L82" s="4">
        <v>9</v>
      </c>
      <c r="M82" s="4" t="s">
        <v>38</v>
      </c>
      <c r="N82" s="4">
        <v>0</v>
      </c>
      <c r="O82" s="137">
        <v>160</v>
      </c>
      <c r="P82" s="4">
        <v>7.3650305863785794</v>
      </c>
      <c r="Q82" s="4">
        <v>7.3377299746510074</v>
      </c>
      <c r="R82" s="4">
        <v>-2.7300611727572033E-2</v>
      </c>
      <c r="S82">
        <v>5</v>
      </c>
      <c r="T82">
        <v>5</v>
      </c>
    </row>
    <row r="83" spans="1:20">
      <c r="A83" s="39">
        <v>41813</v>
      </c>
      <c r="B83" s="4">
        <v>2</v>
      </c>
      <c r="C83" s="4">
        <v>3</v>
      </c>
      <c r="D83" s="4">
        <v>1</v>
      </c>
      <c r="E83" s="4">
        <v>1</v>
      </c>
      <c r="F83" s="143" t="s">
        <v>554</v>
      </c>
      <c r="G83" s="4" t="s">
        <v>358</v>
      </c>
      <c r="H83" s="137">
        <v>8</v>
      </c>
      <c r="I83" s="4">
        <v>9</v>
      </c>
      <c r="J83" s="4" t="s">
        <v>357</v>
      </c>
      <c r="K83" s="4">
        <v>7</v>
      </c>
      <c r="L83" s="4">
        <v>6</v>
      </c>
      <c r="M83" s="4" t="s">
        <v>39</v>
      </c>
      <c r="N83" s="4">
        <v>1</v>
      </c>
      <c r="O83" s="137">
        <v>248</v>
      </c>
      <c r="P83" s="4">
        <v>7.9450097434677041</v>
      </c>
      <c r="Q83" s="4">
        <v>7.9661095485983502</v>
      </c>
      <c r="R83" s="4">
        <v>2.1099805130646132E-2</v>
      </c>
      <c r="S83">
        <v>5</v>
      </c>
      <c r="T83">
        <v>5</v>
      </c>
    </row>
    <row r="84" spans="1:20">
      <c r="A84" s="39">
        <v>41813</v>
      </c>
      <c r="B84" s="4">
        <v>2</v>
      </c>
      <c r="C84" s="4">
        <v>2</v>
      </c>
      <c r="D84" s="4">
        <v>1</v>
      </c>
      <c r="E84" s="4">
        <v>2</v>
      </c>
      <c r="F84" s="143" t="s">
        <v>555</v>
      </c>
      <c r="G84" s="4" t="s">
        <v>356</v>
      </c>
      <c r="H84" s="137">
        <v>8</v>
      </c>
      <c r="I84" s="4">
        <v>7</v>
      </c>
      <c r="J84" s="4" t="s">
        <v>359</v>
      </c>
      <c r="K84" s="4">
        <v>8</v>
      </c>
      <c r="L84" s="4">
        <v>8</v>
      </c>
      <c r="M84" s="4" t="s">
        <v>38</v>
      </c>
      <c r="N84" s="4">
        <v>0</v>
      </c>
      <c r="O84" s="137">
        <v>690</v>
      </c>
      <c r="P84" s="4">
        <v>7.6153966453534592</v>
      </c>
      <c r="Q84" s="4">
        <v>7.6030887124463904</v>
      </c>
      <c r="R84" s="4">
        <v>-1.2307932907068775E-2</v>
      </c>
      <c r="S84">
        <v>5</v>
      </c>
      <c r="T84">
        <v>5</v>
      </c>
    </row>
    <row r="85" spans="1:20">
      <c r="A85" s="39">
        <v>41813</v>
      </c>
      <c r="B85" s="4">
        <v>2</v>
      </c>
      <c r="C85" s="4">
        <v>4</v>
      </c>
      <c r="D85" s="4">
        <v>1</v>
      </c>
      <c r="E85" s="4">
        <v>2</v>
      </c>
      <c r="F85" s="143" t="s">
        <v>556</v>
      </c>
      <c r="G85" s="4" t="s">
        <v>359</v>
      </c>
      <c r="H85" s="137">
        <v>8</v>
      </c>
      <c r="I85" s="4">
        <v>8</v>
      </c>
      <c r="J85" s="4" t="s">
        <v>356</v>
      </c>
      <c r="K85" s="4">
        <v>8</v>
      </c>
      <c r="L85" s="4">
        <v>7</v>
      </c>
      <c r="M85" s="4" t="s">
        <v>39</v>
      </c>
      <c r="N85" s="4">
        <v>1</v>
      </c>
      <c r="O85" s="137">
        <v>361</v>
      </c>
      <c r="P85" s="4">
        <v>7.9416188335213489</v>
      </c>
      <c r="Q85" s="4">
        <v>7.9427864568509223</v>
      </c>
      <c r="R85" s="4">
        <v>1.1676233295734306E-3</v>
      </c>
      <c r="S85">
        <v>5</v>
      </c>
      <c r="T85">
        <v>5</v>
      </c>
    </row>
    <row r="86" spans="1:20">
      <c r="A86" s="39">
        <v>41813</v>
      </c>
      <c r="B86" s="4">
        <v>2</v>
      </c>
      <c r="C86" s="4">
        <v>1</v>
      </c>
      <c r="D86" s="4">
        <v>2</v>
      </c>
      <c r="E86" s="4">
        <v>3</v>
      </c>
      <c r="F86" s="143" t="s">
        <v>557</v>
      </c>
      <c r="G86" s="4" t="s">
        <v>357</v>
      </c>
      <c r="H86" s="137">
        <v>7</v>
      </c>
      <c r="I86" s="4">
        <v>7</v>
      </c>
      <c r="J86" s="4" t="s">
        <v>359</v>
      </c>
      <c r="K86" s="4">
        <v>8</v>
      </c>
      <c r="L86" s="4">
        <v>8</v>
      </c>
      <c r="M86" s="4" t="s">
        <v>38</v>
      </c>
      <c r="N86" s="4">
        <v>0</v>
      </c>
      <c r="O86" s="137">
        <v>161</v>
      </c>
      <c r="P86" s="4">
        <v>7.3377299746510074</v>
      </c>
      <c r="Q86" s="4">
        <v>7.3309753751579878</v>
      </c>
      <c r="R86" s="4">
        <v>-6.7545994930195974E-3</v>
      </c>
    </row>
    <row r="87" spans="1:20">
      <c r="A87" s="39">
        <v>41813</v>
      </c>
      <c r="B87" s="4">
        <v>2</v>
      </c>
      <c r="C87" s="4">
        <v>4</v>
      </c>
      <c r="D87" s="4">
        <v>2</v>
      </c>
      <c r="E87" s="4">
        <v>3</v>
      </c>
      <c r="F87" s="143" t="s">
        <v>558</v>
      </c>
      <c r="G87" s="4" t="s">
        <v>359</v>
      </c>
      <c r="H87" s="137">
        <v>8</v>
      </c>
      <c r="I87" s="4">
        <v>8</v>
      </c>
      <c r="J87" s="4" t="s">
        <v>357</v>
      </c>
      <c r="K87" s="4">
        <v>7</v>
      </c>
      <c r="L87" s="4">
        <v>7</v>
      </c>
      <c r="M87" s="4" t="s">
        <v>39</v>
      </c>
      <c r="N87" s="4">
        <v>1</v>
      </c>
      <c r="O87" s="137">
        <v>362</v>
      </c>
      <c r="P87" s="4">
        <v>7.9427864568509223</v>
      </c>
      <c r="Q87" s="4">
        <v>7.9439307277139042</v>
      </c>
      <c r="R87" s="4">
        <v>1.1442708629818554E-3</v>
      </c>
    </row>
    <row r="88" spans="1:20">
      <c r="A88" s="39">
        <v>41813</v>
      </c>
      <c r="B88" s="4">
        <v>2</v>
      </c>
      <c r="C88" s="4">
        <v>2</v>
      </c>
      <c r="D88" s="4">
        <v>2</v>
      </c>
      <c r="E88" s="4">
        <v>4</v>
      </c>
      <c r="F88" s="143" t="s">
        <v>559</v>
      </c>
      <c r="G88" s="4" t="s">
        <v>356</v>
      </c>
      <c r="H88" s="137">
        <v>8</v>
      </c>
      <c r="I88" s="4">
        <v>14</v>
      </c>
      <c r="J88" s="4" t="s">
        <v>358</v>
      </c>
      <c r="K88" s="4">
        <v>8</v>
      </c>
      <c r="L88" s="4">
        <v>1</v>
      </c>
      <c r="M88" s="4" t="s">
        <v>38</v>
      </c>
      <c r="N88" s="4">
        <v>1</v>
      </c>
      <c r="O88" s="137">
        <v>691</v>
      </c>
      <c r="P88" s="4">
        <v>7.6030887124463904</v>
      </c>
      <c r="Q88" s="4">
        <v>7.7310269381974628</v>
      </c>
      <c r="R88" s="4">
        <v>0.12793822575107239</v>
      </c>
    </row>
    <row r="89" spans="1:20">
      <c r="A89" s="39">
        <v>41813</v>
      </c>
      <c r="B89" s="4">
        <v>2</v>
      </c>
      <c r="C89" s="4">
        <v>3</v>
      </c>
      <c r="D89" s="4">
        <v>2</v>
      </c>
      <c r="E89" s="4">
        <v>4</v>
      </c>
      <c r="F89" s="143" t="s">
        <v>560</v>
      </c>
      <c r="G89" s="4" t="s">
        <v>358</v>
      </c>
      <c r="H89" s="137">
        <v>8</v>
      </c>
      <c r="I89" s="4">
        <v>1</v>
      </c>
      <c r="J89" s="4" t="s">
        <v>356</v>
      </c>
      <c r="K89" s="4">
        <v>8</v>
      </c>
      <c r="L89" s="4">
        <v>14</v>
      </c>
      <c r="M89" s="4" t="s">
        <v>39</v>
      </c>
      <c r="N89" s="4">
        <v>0</v>
      </c>
      <c r="O89" s="137">
        <v>249</v>
      </c>
      <c r="P89" s="4">
        <v>7.9661095485983502</v>
      </c>
      <c r="Q89" s="4">
        <v>7.8267873576263831</v>
      </c>
      <c r="R89" s="4">
        <v>-0.13932219097196707</v>
      </c>
    </row>
    <row r="90" spans="1:20">
      <c r="A90" s="39">
        <v>41820</v>
      </c>
      <c r="B90" s="4">
        <v>4</v>
      </c>
      <c r="C90" s="4">
        <v>1</v>
      </c>
      <c r="D90" s="4">
        <v>1</v>
      </c>
      <c r="E90" s="4">
        <v>1</v>
      </c>
      <c r="F90" s="143" t="s">
        <v>571</v>
      </c>
      <c r="G90" s="4" t="s">
        <v>413</v>
      </c>
      <c r="H90" s="137">
        <v>8</v>
      </c>
      <c r="I90" s="4">
        <v>12</v>
      </c>
      <c r="J90" s="4" t="s">
        <v>389</v>
      </c>
      <c r="K90" s="4">
        <v>6</v>
      </c>
      <c r="L90" s="4">
        <v>3</v>
      </c>
      <c r="M90" s="4" t="s">
        <v>38</v>
      </c>
      <c r="N90" s="4">
        <v>1</v>
      </c>
      <c r="O90" s="137">
        <v>780</v>
      </c>
      <c r="P90" s="4">
        <v>8.4937887173148461</v>
      </c>
      <c r="Q90" s="4">
        <v>8.5639129429685497</v>
      </c>
      <c r="R90" s="4">
        <v>7.0124225653703576E-2</v>
      </c>
      <c r="S90">
        <v>5</v>
      </c>
      <c r="T90">
        <v>5</v>
      </c>
    </row>
    <row r="91" spans="1:20">
      <c r="A91" s="39">
        <v>41820</v>
      </c>
      <c r="B91" s="4">
        <v>4</v>
      </c>
      <c r="C91" s="4">
        <v>3</v>
      </c>
      <c r="D91" s="4">
        <v>1</v>
      </c>
      <c r="E91" s="4">
        <v>1</v>
      </c>
      <c r="F91" s="143" t="s">
        <v>572</v>
      </c>
      <c r="G91" s="4" t="s">
        <v>389</v>
      </c>
      <c r="H91" s="137">
        <v>6</v>
      </c>
      <c r="I91" s="4">
        <v>3</v>
      </c>
      <c r="J91" s="4" t="s">
        <v>413</v>
      </c>
      <c r="K91" s="4">
        <v>8</v>
      </c>
      <c r="L91" s="4">
        <v>12</v>
      </c>
      <c r="M91" s="4" t="s">
        <v>39</v>
      </c>
      <c r="N91" s="4">
        <v>0</v>
      </c>
      <c r="O91" s="137">
        <v>169</v>
      </c>
      <c r="P91" s="4">
        <v>6.4160636989928346</v>
      </c>
      <c r="Q91" s="4">
        <v>6.3477424250129779</v>
      </c>
      <c r="R91" s="4">
        <v>-6.8321273979856656E-2</v>
      </c>
      <c r="S91">
        <v>5</v>
      </c>
      <c r="T91">
        <v>5</v>
      </c>
    </row>
    <row r="92" spans="1:20">
      <c r="A92" s="39">
        <v>41820</v>
      </c>
      <c r="B92" s="4">
        <v>4</v>
      </c>
      <c r="C92" s="4">
        <v>2</v>
      </c>
      <c r="D92" s="4">
        <v>1</v>
      </c>
      <c r="E92" s="4">
        <v>2</v>
      </c>
      <c r="F92" s="143" t="s">
        <v>573</v>
      </c>
      <c r="G92" s="4" t="s">
        <v>414</v>
      </c>
      <c r="H92" s="137">
        <v>8</v>
      </c>
      <c r="I92" s="4">
        <v>9</v>
      </c>
      <c r="J92" s="4" t="s">
        <v>390</v>
      </c>
      <c r="K92" s="4">
        <v>7</v>
      </c>
      <c r="L92" s="4">
        <v>6</v>
      </c>
      <c r="M92" s="4" t="s">
        <v>38</v>
      </c>
      <c r="N92" s="4">
        <v>1</v>
      </c>
      <c r="O92" s="137">
        <v>174</v>
      </c>
      <c r="P92" s="4">
        <v>7.562073045094448</v>
      </c>
      <c r="Q92" s="4">
        <v>7.5908315841925598</v>
      </c>
      <c r="R92" s="4">
        <v>2.8758539098111768E-2</v>
      </c>
      <c r="S92">
        <v>5</v>
      </c>
      <c r="T92">
        <v>5</v>
      </c>
    </row>
    <row r="93" spans="1:20">
      <c r="A93" s="39">
        <v>41820</v>
      </c>
      <c r="B93" s="4">
        <v>4</v>
      </c>
      <c r="C93" s="4">
        <v>4</v>
      </c>
      <c r="D93" s="4">
        <v>1</v>
      </c>
      <c r="E93" s="4">
        <v>2</v>
      </c>
      <c r="F93" s="143" t="s">
        <v>574</v>
      </c>
      <c r="G93" s="4" t="s">
        <v>390</v>
      </c>
      <c r="H93" s="137">
        <v>7</v>
      </c>
      <c r="I93" s="4">
        <v>6</v>
      </c>
      <c r="J93" s="4" t="s">
        <v>414</v>
      </c>
      <c r="K93" s="4">
        <v>8</v>
      </c>
      <c r="L93" s="4">
        <v>9</v>
      </c>
      <c r="M93" s="4" t="s">
        <v>39</v>
      </c>
      <c r="N93" s="4">
        <v>0</v>
      </c>
      <c r="O93" s="137">
        <v>204</v>
      </c>
      <c r="P93" s="4">
        <v>6.7937327044700648</v>
      </c>
      <c r="Q93" s="4">
        <v>6.7778580503806634</v>
      </c>
      <c r="R93" s="4">
        <v>-1.5874654089401474E-2</v>
      </c>
      <c r="S93">
        <v>5</v>
      </c>
      <c r="T93">
        <v>5</v>
      </c>
    </row>
    <row r="94" spans="1:20">
      <c r="A94" s="39">
        <v>41820</v>
      </c>
      <c r="B94" s="4">
        <v>4</v>
      </c>
      <c r="C94" s="4">
        <v>1</v>
      </c>
      <c r="D94" s="4">
        <v>2</v>
      </c>
      <c r="E94" s="4">
        <v>3</v>
      </c>
      <c r="F94" s="143" t="s">
        <v>575</v>
      </c>
      <c r="G94" s="4" t="s">
        <v>413</v>
      </c>
      <c r="H94" s="137">
        <v>8</v>
      </c>
      <c r="I94" s="4">
        <v>11</v>
      </c>
      <c r="J94" s="4" t="s">
        <v>390</v>
      </c>
      <c r="K94" s="4">
        <v>7</v>
      </c>
      <c r="L94" s="4">
        <v>4</v>
      </c>
      <c r="M94" s="4" t="s">
        <v>38</v>
      </c>
      <c r="N94" s="4">
        <v>1</v>
      </c>
      <c r="O94" s="137">
        <v>781</v>
      </c>
      <c r="P94" s="4">
        <v>8.5639129429685497</v>
      </c>
      <c r="Q94" s="4">
        <v>8.6126346841091781</v>
      </c>
      <c r="R94" s="4">
        <v>4.8721741140628438E-2</v>
      </c>
    </row>
    <row r="95" spans="1:20">
      <c r="A95" s="39">
        <v>41820</v>
      </c>
      <c r="B95" s="4">
        <v>4</v>
      </c>
      <c r="C95" s="4">
        <v>4</v>
      </c>
      <c r="D95" s="4">
        <v>2</v>
      </c>
      <c r="E95" s="4">
        <v>3</v>
      </c>
      <c r="F95" s="143" t="s">
        <v>576</v>
      </c>
      <c r="G95" s="4" t="s">
        <v>390</v>
      </c>
      <c r="H95" s="137">
        <v>7</v>
      </c>
      <c r="I95" s="4">
        <v>4</v>
      </c>
      <c r="J95" s="4" t="s">
        <v>413</v>
      </c>
      <c r="K95" s="4">
        <v>8</v>
      </c>
      <c r="L95" s="4">
        <v>11</v>
      </c>
      <c r="M95" s="4" t="s">
        <v>39</v>
      </c>
      <c r="N95" s="4">
        <v>0</v>
      </c>
      <c r="O95" s="137">
        <v>205</v>
      </c>
      <c r="P95" s="4">
        <v>6.7778580503806634</v>
      </c>
      <c r="Q95" s="4">
        <v>6.7223008893730505</v>
      </c>
      <c r="R95" s="4">
        <v>-5.5557161007612876E-2</v>
      </c>
    </row>
    <row r="96" spans="1:20">
      <c r="A96" s="39">
        <v>41820</v>
      </c>
      <c r="B96" s="4">
        <v>4</v>
      </c>
      <c r="C96" s="4">
        <v>2</v>
      </c>
      <c r="D96" s="4">
        <v>2</v>
      </c>
      <c r="E96" s="4">
        <v>4</v>
      </c>
      <c r="F96" s="143" t="s">
        <v>577</v>
      </c>
      <c r="G96" s="4" t="s">
        <v>414</v>
      </c>
      <c r="H96" s="137">
        <v>8</v>
      </c>
      <c r="I96" s="4">
        <v>12</v>
      </c>
      <c r="J96" s="4" t="s">
        <v>389</v>
      </c>
      <c r="K96" s="4">
        <v>6</v>
      </c>
      <c r="L96" s="4">
        <v>3</v>
      </c>
      <c r="M96" s="4" t="s">
        <v>38</v>
      </c>
      <c r="N96" s="4">
        <v>1</v>
      </c>
      <c r="O96" s="137">
        <v>175</v>
      </c>
      <c r="P96" s="4">
        <v>7.5908315841925598</v>
      </c>
      <c r="Q96" s="4">
        <v>7.6790149525087088</v>
      </c>
      <c r="R96" s="4">
        <v>8.8183368316149036E-2</v>
      </c>
    </row>
    <row r="97" spans="1:20">
      <c r="A97" s="39">
        <v>41820</v>
      </c>
      <c r="B97" s="4">
        <v>4</v>
      </c>
      <c r="C97" s="4">
        <v>3</v>
      </c>
      <c r="D97" s="4">
        <v>2</v>
      </c>
      <c r="E97" s="4">
        <v>4</v>
      </c>
      <c r="F97" s="143" t="s">
        <v>578</v>
      </c>
      <c r="G97" s="4" t="s">
        <v>389</v>
      </c>
      <c r="H97" s="137">
        <v>6</v>
      </c>
      <c r="I97" s="4">
        <v>3</v>
      </c>
      <c r="J97" s="4" t="s">
        <v>414</v>
      </c>
      <c r="K97" s="4">
        <v>8</v>
      </c>
      <c r="L97" s="4">
        <v>12</v>
      </c>
      <c r="M97" s="4" t="s">
        <v>39</v>
      </c>
      <c r="N97" s="4">
        <v>0</v>
      </c>
      <c r="O97" s="137">
        <v>170</v>
      </c>
      <c r="P97" s="4">
        <v>6.3477424250129779</v>
      </c>
      <c r="Q97" s="4">
        <v>6.2807875765127186</v>
      </c>
      <c r="R97" s="4">
        <v>-6.6954848500259345E-2</v>
      </c>
    </row>
    <row r="98" spans="1:20">
      <c r="A98" s="39">
        <v>41820</v>
      </c>
      <c r="B98" s="4">
        <v>3</v>
      </c>
      <c r="C98" s="4">
        <v>1</v>
      </c>
      <c r="D98" s="4">
        <v>1</v>
      </c>
      <c r="E98" s="4">
        <v>1</v>
      </c>
      <c r="F98" s="143" t="s">
        <v>589</v>
      </c>
      <c r="G98" s="4" t="s">
        <v>362</v>
      </c>
      <c r="H98" s="137">
        <v>8</v>
      </c>
      <c r="I98" s="4">
        <v>8</v>
      </c>
      <c r="J98" s="4" t="s">
        <v>387</v>
      </c>
      <c r="K98" s="4">
        <v>8</v>
      </c>
      <c r="L98" s="4">
        <v>7</v>
      </c>
      <c r="M98" s="4" t="s">
        <v>38</v>
      </c>
      <c r="N98" s="4">
        <v>1</v>
      </c>
      <c r="O98" s="137">
        <v>375</v>
      </c>
      <c r="P98" s="4">
        <v>8.3702799033795809</v>
      </c>
      <c r="Q98" s="4">
        <v>8.3628743053119887</v>
      </c>
      <c r="R98" s="4">
        <v>-7.4055980675922228E-3</v>
      </c>
      <c r="S98">
        <v>5</v>
      </c>
      <c r="T98">
        <v>5</v>
      </c>
    </row>
    <row r="99" spans="1:20">
      <c r="A99" s="39">
        <v>41820</v>
      </c>
      <c r="B99" s="4">
        <v>3</v>
      </c>
      <c r="C99" s="4">
        <v>3</v>
      </c>
      <c r="D99" s="4">
        <v>1</v>
      </c>
      <c r="E99" s="4">
        <v>1</v>
      </c>
      <c r="F99" s="143" t="s">
        <v>590</v>
      </c>
      <c r="G99" s="4" t="s">
        <v>387</v>
      </c>
      <c r="H99" s="137">
        <v>8</v>
      </c>
      <c r="I99" s="4">
        <v>7</v>
      </c>
      <c r="J99" s="4" t="s">
        <v>362</v>
      </c>
      <c r="K99" s="4">
        <v>8</v>
      </c>
      <c r="L99" s="4">
        <v>8</v>
      </c>
      <c r="M99" s="4" t="s">
        <v>39</v>
      </c>
      <c r="N99" s="4">
        <v>0</v>
      </c>
      <c r="O99" s="137">
        <v>428</v>
      </c>
      <c r="P99" s="4">
        <v>7.6707883239789032</v>
      </c>
      <c r="Q99" s="4">
        <v>7.6573725574993254</v>
      </c>
      <c r="R99" s="4">
        <v>-1.3415766479577762E-2</v>
      </c>
      <c r="S99">
        <v>5</v>
      </c>
      <c r="T99">
        <v>5</v>
      </c>
    </row>
    <row r="100" spans="1:20">
      <c r="A100" s="39">
        <v>41820</v>
      </c>
      <c r="B100" s="4">
        <v>3</v>
      </c>
      <c r="C100" s="4">
        <v>2</v>
      </c>
      <c r="D100" s="4">
        <v>1</v>
      </c>
      <c r="E100" s="4">
        <v>2</v>
      </c>
      <c r="F100" s="143" t="s">
        <v>591</v>
      </c>
      <c r="G100" s="4" t="s">
        <v>363</v>
      </c>
      <c r="H100" s="137">
        <v>9</v>
      </c>
      <c r="I100" s="4">
        <v>7</v>
      </c>
      <c r="J100" s="4" t="s">
        <v>388</v>
      </c>
      <c r="K100" s="4">
        <v>7</v>
      </c>
      <c r="L100" s="4">
        <v>8</v>
      </c>
      <c r="M100" s="4" t="s">
        <v>38</v>
      </c>
      <c r="N100" s="4">
        <v>0</v>
      </c>
      <c r="O100" s="137">
        <v>6</v>
      </c>
      <c r="P100" s="4">
        <v>8.8333333333333339</v>
      </c>
      <c r="Q100" s="4">
        <v>8.5714285714285712</v>
      </c>
      <c r="R100" s="4">
        <v>-0.26190476190476275</v>
      </c>
      <c r="S100">
        <v>5</v>
      </c>
      <c r="T100">
        <v>5</v>
      </c>
    </row>
    <row r="101" spans="1:20">
      <c r="A101" s="39">
        <v>41820</v>
      </c>
      <c r="B101" s="4">
        <v>3</v>
      </c>
      <c r="C101" s="4">
        <v>4</v>
      </c>
      <c r="D101" s="4">
        <v>1</v>
      </c>
      <c r="E101" s="4">
        <v>2</v>
      </c>
      <c r="F101" s="143" t="s">
        <v>592</v>
      </c>
      <c r="G101" s="4" t="s">
        <v>388</v>
      </c>
      <c r="H101" s="137">
        <v>7</v>
      </c>
      <c r="I101" s="4">
        <v>8</v>
      </c>
      <c r="J101" s="4" t="s">
        <v>363</v>
      </c>
      <c r="K101" s="4">
        <v>9</v>
      </c>
      <c r="L101" s="4">
        <v>7</v>
      </c>
      <c r="M101" s="4" t="s">
        <v>39</v>
      </c>
      <c r="N101" s="4">
        <v>1</v>
      </c>
      <c r="O101" s="137">
        <v>199</v>
      </c>
      <c r="P101" s="4">
        <v>7.163780087909303</v>
      </c>
      <c r="Q101" s="4">
        <v>7.1805044861511167</v>
      </c>
      <c r="R101" s="4">
        <v>1.6724398241813709E-2</v>
      </c>
      <c r="S101">
        <v>5</v>
      </c>
      <c r="T101">
        <v>5</v>
      </c>
    </row>
    <row r="102" spans="1:20">
      <c r="A102" s="39">
        <v>41820</v>
      </c>
      <c r="B102" s="4">
        <v>3</v>
      </c>
      <c r="C102" s="4">
        <v>1</v>
      </c>
      <c r="D102" s="4">
        <v>2</v>
      </c>
      <c r="E102" s="4">
        <v>3</v>
      </c>
      <c r="F102" s="143" t="s">
        <v>593</v>
      </c>
      <c r="G102" s="4" t="s">
        <v>362</v>
      </c>
      <c r="H102" s="137">
        <v>8</v>
      </c>
      <c r="I102" s="4">
        <v>2</v>
      </c>
      <c r="J102" s="4" t="s">
        <v>388</v>
      </c>
      <c r="K102" s="4">
        <v>7</v>
      </c>
      <c r="L102" s="4">
        <v>13</v>
      </c>
      <c r="M102" s="4" t="s">
        <v>38</v>
      </c>
      <c r="N102" s="4">
        <v>0</v>
      </c>
      <c r="O102" s="137">
        <v>376</v>
      </c>
      <c r="P102" s="4">
        <v>8.3628743053119887</v>
      </c>
      <c r="Q102" s="4">
        <v>8.2356168192057488</v>
      </c>
      <c r="R102" s="4">
        <v>-0.12725748610623988</v>
      </c>
    </row>
    <row r="103" spans="1:20">
      <c r="A103" s="39">
        <v>41820</v>
      </c>
      <c r="B103" s="4">
        <v>3</v>
      </c>
      <c r="C103" s="4">
        <v>4</v>
      </c>
      <c r="D103" s="4">
        <v>2</v>
      </c>
      <c r="E103" s="4">
        <v>3</v>
      </c>
      <c r="F103" s="143" t="s">
        <v>594</v>
      </c>
      <c r="G103" s="4" t="s">
        <v>388</v>
      </c>
      <c r="H103" s="137">
        <v>7</v>
      </c>
      <c r="I103" s="4">
        <v>13</v>
      </c>
      <c r="J103" s="4" t="s">
        <v>362</v>
      </c>
      <c r="K103" s="4">
        <v>8</v>
      </c>
      <c r="L103" s="4">
        <v>2</v>
      </c>
      <c r="M103" s="4" t="s">
        <v>39</v>
      </c>
      <c r="N103" s="4">
        <v>1</v>
      </c>
      <c r="O103" s="137">
        <v>200</v>
      </c>
      <c r="P103" s="4">
        <v>7.1805044861511167</v>
      </c>
      <c r="Q103" s="4">
        <v>7.2968943964280948</v>
      </c>
      <c r="R103" s="4">
        <v>0.11638991027697809</v>
      </c>
    </row>
    <row r="104" spans="1:20">
      <c r="A104" s="39">
        <v>41820</v>
      </c>
      <c r="B104" s="4">
        <v>3</v>
      </c>
      <c r="C104" s="4">
        <v>2</v>
      </c>
      <c r="D104" s="4">
        <v>2</v>
      </c>
      <c r="E104" s="4">
        <v>4</v>
      </c>
      <c r="F104" s="143" t="s">
        <v>595</v>
      </c>
      <c r="G104" s="4" t="s">
        <v>363</v>
      </c>
      <c r="H104" s="137">
        <v>9</v>
      </c>
      <c r="I104" s="4">
        <v>9</v>
      </c>
      <c r="J104" s="4" t="s">
        <v>387</v>
      </c>
      <c r="K104" s="4">
        <v>8</v>
      </c>
      <c r="L104" s="4">
        <v>6</v>
      </c>
      <c r="M104" s="4" t="s">
        <v>38</v>
      </c>
      <c r="N104" s="4">
        <v>1</v>
      </c>
      <c r="O104" s="137">
        <v>7</v>
      </c>
      <c r="P104" s="4">
        <v>8.5714285714285712</v>
      </c>
      <c r="Q104" s="4">
        <v>8.625</v>
      </c>
      <c r="R104" s="4">
        <v>5.3571428571428825E-2</v>
      </c>
    </row>
    <row r="105" spans="1:20">
      <c r="A105" s="39">
        <v>41820</v>
      </c>
      <c r="B105" s="4">
        <v>3</v>
      </c>
      <c r="C105" s="4">
        <v>3</v>
      </c>
      <c r="D105" s="4">
        <v>2</v>
      </c>
      <c r="E105" s="4">
        <v>4</v>
      </c>
      <c r="F105" s="143" t="s">
        <v>596</v>
      </c>
      <c r="G105" s="4" t="s">
        <v>387</v>
      </c>
      <c r="H105" s="137">
        <v>8</v>
      </c>
      <c r="I105" s="4">
        <v>6</v>
      </c>
      <c r="J105" s="4" t="s">
        <v>363</v>
      </c>
      <c r="K105" s="4">
        <v>9</v>
      </c>
      <c r="L105" s="4">
        <v>9</v>
      </c>
      <c r="M105" s="4" t="s">
        <v>39</v>
      </c>
      <c r="N105" s="4">
        <v>0</v>
      </c>
      <c r="O105" s="137">
        <v>429</v>
      </c>
      <c r="P105" s="4">
        <v>7.6573725574993254</v>
      </c>
      <c r="Q105" s="4">
        <v>7.6242251063493391</v>
      </c>
      <c r="R105" s="4">
        <v>-3.3147451149986296E-2</v>
      </c>
    </row>
    <row r="106" spans="1:20">
      <c r="A106" s="39">
        <v>41799</v>
      </c>
      <c r="B106" s="4">
        <v>4</v>
      </c>
      <c r="C106" s="4">
        <v>1</v>
      </c>
      <c r="D106" s="4">
        <v>1</v>
      </c>
      <c r="E106" s="4">
        <v>1</v>
      </c>
      <c r="F106" s="143" t="s">
        <v>609</v>
      </c>
      <c r="G106" s="4" t="s">
        <v>413</v>
      </c>
      <c r="H106" s="137">
        <v>9</v>
      </c>
      <c r="I106" s="4">
        <v>5</v>
      </c>
      <c r="J106" s="4" t="s">
        <v>607</v>
      </c>
      <c r="K106" s="4">
        <v>10</v>
      </c>
      <c r="L106" s="4">
        <v>10</v>
      </c>
      <c r="M106" s="4" t="s">
        <v>38</v>
      </c>
      <c r="N106" s="4">
        <v>0</v>
      </c>
      <c r="O106" s="137">
        <v>782</v>
      </c>
      <c r="P106" s="4">
        <v>8.6126346841091781</v>
      </c>
      <c r="Q106" s="4">
        <v>8.5403819904269955</v>
      </c>
      <c r="R106" s="4">
        <v>-7.2252693682182567E-2</v>
      </c>
      <c r="S106">
        <v>5</v>
      </c>
      <c r="T106">
        <v>5</v>
      </c>
    </row>
    <row r="107" spans="1:20">
      <c r="A107" s="39">
        <v>41799</v>
      </c>
      <c r="B107" s="4">
        <v>4</v>
      </c>
      <c r="C107" s="4">
        <v>3</v>
      </c>
      <c r="D107" s="4">
        <v>1</v>
      </c>
      <c r="E107" s="4">
        <v>1</v>
      </c>
      <c r="F107" s="143" t="s">
        <v>610</v>
      </c>
      <c r="G107" s="4" t="s">
        <v>607</v>
      </c>
      <c r="H107" s="137">
        <v>10</v>
      </c>
      <c r="I107" s="4">
        <v>10</v>
      </c>
      <c r="J107" s="4" t="s">
        <v>413</v>
      </c>
      <c r="K107" s="4">
        <v>9</v>
      </c>
      <c r="L107" s="4">
        <v>5</v>
      </c>
      <c r="M107" s="4" t="s">
        <v>39</v>
      </c>
      <c r="N107" s="4">
        <v>1</v>
      </c>
      <c r="O107" s="137">
        <v>319</v>
      </c>
      <c r="P107" s="4">
        <v>9.8681853732642466</v>
      </c>
      <c r="Q107" s="4">
        <v>9.870821665798962</v>
      </c>
      <c r="R107" s="4">
        <v>2.6362925347154231E-3</v>
      </c>
      <c r="S107">
        <v>5</v>
      </c>
      <c r="T107">
        <v>5</v>
      </c>
    </row>
    <row r="108" spans="1:20">
      <c r="A108" s="39">
        <v>41799</v>
      </c>
      <c r="B108" s="4">
        <v>4</v>
      </c>
      <c r="C108" s="4">
        <v>2</v>
      </c>
      <c r="D108" s="4">
        <v>1</v>
      </c>
      <c r="E108" s="4">
        <v>2</v>
      </c>
      <c r="F108" s="143" t="s">
        <v>611</v>
      </c>
      <c r="G108" s="4" t="s">
        <v>414</v>
      </c>
      <c r="H108" s="137">
        <v>8</v>
      </c>
      <c r="I108" s="4">
        <v>10</v>
      </c>
      <c r="J108" s="4" t="s">
        <v>321</v>
      </c>
      <c r="K108" s="4">
        <v>4</v>
      </c>
      <c r="L108" s="4">
        <v>5</v>
      </c>
      <c r="M108" s="4" t="s">
        <v>38</v>
      </c>
      <c r="N108" s="4">
        <v>1</v>
      </c>
      <c r="O108" s="137">
        <v>176</v>
      </c>
      <c r="P108" s="4">
        <v>7.6790149525087088</v>
      </c>
      <c r="Q108" s="4">
        <v>7.7254346534585352</v>
      </c>
      <c r="R108" s="4">
        <v>4.6419700949826392E-2</v>
      </c>
      <c r="S108">
        <v>5</v>
      </c>
      <c r="T108">
        <v>5</v>
      </c>
    </row>
    <row r="109" spans="1:20">
      <c r="A109" s="39">
        <v>41799</v>
      </c>
      <c r="B109" s="4">
        <v>4</v>
      </c>
      <c r="C109" s="4">
        <v>4</v>
      </c>
      <c r="D109" s="4">
        <v>1</v>
      </c>
      <c r="E109" s="4">
        <v>2</v>
      </c>
      <c r="F109" s="143" t="s">
        <v>612</v>
      </c>
      <c r="G109" s="4" t="s">
        <v>321</v>
      </c>
      <c r="H109" s="137">
        <v>4</v>
      </c>
      <c r="I109" s="4">
        <v>5</v>
      </c>
      <c r="J109" s="4" t="s">
        <v>414</v>
      </c>
      <c r="K109" s="4">
        <v>8</v>
      </c>
      <c r="L109" s="4">
        <v>10</v>
      </c>
      <c r="M109" s="4" t="s">
        <v>39</v>
      </c>
      <c r="N109" s="4">
        <v>0</v>
      </c>
      <c r="O109" s="137">
        <v>43</v>
      </c>
      <c r="P109" s="4">
        <v>4.3682902739057017</v>
      </c>
      <c r="Q109" s="4">
        <v>4.3826473131351174</v>
      </c>
      <c r="R109" s="4">
        <v>1.4357039229415669E-2</v>
      </c>
      <c r="S109">
        <v>5</v>
      </c>
      <c r="T109">
        <v>5</v>
      </c>
    </row>
    <row r="110" spans="1:20">
      <c r="A110" s="39">
        <v>41799</v>
      </c>
      <c r="B110" s="4">
        <v>4</v>
      </c>
      <c r="C110" s="4">
        <v>1</v>
      </c>
      <c r="D110" s="4">
        <v>2</v>
      </c>
      <c r="E110" s="4">
        <v>3</v>
      </c>
      <c r="F110" s="143" t="s">
        <v>613</v>
      </c>
      <c r="G110" s="4" t="s">
        <v>413</v>
      </c>
      <c r="H110" s="137">
        <v>9</v>
      </c>
      <c r="I110" s="4">
        <v>15</v>
      </c>
      <c r="J110" s="4" t="s">
        <v>321</v>
      </c>
      <c r="K110" s="4">
        <v>4</v>
      </c>
      <c r="L110" s="4">
        <v>0</v>
      </c>
      <c r="M110" s="4" t="s">
        <v>38</v>
      </c>
      <c r="N110" s="4">
        <v>1</v>
      </c>
      <c r="O110" s="137">
        <v>783</v>
      </c>
      <c r="P110" s="4">
        <v>8.5403819904269955</v>
      </c>
      <c r="Q110" s="4">
        <v>8.6695743506184559</v>
      </c>
      <c r="R110" s="4">
        <v>0.12919236019146041</v>
      </c>
    </row>
    <row r="111" spans="1:20">
      <c r="A111" s="39">
        <v>41799</v>
      </c>
      <c r="B111" s="4">
        <v>4</v>
      </c>
      <c r="C111" s="4">
        <v>4</v>
      </c>
      <c r="D111" s="4">
        <v>2</v>
      </c>
      <c r="E111" s="4">
        <v>3</v>
      </c>
      <c r="F111" s="143" t="s">
        <v>614</v>
      </c>
      <c r="G111" s="4" t="s">
        <v>321</v>
      </c>
      <c r="H111" s="137">
        <v>4</v>
      </c>
      <c r="I111" s="4">
        <v>0</v>
      </c>
      <c r="J111" s="4" t="s">
        <v>413</v>
      </c>
      <c r="K111" s="4">
        <v>9</v>
      </c>
      <c r="L111" s="4">
        <v>15</v>
      </c>
      <c r="M111" s="4" t="s">
        <v>39</v>
      </c>
      <c r="N111" s="4">
        <v>0</v>
      </c>
      <c r="O111" s="137">
        <v>44</v>
      </c>
      <c r="P111" s="4">
        <v>4.3826473131351174</v>
      </c>
      <c r="Q111" s="4">
        <v>4.285255150621003</v>
      </c>
      <c r="R111" s="4">
        <v>-9.7392162514114311E-2</v>
      </c>
    </row>
    <row r="112" spans="1:20">
      <c r="A112" s="39">
        <v>41799</v>
      </c>
      <c r="B112" s="4">
        <v>4</v>
      </c>
      <c r="C112" s="4">
        <v>2</v>
      </c>
      <c r="D112" s="4">
        <v>2</v>
      </c>
      <c r="E112" s="4">
        <v>4</v>
      </c>
      <c r="F112" s="143" t="s">
        <v>615</v>
      </c>
      <c r="G112" s="4" t="s">
        <v>414</v>
      </c>
      <c r="H112" s="137">
        <v>8</v>
      </c>
      <c r="I112" s="4">
        <v>7</v>
      </c>
      <c r="J112" s="4" t="s">
        <v>607</v>
      </c>
      <c r="K112" s="4">
        <v>10</v>
      </c>
      <c r="L112" s="4">
        <v>8</v>
      </c>
      <c r="M112" s="4" t="s">
        <v>38</v>
      </c>
      <c r="N112" s="4">
        <v>0</v>
      </c>
      <c r="O112" s="137">
        <v>177</v>
      </c>
      <c r="P112" s="4">
        <v>7.7254346534585352</v>
      </c>
      <c r="Q112" s="4">
        <v>7.7109259603893641</v>
      </c>
      <c r="R112" s="4">
        <v>-1.450869306917113E-2</v>
      </c>
    </row>
    <row r="113" spans="1:20">
      <c r="A113" s="39">
        <v>41799</v>
      </c>
      <c r="B113" s="4">
        <v>4</v>
      </c>
      <c r="C113" s="4">
        <v>3</v>
      </c>
      <c r="D113" s="4">
        <v>2</v>
      </c>
      <c r="E113" s="4">
        <v>4</v>
      </c>
      <c r="F113" s="143" t="s">
        <v>616</v>
      </c>
      <c r="G113" s="4" t="s">
        <v>607</v>
      </c>
      <c r="H113" s="137">
        <v>10</v>
      </c>
      <c r="I113" s="4">
        <v>8</v>
      </c>
      <c r="J113" s="4" t="s">
        <v>414</v>
      </c>
      <c r="K113" s="4">
        <v>8</v>
      </c>
      <c r="L113" s="4">
        <v>7</v>
      </c>
      <c r="M113" s="4" t="s">
        <v>39</v>
      </c>
      <c r="N113" s="4">
        <v>1</v>
      </c>
      <c r="O113" s="137">
        <v>320</v>
      </c>
      <c r="P113" s="4">
        <v>9.870821665798962</v>
      </c>
      <c r="Q113" s="4">
        <v>9.833405232482983</v>
      </c>
      <c r="R113" s="4">
        <v>-3.7416433315978992E-2</v>
      </c>
    </row>
    <row r="114" spans="1:20">
      <c r="A114" s="39">
        <v>41827</v>
      </c>
      <c r="B114" s="4">
        <v>3</v>
      </c>
      <c r="C114" s="4">
        <v>1</v>
      </c>
      <c r="D114" s="4">
        <v>1</v>
      </c>
      <c r="E114" s="4">
        <v>1</v>
      </c>
      <c r="F114" s="143" t="s">
        <v>628</v>
      </c>
      <c r="G114" s="4" t="s">
        <v>389</v>
      </c>
      <c r="H114" s="137">
        <v>6</v>
      </c>
      <c r="I114" s="4">
        <v>3</v>
      </c>
      <c r="J114" s="4" t="s">
        <v>454</v>
      </c>
      <c r="K114" s="4">
        <v>8</v>
      </c>
      <c r="L114" s="4">
        <v>12</v>
      </c>
      <c r="M114" s="4" t="s">
        <v>38</v>
      </c>
      <c r="N114" s="4">
        <v>0</v>
      </c>
      <c r="O114" s="137">
        <v>171</v>
      </c>
      <c r="P114" s="4">
        <v>6.2807875765127186</v>
      </c>
      <c r="Q114" s="4">
        <v>6.2151718249824635</v>
      </c>
      <c r="R114" s="4">
        <v>-6.5615751530255118E-2</v>
      </c>
      <c r="S114">
        <v>5</v>
      </c>
      <c r="T114">
        <v>5</v>
      </c>
    </row>
    <row r="115" spans="1:20">
      <c r="A115" s="39">
        <v>41827</v>
      </c>
      <c r="B115" s="4">
        <v>3</v>
      </c>
      <c r="C115" s="4">
        <v>3</v>
      </c>
      <c r="D115" s="4">
        <v>1</v>
      </c>
      <c r="E115" s="4">
        <v>1</v>
      </c>
      <c r="F115" s="143" t="s">
        <v>629</v>
      </c>
      <c r="G115" s="4" t="s">
        <v>454</v>
      </c>
      <c r="H115" s="137">
        <v>8</v>
      </c>
      <c r="I115" s="4">
        <v>12</v>
      </c>
      <c r="J115" s="4" t="s">
        <v>389</v>
      </c>
      <c r="K115" s="4">
        <v>6</v>
      </c>
      <c r="L115" s="4">
        <v>3</v>
      </c>
      <c r="M115" s="4" t="s">
        <v>39</v>
      </c>
      <c r="N115" s="4">
        <v>1</v>
      </c>
      <c r="O115" s="137">
        <v>684</v>
      </c>
      <c r="P115" s="4">
        <v>8.4570603234441588</v>
      </c>
      <c r="Q115" s="4">
        <v>8.5279191169752764</v>
      </c>
      <c r="R115" s="4">
        <v>7.085879353111757E-2</v>
      </c>
      <c r="S115">
        <v>5</v>
      </c>
      <c r="T115">
        <v>5</v>
      </c>
    </row>
    <row r="116" spans="1:20">
      <c r="A116" s="39">
        <v>41827</v>
      </c>
      <c r="B116" s="4">
        <v>3</v>
      </c>
      <c r="C116" s="4">
        <v>2</v>
      </c>
      <c r="D116" s="4">
        <v>1</v>
      </c>
      <c r="E116" s="4">
        <v>2</v>
      </c>
      <c r="F116" s="143" t="s">
        <v>630</v>
      </c>
      <c r="G116" s="4" t="s">
        <v>390</v>
      </c>
      <c r="H116" s="137">
        <v>7</v>
      </c>
      <c r="I116" s="4">
        <v>8</v>
      </c>
      <c r="J116" s="4" t="s">
        <v>321</v>
      </c>
      <c r="K116" s="4">
        <v>4</v>
      </c>
      <c r="L116" s="4">
        <v>7</v>
      </c>
      <c r="M116" s="4" t="s">
        <v>38</v>
      </c>
      <c r="N116" s="4">
        <v>1</v>
      </c>
      <c r="O116" s="137">
        <v>206</v>
      </c>
      <c r="P116" s="4">
        <v>6.7223008893730505</v>
      </c>
      <c r="Q116" s="4">
        <v>6.7478548715855888</v>
      </c>
      <c r="R116" s="4">
        <v>2.5553982212538351E-2</v>
      </c>
      <c r="S116">
        <v>5</v>
      </c>
      <c r="T116">
        <v>5</v>
      </c>
    </row>
    <row r="117" spans="1:20">
      <c r="A117" s="39">
        <v>41827</v>
      </c>
      <c r="B117" s="4">
        <v>3</v>
      </c>
      <c r="C117" s="4">
        <v>4</v>
      </c>
      <c r="D117" s="4">
        <v>1</v>
      </c>
      <c r="E117" s="4">
        <v>2</v>
      </c>
      <c r="F117" s="143" t="s">
        <v>631</v>
      </c>
      <c r="G117" s="4" t="s">
        <v>321</v>
      </c>
      <c r="H117" s="137">
        <v>4</v>
      </c>
      <c r="I117" s="4">
        <v>7</v>
      </c>
      <c r="J117" s="4" t="s">
        <v>390</v>
      </c>
      <c r="K117" s="4">
        <v>7</v>
      </c>
      <c r="L117" s="4">
        <v>8</v>
      </c>
      <c r="M117" s="4" t="s">
        <v>39</v>
      </c>
      <c r="N117" s="4">
        <v>0</v>
      </c>
      <c r="O117" s="137">
        <v>45</v>
      </c>
      <c r="P117" s="4">
        <v>4.285255150621003</v>
      </c>
      <c r="Q117" s="4">
        <v>4.3442713429988071</v>
      </c>
      <c r="R117" s="4">
        <v>5.9016192377804089E-2</v>
      </c>
      <c r="S117">
        <v>5</v>
      </c>
      <c r="T117">
        <v>5</v>
      </c>
    </row>
    <row r="118" spans="1:20">
      <c r="A118" s="39">
        <v>41827</v>
      </c>
      <c r="B118" s="4">
        <v>3</v>
      </c>
      <c r="C118" s="4">
        <v>1</v>
      </c>
      <c r="D118" s="4">
        <v>2</v>
      </c>
      <c r="E118" s="4">
        <v>3</v>
      </c>
      <c r="F118" s="143" t="s">
        <v>632</v>
      </c>
      <c r="G118" s="4" t="s">
        <v>389</v>
      </c>
      <c r="H118" s="137">
        <v>6</v>
      </c>
      <c r="I118" s="4">
        <v>9</v>
      </c>
      <c r="J118" s="4" t="s">
        <v>321</v>
      </c>
      <c r="K118" s="4">
        <v>4</v>
      </c>
      <c r="L118" s="4">
        <v>6</v>
      </c>
      <c r="M118" s="4" t="s">
        <v>38</v>
      </c>
      <c r="N118" s="4">
        <v>1</v>
      </c>
      <c r="O118" s="137">
        <v>172</v>
      </c>
      <c r="P118" s="4">
        <v>6.2151718249824635</v>
      </c>
      <c r="Q118" s="4">
        <v>6.270868388482814</v>
      </c>
      <c r="R118" s="4">
        <v>5.5696563500350571E-2</v>
      </c>
    </row>
    <row r="119" spans="1:20">
      <c r="A119" s="39">
        <v>41827</v>
      </c>
      <c r="B119" s="4">
        <v>3</v>
      </c>
      <c r="C119" s="4">
        <v>4</v>
      </c>
      <c r="D119" s="4">
        <v>2</v>
      </c>
      <c r="E119" s="4">
        <v>3</v>
      </c>
      <c r="F119" s="143" t="s">
        <v>633</v>
      </c>
      <c r="G119" s="4" t="s">
        <v>321</v>
      </c>
      <c r="H119" s="137">
        <v>4</v>
      </c>
      <c r="I119" s="4">
        <v>6</v>
      </c>
      <c r="J119" s="4" t="s">
        <v>389</v>
      </c>
      <c r="K119" s="4">
        <v>6</v>
      </c>
      <c r="L119" s="4">
        <v>9</v>
      </c>
      <c r="M119" s="4" t="s">
        <v>39</v>
      </c>
      <c r="N119" s="4">
        <v>0</v>
      </c>
      <c r="O119" s="137">
        <v>46</v>
      </c>
      <c r="P119" s="4">
        <v>4.3442713429988071</v>
      </c>
      <c r="Q119" s="4">
        <v>4.3794996122967049</v>
      </c>
      <c r="R119" s="4">
        <v>3.5228269297897796E-2</v>
      </c>
    </row>
    <row r="120" spans="1:20">
      <c r="A120" s="39">
        <v>41827</v>
      </c>
      <c r="B120" s="4">
        <v>3</v>
      </c>
      <c r="C120" s="4">
        <v>2</v>
      </c>
      <c r="D120" s="4">
        <v>2</v>
      </c>
      <c r="E120" s="4">
        <v>4</v>
      </c>
      <c r="F120" s="143" t="s">
        <v>634</v>
      </c>
      <c r="G120" s="4" t="s">
        <v>390</v>
      </c>
      <c r="H120" s="137">
        <v>7</v>
      </c>
      <c r="I120" s="4">
        <v>3</v>
      </c>
      <c r="J120" s="4" t="s">
        <v>454</v>
      </c>
      <c r="K120" s="4">
        <v>8</v>
      </c>
      <c r="L120" s="4">
        <v>12</v>
      </c>
      <c r="M120" s="4" t="s">
        <v>38</v>
      </c>
      <c r="N120" s="4">
        <v>0</v>
      </c>
      <c r="O120" s="137">
        <v>207</v>
      </c>
      <c r="P120" s="4">
        <v>6.7478548715855888</v>
      </c>
      <c r="Q120" s="4">
        <v>6.6728977741538769</v>
      </c>
      <c r="R120" s="4">
        <v>-7.4957097431711972E-2</v>
      </c>
    </row>
    <row r="121" spans="1:20">
      <c r="A121" s="39">
        <v>41827</v>
      </c>
      <c r="B121" s="4">
        <v>3</v>
      </c>
      <c r="C121" s="4">
        <v>3</v>
      </c>
      <c r="D121" s="4">
        <v>2</v>
      </c>
      <c r="E121" s="4">
        <v>4</v>
      </c>
      <c r="F121" s="143" t="s">
        <v>635</v>
      </c>
      <c r="G121" s="4" t="s">
        <v>454</v>
      </c>
      <c r="H121" s="137">
        <v>8</v>
      </c>
      <c r="I121" s="4">
        <v>12</v>
      </c>
      <c r="J121" s="4" t="s">
        <v>390</v>
      </c>
      <c r="K121" s="4">
        <v>7</v>
      </c>
      <c r="L121" s="4">
        <v>3</v>
      </c>
      <c r="M121" s="4" t="s">
        <v>39</v>
      </c>
      <c r="N121" s="4">
        <v>1</v>
      </c>
      <c r="O121" s="137">
        <v>685</v>
      </c>
      <c r="P121" s="4">
        <v>8.5279191169752764</v>
      </c>
      <c r="Q121" s="4">
        <v>8.597360734635771</v>
      </c>
      <c r="R121" s="4">
        <v>6.9441617660494614E-2</v>
      </c>
    </row>
    <row r="122" spans="1:20">
      <c r="A122" s="39">
        <v>41827</v>
      </c>
      <c r="B122" s="4">
        <v>4</v>
      </c>
      <c r="C122" s="4">
        <v>1</v>
      </c>
      <c r="D122" s="4">
        <v>1</v>
      </c>
      <c r="E122" s="4">
        <v>1</v>
      </c>
      <c r="F122" s="143" t="s">
        <v>646</v>
      </c>
      <c r="G122" s="4" t="s">
        <v>360</v>
      </c>
      <c r="H122" s="137">
        <v>7</v>
      </c>
      <c r="I122" s="4">
        <v>3</v>
      </c>
      <c r="J122" s="4" t="s">
        <v>414</v>
      </c>
      <c r="K122" s="4">
        <v>8</v>
      </c>
      <c r="L122" s="4">
        <v>12</v>
      </c>
      <c r="M122" s="4" t="s">
        <v>38</v>
      </c>
      <c r="N122" s="4">
        <v>0</v>
      </c>
      <c r="O122" s="137">
        <v>36</v>
      </c>
      <c r="P122" s="4">
        <v>6.95030864197531</v>
      </c>
      <c r="Q122" s="4">
        <v>6.8435435435435448</v>
      </c>
      <c r="R122" s="4">
        <v>-0.10676509843176518</v>
      </c>
      <c r="S122">
        <v>5</v>
      </c>
      <c r="T122">
        <v>5</v>
      </c>
    </row>
    <row r="123" spans="1:20">
      <c r="A123" s="39">
        <v>41827</v>
      </c>
      <c r="B123" s="4">
        <v>4</v>
      </c>
      <c r="C123" s="4">
        <v>3</v>
      </c>
      <c r="D123" s="4">
        <v>1</v>
      </c>
      <c r="E123" s="4">
        <v>1</v>
      </c>
      <c r="F123" s="143" t="s">
        <v>647</v>
      </c>
      <c r="G123" s="4" t="s">
        <v>414</v>
      </c>
      <c r="H123" s="137">
        <v>8</v>
      </c>
      <c r="I123" s="4">
        <v>12</v>
      </c>
      <c r="J123" s="4" t="s">
        <v>360</v>
      </c>
      <c r="K123" s="4">
        <v>7</v>
      </c>
      <c r="L123" s="4">
        <v>3</v>
      </c>
      <c r="M123" s="4" t="s">
        <v>39</v>
      </c>
      <c r="N123" s="4">
        <v>1</v>
      </c>
      <c r="O123" s="137">
        <v>178</v>
      </c>
      <c r="P123" s="4">
        <v>7.7109259603893641</v>
      </c>
      <c r="Q123" s="4">
        <v>7.7967074411815771</v>
      </c>
      <c r="R123" s="4">
        <v>8.5781480792213038E-2</v>
      </c>
      <c r="S123">
        <v>5</v>
      </c>
      <c r="T123">
        <v>5</v>
      </c>
    </row>
    <row r="124" spans="1:20">
      <c r="A124" s="39">
        <v>41827</v>
      </c>
      <c r="B124" s="4">
        <v>4</v>
      </c>
      <c r="C124" s="4">
        <v>2</v>
      </c>
      <c r="D124" s="4">
        <v>1</v>
      </c>
      <c r="E124" s="4">
        <v>2</v>
      </c>
      <c r="F124" s="143" t="s">
        <v>648</v>
      </c>
      <c r="G124" s="4" t="s">
        <v>361</v>
      </c>
      <c r="H124" s="137">
        <v>7</v>
      </c>
      <c r="I124" s="4">
        <v>4</v>
      </c>
      <c r="J124" s="4" t="s">
        <v>413</v>
      </c>
      <c r="K124" s="4">
        <v>9</v>
      </c>
      <c r="L124" s="4">
        <v>11</v>
      </c>
      <c r="M124" s="4" t="s">
        <v>38</v>
      </c>
      <c r="N124" s="4">
        <v>0</v>
      </c>
      <c r="O124" s="137">
        <v>46</v>
      </c>
      <c r="P124" s="4">
        <v>7.234299516908214</v>
      </c>
      <c r="Q124" s="4">
        <v>7.1654846335697409</v>
      </c>
      <c r="R124" s="4">
        <v>-6.8814883338473187E-2</v>
      </c>
      <c r="S124">
        <v>5</v>
      </c>
      <c r="T124">
        <v>5</v>
      </c>
    </row>
    <row r="125" spans="1:20">
      <c r="A125" s="39">
        <v>41827</v>
      </c>
      <c r="B125" s="4">
        <v>4</v>
      </c>
      <c r="C125" s="4">
        <v>4</v>
      </c>
      <c r="D125" s="4">
        <v>1</v>
      </c>
      <c r="E125" s="4">
        <v>2</v>
      </c>
      <c r="F125" s="143" t="s">
        <v>649</v>
      </c>
      <c r="G125" s="4" t="s">
        <v>413</v>
      </c>
      <c r="H125" s="137">
        <v>9</v>
      </c>
      <c r="I125" s="4">
        <v>11</v>
      </c>
      <c r="J125" s="4" t="s">
        <v>361</v>
      </c>
      <c r="K125" s="4">
        <v>7</v>
      </c>
      <c r="L125" s="4">
        <v>4</v>
      </c>
      <c r="M125" s="4" t="s">
        <v>39</v>
      </c>
      <c r="N125" s="4">
        <v>1</v>
      </c>
      <c r="O125" s="137">
        <v>784</v>
      </c>
      <c r="P125" s="4">
        <v>8.6695743506184559</v>
      </c>
      <c r="Q125" s="4">
        <v>8.7161828636060861</v>
      </c>
      <c r="R125" s="4">
        <v>4.6608512987630135E-2</v>
      </c>
      <c r="S125">
        <v>5</v>
      </c>
      <c r="T125">
        <v>5</v>
      </c>
    </row>
    <row r="126" spans="1:20">
      <c r="A126" s="39">
        <v>41827</v>
      </c>
      <c r="B126" s="4">
        <v>4</v>
      </c>
      <c r="C126" s="4">
        <v>1</v>
      </c>
      <c r="D126" s="4">
        <v>2</v>
      </c>
      <c r="E126" s="4">
        <v>3</v>
      </c>
      <c r="F126" s="143" t="s">
        <v>650</v>
      </c>
      <c r="G126" s="4" t="s">
        <v>360</v>
      </c>
      <c r="H126" s="137">
        <v>7</v>
      </c>
      <c r="I126" s="4">
        <v>6</v>
      </c>
      <c r="J126" s="4" t="s">
        <v>413</v>
      </c>
      <c r="K126" s="4">
        <v>9</v>
      </c>
      <c r="L126" s="4">
        <v>9</v>
      </c>
      <c r="M126" s="4" t="s">
        <v>38</v>
      </c>
      <c r="N126" s="4">
        <v>0</v>
      </c>
      <c r="O126" s="137">
        <v>37</v>
      </c>
      <c r="P126" s="4">
        <v>6.8435435435435448</v>
      </c>
      <c r="Q126" s="4">
        <v>6.8213450292397679</v>
      </c>
      <c r="R126" s="4">
        <v>-2.219851430377684E-2</v>
      </c>
    </row>
    <row r="127" spans="1:20">
      <c r="A127" s="39">
        <v>41827</v>
      </c>
      <c r="B127" s="4">
        <v>4</v>
      </c>
      <c r="C127" s="4">
        <v>4</v>
      </c>
      <c r="D127" s="4">
        <v>2</v>
      </c>
      <c r="E127" s="4">
        <v>3</v>
      </c>
      <c r="F127" s="143" t="s">
        <v>651</v>
      </c>
      <c r="G127" s="4" t="s">
        <v>413</v>
      </c>
      <c r="H127" s="137">
        <v>9</v>
      </c>
      <c r="I127" s="4">
        <v>9</v>
      </c>
      <c r="J127" s="4" t="s">
        <v>360</v>
      </c>
      <c r="K127" s="4">
        <v>7</v>
      </c>
      <c r="L127" s="4">
        <v>6</v>
      </c>
      <c r="M127" s="4" t="s">
        <v>39</v>
      </c>
      <c r="N127" s="4">
        <v>1</v>
      </c>
      <c r="O127" s="137">
        <v>785</v>
      </c>
      <c r="P127" s="4">
        <v>8.7161828636060861</v>
      </c>
      <c r="Q127" s="4">
        <v>8.7218592063339653</v>
      </c>
      <c r="R127" s="4">
        <v>5.6763427278792022E-3</v>
      </c>
    </row>
    <row r="128" spans="1:20">
      <c r="A128" s="39">
        <v>41827</v>
      </c>
      <c r="B128" s="4">
        <v>4</v>
      </c>
      <c r="C128" s="4">
        <v>2</v>
      </c>
      <c r="D128" s="4">
        <v>2</v>
      </c>
      <c r="E128" s="4">
        <v>4</v>
      </c>
      <c r="F128" s="143" t="s">
        <v>652</v>
      </c>
      <c r="G128" s="4" t="s">
        <v>361</v>
      </c>
      <c r="H128" s="137">
        <v>7</v>
      </c>
      <c r="I128" s="4">
        <v>8</v>
      </c>
      <c r="J128" s="4" t="s">
        <v>414</v>
      </c>
      <c r="K128" s="4">
        <v>8</v>
      </c>
      <c r="L128" s="4">
        <v>7</v>
      </c>
      <c r="M128" s="4" t="s">
        <v>38</v>
      </c>
      <c r="N128" s="4">
        <v>1</v>
      </c>
      <c r="O128" s="137">
        <v>47</v>
      </c>
      <c r="P128" s="4">
        <v>7.1654846335697409</v>
      </c>
      <c r="Q128" s="4">
        <v>7.1828703703703711</v>
      </c>
      <c r="R128" s="4">
        <v>1.7385736800630269E-2</v>
      </c>
    </row>
    <row r="129" spans="1:20">
      <c r="A129" s="39">
        <v>41827</v>
      </c>
      <c r="B129" s="4">
        <v>4</v>
      </c>
      <c r="C129" s="4">
        <v>3</v>
      </c>
      <c r="D129" s="4">
        <v>2</v>
      </c>
      <c r="E129" s="4">
        <v>4</v>
      </c>
      <c r="F129" s="143" t="s">
        <v>653</v>
      </c>
      <c r="G129" s="4" t="s">
        <v>414</v>
      </c>
      <c r="H129" s="137">
        <v>8</v>
      </c>
      <c r="I129" s="4">
        <v>7</v>
      </c>
      <c r="J129" s="4" t="s">
        <v>361</v>
      </c>
      <c r="K129" s="4">
        <v>7</v>
      </c>
      <c r="L129" s="4">
        <v>8</v>
      </c>
      <c r="M129" s="4" t="s">
        <v>39</v>
      </c>
      <c r="N129" s="4">
        <v>0</v>
      </c>
      <c r="O129" s="137">
        <v>179</v>
      </c>
      <c r="P129" s="4">
        <v>7.7967074411815771</v>
      </c>
      <c r="Q129" s="4">
        <v>7.7807732923579458</v>
      </c>
      <c r="R129" s="4">
        <v>-1.5934148823631311E-2</v>
      </c>
    </row>
    <row r="130" spans="1:20">
      <c r="A130" s="39">
        <v>41827</v>
      </c>
      <c r="B130" s="4">
        <v>2</v>
      </c>
      <c r="C130" s="4">
        <v>1</v>
      </c>
      <c r="D130" s="4">
        <v>1</v>
      </c>
      <c r="E130" s="4">
        <v>1</v>
      </c>
      <c r="F130" s="143" t="s">
        <v>664</v>
      </c>
      <c r="G130" s="4" t="s">
        <v>358</v>
      </c>
      <c r="H130" s="137">
        <v>8</v>
      </c>
      <c r="I130" s="4">
        <v>11</v>
      </c>
      <c r="J130" s="4" t="s">
        <v>362</v>
      </c>
      <c r="K130" s="4">
        <v>8</v>
      </c>
      <c r="L130" s="4">
        <v>4</v>
      </c>
      <c r="M130" s="4" t="s">
        <v>38</v>
      </c>
      <c r="N130" s="4">
        <v>1</v>
      </c>
      <c r="O130" s="137">
        <v>250</v>
      </c>
      <c r="P130" s="4">
        <v>7.8267873576263831</v>
      </c>
      <c r="Q130" s="4">
        <v>7.8902516104738547</v>
      </c>
      <c r="R130" s="4">
        <v>6.3464252847471592E-2</v>
      </c>
      <c r="S130">
        <v>5</v>
      </c>
      <c r="T130">
        <v>5</v>
      </c>
    </row>
    <row r="131" spans="1:20">
      <c r="A131" s="39">
        <v>41827</v>
      </c>
      <c r="B131" s="4">
        <v>2</v>
      </c>
      <c r="C131" s="4">
        <v>3</v>
      </c>
      <c r="D131" s="4">
        <v>1</v>
      </c>
      <c r="E131" s="4">
        <v>1</v>
      </c>
      <c r="F131" s="143" t="s">
        <v>665</v>
      </c>
      <c r="G131" s="4" t="s">
        <v>362</v>
      </c>
      <c r="H131" s="137">
        <v>8</v>
      </c>
      <c r="I131" s="4">
        <v>4</v>
      </c>
      <c r="J131" s="4" t="s">
        <v>358</v>
      </c>
      <c r="K131" s="4">
        <v>8</v>
      </c>
      <c r="L131" s="4">
        <v>11</v>
      </c>
      <c r="M131" s="4" t="s">
        <v>39</v>
      </c>
      <c r="N131" s="4">
        <v>0</v>
      </c>
      <c r="O131" s="137">
        <v>377</v>
      </c>
      <c r="P131" s="4">
        <v>8.2356168192057488</v>
      </c>
      <c r="Q131" s="4">
        <v>8.1509044828216339</v>
      </c>
      <c r="R131" s="4">
        <v>-8.4712336384114906E-2</v>
      </c>
      <c r="S131">
        <v>5</v>
      </c>
      <c r="T131">
        <v>5</v>
      </c>
    </row>
    <row r="132" spans="1:20">
      <c r="A132" s="39">
        <v>41827</v>
      </c>
      <c r="B132" s="4">
        <v>2</v>
      </c>
      <c r="C132" s="4">
        <v>2</v>
      </c>
      <c r="D132" s="4">
        <v>1</v>
      </c>
      <c r="E132" s="4">
        <v>2</v>
      </c>
      <c r="F132" s="143" t="s">
        <v>666</v>
      </c>
      <c r="G132" s="4" t="s">
        <v>359</v>
      </c>
      <c r="H132" s="137">
        <v>8</v>
      </c>
      <c r="I132" s="4">
        <v>8</v>
      </c>
      <c r="J132" s="4" t="s">
        <v>363</v>
      </c>
      <c r="K132" s="4">
        <v>9</v>
      </c>
      <c r="L132" s="4">
        <v>7</v>
      </c>
      <c r="M132" s="4" t="s">
        <v>38</v>
      </c>
      <c r="N132" s="4">
        <v>1</v>
      </c>
      <c r="O132" s="137">
        <v>373</v>
      </c>
      <c r="P132" s="4">
        <v>8.0055929538091917</v>
      </c>
      <c r="Q132" s="4">
        <v>8.0054810947330068</v>
      </c>
      <c r="R132" s="4">
        <v>-1.1185907618482815E-4</v>
      </c>
      <c r="S132">
        <v>5</v>
      </c>
      <c r="T132">
        <v>5</v>
      </c>
    </row>
    <row r="133" spans="1:20">
      <c r="A133" s="39">
        <v>41827</v>
      </c>
      <c r="B133" s="4">
        <v>2</v>
      </c>
      <c r="C133" s="4">
        <v>4</v>
      </c>
      <c r="D133" s="4">
        <v>1</v>
      </c>
      <c r="E133" s="4">
        <v>2</v>
      </c>
      <c r="F133" s="143" t="s">
        <v>667</v>
      </c>
      <c r="G133" s="4" t="s">
        <v>363</v>
      </c>
      <c r="H133" s="137">
        <v>9</v>
      </c>
      <c r="I133" s="4">
        <v>7</v>
      </c>
      <c r="J133" s="4" t="s">
        <v>359</v>
      </c>
      <c r="K133" s="4">
        <v>8</v>
      </c>
      <c r="L133" s="4">
        <v>8</v>
      </c>
      <c r="M133" s="4" t="s">
        <v>39</v>
      </c>
      <c r="N133" s="4">
        <v>0</v>
      </c>
      <c r="O133" s="137">
        <v>8</v>
      </c>
      <c r="P133" s="4">
        <v>8.625</v>
      </c>
      <c r="Q133" s="4">
        <v>8.4444444444444446</v>
      </c>
      <c r="R133" s="4">
        <v>-0.18055555555555536</v>
      </c>
      <c r="S133">
        <v>5</v>
      </c>
      <c r="T133">
        <v>5</v>
      </c>
    </row>
    <row r="134" spans="1:20">
      <c r="A134" s="39">
        <v>41827</v>
      </c>
      <c r="B134" s="4">
        <v>2</v>
      </c>
      <c r="C134" s="4">
        <v>1</v>
      </c>
      <c r="D134" s="4">
        <v>2</v>
      </c>
      <c r="E134" s="4">
        <v>3</v>
      </c>
      <c r="F134" s="143" t="s">
        <v>668</v>
      </c>
      <c r="G134" s="4" t="s">
        <v>358</v>
      </c>
      <c r="H134" s="137">
        <v>8</v>
      </c>
      <c r="I134" s="4">
        <v>9</v>
      </c>
      <c r="J134" s="4" t="s">
        <v>363</v>
      </c>
      <c r="K134" s="4">
        <v>9</v>
      </c>
      <c r="L134" s="4">
        <v>6</v>
      </c>
      <c r="M134" s="4" t="s">
        <v>38</v>
      </c>
      <c r="N134" s="4">
        <v>1</v>
      </c>
      <c r="O134" s="137">
        <v>251</v>
      </c>
      <c r="P134" s="4">
        <v>7.8902516104738547</v>
      </c>
      <c r="Q134" s="4">
        <v>7.9124465782643778</v>
      </c>
      <c r="R134" s="4">
        <v>2.2194967790523101E-2</v>
      </c>
    </row>
    <row r="135" spans="1:20">
      <c r="A135" s="39">
        <v>41827</v>
      </c>
      <c r="B135" s="4">
        <v>2</v>
      </c>
      <c r="C135" s="4">
        <v>4</v>
      </c>
      <c r="D135" s="4">
        <v>2</v>
      </c>
      <c r="E135" s="4">
        <v>3</v>
      </c>
      <c r="F135" s="143" t="s">
        <v>669</v>
      </c>
      <c r="G135" s="4" t="s">
        <v>363</v>
      </c>
      <c r="H135" s="137">
        <v>9</v>
      </c>
      <c r="I135" s="4">
        <v>6</v>
      </c>
      <c r="J135" s="4" t="s">
        <v>358</v>
      </c>
      <c r="K135" s="4">
        <v>8</v>
      </c>
      <c r="L135" s="4">
        <v>9</v>
      </c>
      <c r="M135" s="4" t="s">
        <v>39</v>
      </c>
      <c r="N135" s="4">
        <v>0</v>
      </c>
      <c r="O135" s="137">
        <v>9</v>
      </c>
      <c r="P135" s="4">
        <v>8.4444444444444446</v>
      </c>
      <c r="Q135" s="4">
        <v>8.1999999999999993</v>
      </c>
      <c r="R135" s="4">
        <v>-0.24444444444444535</v>
      </c>
    </row>
    <row r="136" spans="1:20">
      <c r="A136" s="39">
        <v>41827</v>
      </c>
      <c r="B136" s="4">
        <v>2</v>
      </c>
      <c r="C136" s="4">
        <v>2</v>
      </c>
      <c r="D136" s="4">
        <v>2</v>
      </c>
      <c r="E136" s="4">
        <v>4</v>
      </c>
      <c r="F136" s="143" t="s">
        <v>670</v>
      </c>
      <c r="G136" s="4" t="s">
        <v>359</v>
      </c>
      <c r="H136" s="137">
        <v>8</v>
      </c>
      <c r="I136" s="4">
        <v>8</v>
      </c>
      <c r="J136" s="4" t="s">
        <v>362</v>
      </c>
      <c r="K136" s="4">
        <v>8</v>
      </c>
      <c r="L136" s="4">
        <v>7</v>
      </c>
      <c r="M136" s="4" t="s">
        <v>38</v>
      </c>
      <c r="N136" s="4">
        <v>1</v>
      </c>
      <c r="O136" s="137">
        <v>374</v>
      </c>
      <c r="P136" s="4">
        <v>8.0054810947330068</v>
      </c>
      <c r="Q136" s="4">
        <v>8.0053714728383465</v>
      </c>
      <c r="R136" s="4">
        <v>-1.0962189466034999E-4</v>
      </c>
    </row>
    <row r="137" spans="1:20">
      <c r="A137" s="39">
        <v>41827</v>
      </c>
      <c r="B137" s="4">
        <v>2</v>
      </c>
      <c r="C137" s="4">
        <v>3</v>
      </c>
      <c r="D137" s="4">
        <v>2</v>
      </c>
      <c r="E137" s="4">
        <v>4</v>
      </c>
      <c r="F137" s="143" t="s">
        <v>671</v>
      </c>
      <c r="G137" s="4" t="s">
        <v>362</v>
      </c>
      <c r="H137" s="137">
        <v>8</v>
      </c>
      <c r="I137" s="4">
        <v>7</v>
      </c>
      <c r="J137" s="4" t="s">
        <v>359</v>
      </c>
      <c r="K137" s="4">
        <v>8</v>
      </c>
      <c r="L137" s="4">
        <v>8</v>
      </c>
      <c r="M137" s="4" t="s">
        <v>39</v>
      </c>
      <c r="N137" s="4">
        <v>0</v>
      </c>
      <c r="O137" s="137">
        <v>378</v>
      </c>
      <c r="P137" s="4">
        <v>8.1509044828216339</v>
      </c>
      <c r="Q137" s="4">
        <v>8.1278863931652019</v>
      </c>
      <c r="R137" s="4">
        <v>-2.3018089656432039E-2</v>
      </c>
    </row>
    <row r="138" spans="1:20">
      <c r="A138" s="39">
        <v>41827</v>
      </c>
      <c r="B138" s="4">
        <v>1</v>
      </c>
      <c r="C138" s="4">
        <v>1</v>
      </c>
      <c r="D138" s="4">
        <v>1</v>
      </c>
      <c r="E138" s="4">
        <v>1</v>
      </c>
      <c r="F138" s="143" t="s">
        <v>682</v>
      </c>
      <c r="G138" s="4" t="s">
        <v>387</v>
      </c>
      <c r="H138" s="137">
        <v>8</v>
      </c>
      <c r="I138" s="4">
        <v>13</v>
      </c>
      <c r="J138" s="4" t="s">
        <v>357</v>
      </c>
      <c r="K138" s="4">
        <v>7</v>
      </c>
      <c r="L138" s="4">
        <v>2</v>
      </c>
      <c r="M138" s="4" t="s">
        <v>38</v>
      </c>
      <c r="N138" s="4">
        <v>1</v>
      </c>
      <c r="O138" s="137">
        <v>430</v>
      </c>
      <c r="P138" s="4">
        <v>7.6242251063493391</v>
      </c>
      <c r="Q138" s="4">
        <v>7.7317406042223524</v>
      </c>
      <c r="R138" s="4">
        <v>0.10751549787301329</v>
      </c>
      <c r="S138">
        <v>5</v>
      </c>
      <c r="T138">
        <v>5</v>
      </c>
    </row>
    <row r="139" spans="1:20">
      <c r="A139" s="39">
        <v>41827</v>
      </c>
      <c r="B139" s="4">
        <v>1</v>
      </c>
      <c r="C139" s="4">
        <v>3</v>
      </c>
      <c r="D139" s="4">
        <v>1</v>
      </c>
      <c r="E139" s="4">
        <v>1</v>
      </c>
      <c r="F139" s="143" t="s">
        <v>683</v>
      </c>
      <c r="G139" s="4" t="s">
        <v>357</v>
      </c>
      <c r="H139" s="137">
        <v>7</v>
      </c>
      <c r="I139" s="4">
        <v>2</v>
      </c>
      <c r="J139" s="4" t="s">
        <v>387</v>
      </c>
      <c r="K139" s="4">
        <v>8</v>
      </c>
      <c r="L139" s="4">
        <v>13</v>
      </c>
      <c r="M139" s="4" t="s">
        <v>39</v>
      </c>
      <c r="N139" s="4">
        <v>0</v>
      </c>
      <c r="O139" s="137">
        <v>162</v>
      </c>
      <c r="P139" s="4">
        <v>7.3309753751579878</v>
      </c>
      <c r="Q139" s="4">
        <v>7.2243558676548272</v>
      </c>
      <c r="R139" s="4">
        <v>-0.10661950750316063</v>
      </c>
      <c r="S139">
        <v>5</v>
      </c>
      <c r="T139">
        <v>5</v>
      </c>
    </row>
    <row r="140" spans="1:20">
      <c r="A140" s="39">
        <v>41827</v>
      </c>
      <c r="B140" s="4">
        <v>1</v>
      </c>
      <c r="C140" s="4">
        <v>2</v>
      </c>
      <c r="D140" s="4">
        <v>1</v>
      </c>
      <c r="E140" s="4">
        <v>2</v>
      </c>
      <c r="F140" s="143" t="s">
        <v>684</v>
      </c>
      <c r="G140" s="4" t="s">
        <v>388</v>
      </c>
      <c r="H140" s="137">
        <v>7</v>
      </c>
      <c r="I140" s="4">
        <v>4</v>
      </c>
      <c r="J140" s="4" t="s">
        <v>356</v>
      </c>
      <c r="K140" s="4">
        <v>8</v>
      </c>
      <c r="L140" s="4">
        <v>11</v>
      </c>
      <c r="M140" s="4" t="s">
        <v>38</v>
      </c>
      <c r="N140" s="4">
        <v>0</v>
      </c>
      <c r="O140" s="137">
        <v>201</v>
      </c>
      <c r="P140" s="4">
        <v>7.2968943964280948</v>
      </c>
      <c r="Q140" s="4">
        <v>7.2309565084995322</v>
      </c>
      <c r="R140" s="4">
        <v>-6.5937887928562589E-2</v>
      </c>
      <c r="S140">
        <v>5</v>
      </c>
      <c r="T140">
        <v>5</v>
      </c>
    </row>
    <row r="141" spans="1:20">
      <c r="A141" s="39">
        <v>41827</v>
      </c>
      <c r="B141" s="4">
        <v>1</v>
      </c>
      <c r="C141" s="4">
        <v>4</v>
      </c>
      <c r="D141" s="4">
        <v>1</v>
      </c>
      <c r="E141" s="4">
        <v>2</v>
      </c>
      <c r="F141" s="143" t="s">
        <v>685</v>
      </c>
      <c r="G141" s="4" t="s">
        <v>356</v>
      </c>
      <c r="H141" s="137">
        <v>8</v>
      </c>
      <c r="I141" s="4">
        <v>11</v>
      </c>
      <c r="J141" s="4" t="s">
        <v>388</v>
      </c>
      <c r="K141" s="4">
        <v>7</v>
      </c>
      <c r="L141" s="4">
        <v>4</v>
      </c>
      <c r="M141" s="4" t="s">
        <v>39</v>
      </c>
      <c r="N141" s="4">
        <v>1</v>
      </c>
      <c r="O141" s="137">
        <v>702</v>
      </c>
      <c r="P141" s="4">
        <v>7.8746979381496933</v>
      </c>
      <c r="Q141" s="4">
        <v>7.9372039793867</v>
      </c>
      <c r="R141" s="4">
        <v>6.2506041237006649E-2</v>
      </c>
      <c r="S141">
        <v>5</v>
      </c>
      <c r="T141">
        <v>5</v>
      </c>
    </row>
    <row r="142" spans="1:20">
      <c r="A142" s="39">
        <v>41827</v>
      </c>
      <c r="B142" s="4">
        <v>1</v>
      </c>
      <c r="C142" s="4">
        <v>1</v>
      </c>
      <c r="D142" s="4">
        <v>2</v>
      </c>
      <c r="E142" s="4">
        <v>3</v>
      </c>
      <c r="F142" s="143" t="s">
        <v>686</v>
      </c>
      <c r="G142" s="4" t="s">
        <v>387</v>
      </c>
      <c r="H142" s="137">
        <v>8</v>
      </c>
      <c r="I142" s="4">
        <v>3</v>
      </c>
      <c r="J142" s="4" t="s">
        <v>356</v>
      </c>
      <c r="K142" s="4">
        <v>8</v>
      </c>
      <c r="L142" s="4">
        <v>12</v>
      </c>
      <c r="M142" s="4" t="s">
        <v>38</v>
      </c>
      <c r="N142" s="4">
        <v>0</v>
      </c>
      <c r="O142" s="137">
        <v>431</v>
      </c>
      <c r="P142" s="4">
        <v>7.7317406042223524</v>
      </c>
      <c r="Q142" s="4">
        <v>7.6371057921379055</v>
      </c>
      <c r="R142" s="4">
        <v>-9.4634812084446907E-2</v>
      </c>
    </row>
    <row r="143" spans="1:20">
      <c r="A143" s="39">
        <v>41827</v>
      </c>
      <c r="B143" s="4">
        <v>1</v>
      </c>
      <c r="C143" s="4">
        <v>4</v>
      </c>
      <c r="D143" s="4">
        <v>2</v>
      </c>
      <c r="E143" s="4">
        <v>3</v>
      </c>
      <c r="F143" s="143" t="s">
        <v>687</v>
      </c>
      <c r="G143" s="4" t="s">
        <v>356</v>
      </c>
      <c r="H143" s="137">
        <v>8</v>
      </c>
      <c r="I143" s="4">
        <v>12</v>
      </c>
      <c r="J143" s="4" t="s">
        <v>387</v>
      </c>
      <c r="K143" s="4">
        <v>8</v>
      </c>
      <c r="L143" s="4">
        <v>3</v>
      </c>
      <c r="M143" s="4" t="s">
        <v>39</v>
      </c>
      <c r="N143" s="4">
        <v>1</v>
      </c>
      <c r="O143" s="137">
        <v>703</v>
      </c>
      <c r="P143" s="4">
        <v>7.9372039793867</v>
      </c>
      <c r="Q143" s="4">
        <v>8.018459899798966</v>
      </c>
      <c r="R143" s="4">
        <v>8.1255920412266036E-2</v>
      </c>
    </row>
    <row r="144" spans="1:20">
      <c r="A144" s="39">
        <v>41827</v>
      </c>
      <c r="B144" s="4">
        <v>1</v>
      </c>
      <c r="C144" s="4">
        <v>2</v>
      </c>
      <c r="D144" s="4">
        <v>2</v>
      </c>
      <c r="E144" s="4">
        <v>4</v>
      </c>
      <c r="F144" s="143" t="s">
        <v>688</v>
      </c>
      <c r="G144" s="4" t="s">
        <v>388</v>
      </c>
      <c r="H144" s="137">
        <v>7</v>
      </c>
      <c r="I144" s="4">
        <v>8</v>
      </c>
      <c r="J144" s="4" t="s">
        <v>357</v>
      </c>
      <c r="K144" s="4">
        <v>7</v>
      </c>
      <c r="L144" s="4">
        <v>7</v>
      </c>
      <c r="M144" s="4" t="s">
        <v>38</v>
      </c>
      <c r="N144" s="4">
        <v>1</v>
      </c>
      <c r="O144" s="137">
        <v>202</v>
      </c>
      <c r="P144" s="4">
        <v>7.2309565084995322</v>
      </c>
      <c r="Q144" s="4">
        <v>7.2463373783295415</v>
      </c>
      <c r="R144" s="4">
        <v>1.5380869830009303E-2</v>
      </c>
    </row>
    <row r="145" spans="1:20">
      <c r="A145" s="39">
        <v>41827</v>
      </c>
      <c r="B145" s="4">
        <v>1</v>
      </c>
      <c r="C145" s="4">
        <v>3</v>
      </c>
      <c r="D145" s="4">
        <v>2</v>
      </c>
      <c r="E145" s="4">
        <v>4</v>
      </c>
      <c r="F145" s="143" t="s">
        <v>689</v>
      </c>
      <c r="G145" s="4" t="s">
        <v>357</v>
      </c>
      <c r="H145" s="137">
        <v>7</v>
      </c>
      <c r="I145" s="4">
        <v>7</v>
      </c>
      <c r="J145" s="4" t="s">
        <v>388</v>
      </c>
      <c r="K145" s="4">
        <v>7</v>
      </c>
      <c r="L145" s="4">
        <v>8</v>
      </c>
      <c r="M145" s="4" t="s">
        <v>39</v>
      </c>
      <c r="N145" s="4">
        <v>0</v>
      </c>
      <c r="O145" s="137">
        <v>163</v>
      </c>
      <c r="P145" s="4">
        <v>7.2243558676548272</v>
      </c>
      <c r="Q145" s="4">
        <v>7.2198687503017309</v>
      </c>
      <c r="R145" s="4">
        <v>-4.4871173530962594E-3</v>
      </c>
    </row>
    <row r="146" spans="1:20">
      <c r="A146" s="39">
        <v>41834</v>
      </c>
      <c r="B146" s="4">
        <v>2</v>
      </c>
      <c r="C146" s="4">
        <v>1</v>
      </c>
      <c r="D146" s="4">
        <v>1</v>
      </c>
      <c r="E146" s="4">
        <v>1</v>
      </c>
      <c r="F146" s="143" t="s">
        <v>700</v>
      </c>
      <c r="G146" s="4" t="s">
        <v>357</v>
      </c>
      <c r="H146" s="137">
        <v>7</v>
      </c>
      <c r="I146" s="4">
        <v>10</v>
      </c>
      <c r="J146" s="4" t="s">
        <v>363</v>
      </c>
      <c r="K146" s="4">
        <v>8</v>
      </c>
      <c r="L146" s="4">
        <v>5</v>
      </c>
      <c r="M146" s="4" t="s">
        <v>38</v>
      </c>
      <c r="N146" s="4">
        <v>1</v>
      </c>
      <c r="O146" s="137">
        <v>164</v>
      </c>
      <c r="P146" s="4">
        <v>7.2198687503017309</v>
      </c>
      <c r="Q146" s="4">
        <v>7.2754713752956972</v>
      </c>
      <c r="R146" s="4">
        <v>5.5602624993966288E-2</v>
      </c>
      <c r="S146">
        <v>5</v>
      </c>
      <c r="T146">
        <v>5</v>
      </c>
    </row>
    <row r="147" spans="1:20">
      <c r="A147" s="39">
        <v>41834</v>
      </c>
      <c r="B147" s="4">
        <v>2</v>
      </c>
      <c r="C147" s="4">
        <v>3</v>
      </c>
      <c r="D147" s="4">
        <v>1</v>
      </c>
      <c r="E147" s="4">
        <v>1</v>
      </c>
      <c r="F147" s="143" t="s">
        <v>701</v>
      </c>
      <c r="G147" s="4" t="s">
        <v>363</v>
      </c>
      <c r="H147" s="137">
        <v>8</v>
      </c>
      <c r="I147" s="4">
        <v>5</v>
      </c>
      <c r="J147" s="4" t="s">
        <v>357</v>
      </c>
      <c r="K147" s="4">
        <v>7</v>
      </c>
      <c r="L147" s="4">
        <v>10</v>
      </c>
      <c r="M147" s="4" t="s">
        <v>39</v>
      </c>
      <c r="N147" s="4">
        <v>0</v>
      </c>
      <c r="O147" s="137">
        <v>10</v>
      </c>
      <c r="P147" s="4">
        <v>8.1999999999999993</v>
      </c>
      <c r="Q147" s="4">
        <v>7.9090909090909092</v>
      </c>
      <c r="R147" s="4">
        <v>-0.29090909090909012</v>
      </c>
      <c r="S147">
        <v>5</v>
      </c>
      <c r="T147">
        <v>5</v>
      </c>
    </row>
    <row r="148" spans="1:20">
      <c r="A148" s="39">
        <v>41834</v>
      </c>
      <c r="B148" s="4">
        <v>2</v>
      </c>
      <c r="C148" s="4">
        <v>2</v>
      </c>
      <c r="D148" s="4">
        <v>1</v>
      </c>
      <c r="E148" s="4">
        <v>2</v>
      </c>
      <c r="F148" s="143" t="s">
        <v>702</v>
      </c>
      <c r="G148" s="4" t="s">
        <v>356</v>
      </c>
      <c r="H148" s="137">
        <v>8</v>
      </c>
      <c r="I148" s="4">
        <v>5</v>
      </c>
      <c r="J148" s="4" t="s">
        <v>362</v>
      </c>
      <c r="K148" s="4">
        <v>8</v>
      </c>
      <c r="L148" s="4">
        <v>10</v>
      </c>
      <c r="M148" s="4" t="s">
        <v>38</v>
      </c>
      <c r="N148" s="4">
        <v>0</v>
      </c>
      <c r="O148" s="137">
        <v>704</v>
      </c>
      <c r="P148" s="4">
        <v>8.018459899798966</v>
      </c>
      <c r="Q148" s="4">
        <v>7.9580907018029867</v>
      </c>
      <c r="R148" s="4">
        <v>-6.0369197995979285E-2</v>
      </c>
      <c r="S148">
        <v>5</v>
      </c>
      <c r="T148">
        <v>5</v>
      </c>
    </row>
    <row r="149" spans="1:20">
      <c r="A149" s="39">
        <v>41834</v>
      </c>
      <c r="B149" s="4">
        <v>2</v>
      </c>
      <c r="C149" s="4">
        <v>4</v>
      </c>
      <c r="D149" s="4">
        <v>1</v>
      </c>
      <c r="E149" s="4">
        <v>2</v>
      </c>
      <c r="F149" s="143" t="s">
        <v>703</v>
      </c>
      <c r="G149" s="4" t="s">
        <v>362</v>
      </c>
      <c r="H149" s="137">
        <v>8</v>
      </c>
      <c r="I149" s="4">
        <v>10</v>
      </c>
      <c r="J149" s="4" t="s">
        <v>356</v>
      </c>
      <c r="K149" s="4">
        <v>8</v>
      </c>
      <c r="L149" s="4">
        <v>5</v>
      </c>
      <c r="M149" s="4" t="s">
        <v>39</v>
      </c>
      <c r="N149" s="4">
        <v>1</v>
      </c>
      <c r="O149" s="137">
        <v>379</v>
      </c>
      <c r="P149" s="4">
        <v>8.1278863931652019</v>
      </c>
      <c r="Q149" s="4">
        <v>8.1653286653018977</v>
      </c>
      <c r="R149" s="4">
        <v>3.744227213669582E-2</v>
      </c>
      <c r="S149">
        <v>5</v>
      </c>
      <c r="T149">
        <v>5</v>
      </c>
    </row>
    <row r="150" spans="1:20">
      <c r="A150" s="39">
        <v>41834</v>
      </c>
      <c r="B150" s="4">
        <v>2</v>
      </c>
      <c r="C150" s="4">
        <v>1</v>
      </c>
      <c r="D150" s="4">
        <v>2</v>
      </c>
      <c r="E150" s="4">
        <v>3</v>
      </c>
      <c r="F150" s="143" t="s">
        <v>704</v>
      </c>
      <c r="G150" s="4" t="s">
        <v>357</v>
      </c>
      <c r="H150" s="137">
        <v>7</v>
      </c>
      <c r="I150" s="4">
        <v>7</v>
      </c>
      <c r="J150" s="4" t="s">
        <v>362</v>
      </c>
      <c r="K150" s="4">
        <v>8</v>
      </c>
      <c r="L150" s="4">
        <v>8</v>
      </c>
      <c r="M150" s="4" t="s">
        <v>38</v>
      </c>
      <c r="N150" s="4">
        <v>0</v>
      </c>
      <c r="O150" s="137">
        <v>165</v>
      </c>
      <c r="P150" s="4">
        <v>7.2754713752956972</v>
      </c>
      <c r="Q150" s="4">
        <v>7.269961947789783</v>
      </c>
      <c r="R150" s="4">
        <v>-5.5094275059142106E-3</v>
      </c>
    </row>
    <row r="151" spans="1:20">
      <c r="A151" s="39">
        <v>41834</v>
      </c>
      <c r="B151" s="4">
        <v>2</v>
      </c>
      <c r="C151" s="4">
        <v>4</v>
      </c>
      <c r="D151" s="4">
        <v>2</v>
      </c>
      <c r="E151" s="4">
        <v>3</v>
      </c>
      <c r="F151" s="143" t="s">
        <v>705</v>
      </c>
      <c r="G151" s="4" t="s">
        <v>362</v>
      </c>
      <c r="H151" s="137">
        <v>8</v>
      </c>
      <c r="I151" s="4">
        <v>8</v>
      </c>
      <c r="J151" s="4" t="s">
        <v>357</v>
      </c>
      <c r="K151" s="4">
        <v>7</v>
      </c>
      <c r="L151" s="4">
        <v>7</v>
      </c>
      <c r="M151" s="4" t="s">
        <v>39</v>
      </c>
      <c r="N151" s="4">
        <v>1</v>
      </c>
      <c r="O151" s="137">
        <v>380</v>
      </c>
      <c r="P151" s="4">
        <v>8.1653286653018977</v>
      </c>
      <c r="Q151" s="4">
        <v>8.1620220919958584</v>
      </c>
      <c r="R151" s="4">
        <v>-3.3065733060393399E-3</v>
      </c>
    </row>
    <row r="152" spans="1:20">
      <c r="A152" s="39">
        <v>41834</v>
      </c>
      <c r="B152" s="4">
        <v>2</v>
      </c>
      <c r="C152" s="4">
        <v>2</v>
      </c>
      <c r="D152" s="4">
        <v>2</v>
      </c>
      <c r="E152" s="4">
        <v>4</v>
      </c>
      <c r="F152" s="143" t="s">
        <v>706</v>
      </c>
      <c r="G152" s="4" t="s">
        <v>356</v>
      </c>
      <c r="H152" s="137">
        <v>8</v>
      </c>
      <c r="I152" s="4">
        <v>15</v>
      </c>
      <c r="J152" s="4" t="s">
        <v>363</v>
      </c>
      <c r="K152" s="4">
        <v>8</v>
      </c>
      <c r="L152" s="4">
        <v>0</v>
      </c>
      <c r="M152" s="4" t="s">
        <v>38</v>
      </c>
      <c r="N152" s="4">
        <v>1</v>
      </c>
      <c r="O152" s="137">
        <v>705</v>
      </c>
      <c r="P152" s="4">
        <v>7.9580907018029867</v>
      </c>
      <c r="Q152" s="4">
        <v>8.0989288877669257</v>
      </c>
      <c r="R152" s="4">
        <v>0.14083818596393893</v>
      </c>
    </row>
    <row r="153" spans="1:20">
      <c r="A153" s="39">
        <v>41834</v>
      </c>
      <c r="B153" s="4">
        <v>2</v>
      </c>
      <c r="C153" s="4">
        <v>3</v>
      </c>
      <c r="D153" s="4">
        <v>2</v>
      </c>
      <c r="E153" s="4">
        <v>4</v>
      </c>
      <c r="F153" s="143" t="s">
        <v>707</v>
      </c>
      <c r="G153" s="4" t="s">
        <v>363</v>
      </c>
      <c r="H153" s="137">
        <v>8</v>
      </c>
      <c r="I153" s="4">
        <v>0</v>
      </c>
      <c r="J153" s="4" t="s">
        <v>356</v>
      </c>
      <c r="K153" s="4">
        <v>8</v>
      </c>
      <c r="L153" s="4">
        <v>15</v>
      </c>
      <c r="M153" s="4" t="s">
        <v>39</v>
      </c>
      <c r="N153" s="4">
        <v>0</v>
      </c>
      <c r="O153" s="137">
        <v>11</v>
      </c>
      <c r="P153" s="4">
        <v>7.9090909090909092</v>
      </c>
      <c r="Q153" s="4">
        <v>7.25</v>
      </c>
      <c r="R153" s="4">
        <v>-0.65909090909090917</v>
      </c>
    </row>
    <row r="154" spans="1:20">
      <c r="A154" s="39">
        <v>41834</v>
      </c>
      <c r="B154" s="4">
        <v>1</v>
      </c>
      <c r="C154" s="4">
        <v>1</v>
      </c>
      <c r="D154" s="4">
        <v>1</v>
      </c>
      <c r="E154" s="4">
        <v>1</v>
      </c>
      <c r="F154" s="143" t="s">
        <v>718</v>
      </c>
      <c r="G154" s="4" t="s">
        <v>454</v>
      </c>
      <c r="H154" s="137">
        <v>9</v>
      </c>
      <c r="I154" s="4">
        <v>0</v>
      </c>
      <c r="J154" s="4" t="s">
        <v>414</v>
      </c>
      <c r="K154" s="4">
        <v>8</v>
      </c>
      <c r="L154" s="4">
        <v>15</v>
      </c>
      <c r="M154" s="4" t="s">
        <v>38</v>
      </c>
      <c r="N154" s="4">
        <v>0</v>
      </c>
      <c r="O154" s="137">
        <v>686</v>
      </c>
      <c r="P154" s="4">
        <v>8.597360734635771</v>
      </c>
      <c r="Q154" s="4">
        <v>8.4254135199430564</v>
      </c>
      <c r="R154" s="4">
        <v>-0.17194721469271457</v>
      </c>
      <c r="S154">
        <v>5</v>
      </c>
      <c r="T154">
        <v>5</v>
      </c>
    </row>
    <row r="155" spans="1:20">
      <c r="A155" s="39">
        <v>41834</v>
      </c>
      <c r="B155" s="4">
        <v>1</v>
      </c>
      <c r="C155" s="4">
        <v>3</v>
      </c>
      <c r="D155" s="4">
        <v>1</v>
      </c>
      <c r="E155" s="4">
        <v>1</v>
      </c>
      <c r="F155" s="143" t="s">
        <v>719</v>
      </c>
      <c r="G155" s="4" t="s">
        <v>414</v>
      </c>
      <c r="H155" s="137">
        <v>8</v>
      </c>
      <c r="I155" s="4">
        <v>15</v>
      </c>
      <c r="J155" s="4" t="s">
        <v>454</v>
      </c>
      <c r="K155" s="4">
        <v>9</v>
      </c>
      <c r="L155" s="4">
        <v>0</v>
      </c>
      <c r="M155" s="4" t="s">
        <v>39</v>
      </c>
      <c r="N155" s="4">
        <v>1</v>
      </c>
      <c r="O155" s="137">
        <v>180</v>
      </c>
      <c r="P155" s="4">
        <v>7.7807732923579458</v>
      </c>
      <c r="Q155" s="4">
        <v>7.9251578265107865</v>
      </c>
      <c r="R155" s="4">
        <v>0.14438453415284069</v>
      </c>
      <c r="S155">
        <v>5</v>
      </c>
      <c r="T155">
        <v>5</v>
      </c>
    </row>
    <row r="156" spans="1:20">
      <c r="A156" s="39">
        <v>41834</v>
      </c>
      <c r="B156" s="4">
        <v>1</v>
      </c>
      <c r="C156" s="4">
        <v>2</v>
      </c>
      <c r="D156" s="4">
        <v>1</v>
      </c>
      <c r="E156" s="4">
        <v>2</v>
      </c>
      <c r="F156" s="143" t="s">
        <v>720</v>
      </c>
      <c r="G156" s="4" t="s">
        <v>607</v>
      </c>
      <c r="H156" s="137">
        <v>10</v>
      </c>
      <c r="I156" s="4">
        <v>5</v>
      </c>
      <c r="J156" s="4" t="s">
        <v>413</v>
      </c>
      <c r="K156" s="4">
        <v>9</v>
      </c>
      <c r="L156" s="4">
        <v>10</v>
      </c>
      <c r="M156" s="4" t="s">
        <v>38</v>
      </c>
      <c r="N156" s="4">
        <v>0</v>
      </c>
      <c r="O156" s="137">
        <v>321</v>
      </c>
      <c r="P156" s="4">
        <v>9.833405232482983</v>
      </c>
      <c r="Q156" s="4">
        <v>9.7367371278333241</v>
      </c>
      <c r="R156" s="4">
        <v>-9.6668104649658915E-2</v>
      </c>
      <c r="S156">
        <v>5</v>
      </c>
      <c r="T156">
        <v>5</v>
      </c>
    </row>
    <row r="157" spans="1:20">
      <c r="A157" s="39">
        <v>41834</v>
      </c>
      <c r="B157" s="4">
        <v>1</v>
      </c>
      <c r="C157" s="4">
        <v>4</v>
      </c>
      <c r="D157" s="4">
        <v>1</v>
      </c>
      <c r="E157" s="4">
        <v>2</v>
      </c>
      <c r="F157" s="143" t="s">
        <v>721</v>
      </c>
      <c r="G157" s="4" t="s">
        <v>413</v>
      </c>
      <c r="H157" s="137">
        <v>9</v>
      </c>
      <c r="I157" s="4">
        <v>10</v>
      </c>
      <c r="J157" s="4" t="s">
        <v>607</v>
      </c>
      <c r="K157" s="4">
        <v>10</v>
      </c>
      <c r="L157" s="4">
        <v>5</v>
      </c>
      <c r="M157" s="4" t="s">
        <v>39</v>
      </c>
      <c r="N157" s="4">
        <v>1</v>
      </c>
      <c r="O157" s="137">
        <v>786</v>
      </c>
      <c r="P157" s="4">
        <v>8.7218592063339653</v>
      </c>
      <c r="Q157" s="4">
        <v>8.7474220222072852</v>
      </c>
      <c r="R157" s="4">
        <v>2.5562815873319877E-2</v>
      </c>
      <c r="S157">
        <v>5</v>
      </c>
      <c r="T157">
        <v>5</v>
      </c>
    </row>
    <row r="158" spans="1:20">
      <c r="A158" s="39">
        <v>41834</v>
      </c>
      <c r="B158" s="4">
        <v>1</v>
      </c>
      <c r="C158" s="4">
        <v>1</v>
      </c>
      <c r="D158" s="4">
        <v>2</v>
      </c>
      <c r="E158" s="4">
        <v>3</v>
      </c>
      <c r="F158" s="143" t="s">
        <v>722</v>
      </c>
      <c r="G158" s="4" t="s">
        <v>454</v>
      </c>
      <c r="H158" s="137">
        <v>9</v>
      </c>
      <c r="I158" s="4">
        <v>10</v>
      </c>
      <c r="J158" s="4" t="s">
        <v>413</v>
      </c>
      <c r="K158" s="4">
        <v>9</v>
      </c>
      <c r="L158" s="4">
        <v>5</v>
      </c>
      <c r="M158" s="4" t="s">
        <v>38</v>
      </c>
      <c r="N158" s="4">
        <v>1</v>
      </c>
      <c r="O158" s="137">
        <v>687</v>
      </c>
      <c r="P158" s="4">
        <v>8.4254135199430564</v>
      </c>
      <c r="Q158" s="4">
        <v>8.4569052495441959</v>
      </c>
      <c r="R158" s="4">
        <v>3.149172960113944E-2</v>
      </c>
    </row>
    <row r="159" spans="1:20">
      <c r="A159" s="39">
        <v>41834</v>
      </c>
      <c r="B159" s="4">
        <v>1</v>
      </c>
      <c r="C159" s="4">
        <v>4</v>
      </c>
      <c r="D159" s="4">
        <v>2</v>
      </c>
      <c r="E159" s="4">
        <v>3</v>
      </c>
      <c r="F159" s="143" t="s">
        <v>723</v>
      </c>
      <c r="G159" s="4" t="s">
        <v>413</v>
      </c>
      <c r="H159" s="137">
        <v>9</v>
      </c>
      <c r="I159" s="4">
        <v>5</v>
      </c>
      <c r="J159" s="4" t="s">
        <v>454</v>
      </c>
      <c r="K159" s="4">
        <v>9</v>
      </c>
      <c r="L159" s="4">
        <v>10</v>
      </c>
      <c r="M159" s="4" t="s">
        <v>39</v>
      </c>
      <c r="N159" s="4">
        <v>0</v>
      </c>
      <c r="O159" s="137">
        <v>787</v>
      </c>
      <c r="P159" s="4">
        <v>8.7474220222072852</v>
      </c>
      <c r="Q159" s="4">
        <v>8.6724735817631391</v>
      </c>
      <c r="R159" s="4">
        <v>-7.4948440444146058E-2</v>
      </c>
    </row>
    <row r="160" spans="1:20">
      <c r="A160" s="39">
        <v>41834</v>
      </c>
      <c r="B160" s="4">
        <v>1</v>
      </c>
      <c r="C160" s="4">
        <v>2</v>
      </c>
      <c r="D160" s="4">
        <v>2</v>
      </c>
      <c r="E160" s="4">
        <v>4</v>
      </c>
      <c r="F160" s="143" t="s">
        <v>724</v>
      </c>
      <c r="G160" s="4" t="s">
        <v>607</v>
      </c>
      <c r="H160" s="137">
        <v>10</v>
      </c>
      <c r="I160" s="4">
        <v>9</v>
      </c>
      <c r="J160" s="4" t="s">
        <v>414</v>
      </c>
      <c r="K160" s="4">
        <v>8</v>
      </c>
      <c r="L160" s="4">
        <v>6</v>
      </c>
      <c r="M160" s="4" t="s">
        <v>38</v>
      </c>
      <c r="N160" s="4">
        <v>1</v>
      </c>
      <c r="O160" s="137">
        <v>322</v>
      </c>
      <c r="P160" s="4">
        <v>9.7367371278333241</v>
      </c>
      <c r="Q160" s="4">
        <v>9.7220023852766584</v>
      </c>
      <c r="R160" s="4">
        <v>-1.4734742556665736E-2</v>
      </c>
    </row>
    <row r="161" spans="1:20">
      <c r="A161" s="39">
        <v>41834</v>
      </c>
      <c r="B161" s="4">
        <v>1</v>
      </c>
      <c r="C161" s="4">
        <v>3</v>
      </c>
      <c r="D161" s="4">
        <v>2</v>
      </c>
      <c r="E161" s="4">
        <v>4</v>
      </c>
      <c r="F161" s="143" t="s">
        <v>725</v>
      </c>
      <c r="G161" s="4" t="s">
        <v>414</v>
      </c>
      <c r="H161" s="137">
        <v>8</v>
      </c>
      <c r="I161" s="4">
        <v>6</v>
      </c>
      <c r="J161" s="4" t="s">
        <v>607</v>
      </c>
      <c r="K161" s="4">
        <v>10</v>
      </c>
      <c r="L161" s="4">
        <v>9</v>
      </c>
      <c r="M161" s="4" t="s">
        <v>39</v>
      </c>
      <c r="N161" s="4">
        <v>0</v>
      </c>
      <c r="O161" s="137">
        <v>181</v>
      </c>
      <c r="P161" s="4">
        <v>7.9251578265107865</v>
      </c>
      <c r="Q161" s="4">
        <v>7.8866546699805715</v>
      </c>
      <c r="R161" s="4">
        <v>-3.8503156530214966E-2</v>
      </c>
    </row>
    <row r="162" spans="1:20">
      <c r="A162" s="39">
        <v>41834</v>
      </c>
      <c r="B162" s="4">
        <v>4</v>
      </c>
      <c r="C162" s="4">
        <v>1</v>
      </c>
      <c r="D162" s="4">
        <v>1</v>
      </c>
      <c r="E162" s="4">
        <v>1</v>
      </c>
      <c r="F162" s="143" t="s">
        <v>736</v>
      </c>
      <c r="G162" s="4" t="s">
        <v>360</v>
      </c>
      <c r="H162" s="137">
        <v>7</v>
      </c>
      <c r="I162" s="4">
        <v>9</v>
      </c>
      <c r="J162" s="4" t="s">
        <v>476</v>
      </c>
      <c r="K162" s="4">
        <v>7</v>
      </c>
      <c r="L162" s="4">
        <v>6</v>
      </c>
      <c r="M162" s="4" t="s">
        <v>38</v>
      </c>
      <c r="N162" s="4">
        <v>1</v>
      </c>
      <c r="O162" s="137">
        <v>38</v>
      </c>
      <c r="P162" s="4">
        <v>6.8213450292397679</v>
      </c>
      <c r="Q162" s="4">
        <v>6.8772079772079788</v>
      </c>
      <c r="R162" s="4">
        <v>5.5862947968210896E-2</v>
      </c>
      <c r="S162">
        <v>5</v>
      </c>
      <c r="T162">
        <v>5</v>
      </c>
    </row>
    <row r="163" spans="1:20">
      <c r="A163" s="39">
        <v>41834</v>
      </c>
      <c r="B163" s="4">
        <v>4</v>
      </c>
      <c r="C163" s="4">
        <v>3</v>
      </c>
      <c r="D163" s="4">
        <v>1</v>
      </c>
      <c r="E163" s="4">
        <v>1</v>
      </c>
      <c r="F163" s="143" t="s">
        <v>737</v>
      </c>
      <c r="G163" s="4" t="s">
        <v>476</v>
      </c>
      <c r="H163" s="137">
        <v>7</v>
      </c>
      <c r="I163" s="4">
        <v>6</v>
      </c>
      <c r="J163" s="4" t="s">
        <v>360</v>
      </c>
      <c r="K163" s="4">
        <v>7</v>
      </c>
      <c r="L163" s="4">
        <v>9</v>
      </c>
      <c r="M163" s="4" t="s">
        <v>39</v>
      </c>
      <c r="N163" s="4">
        <v>0</v>
      </c>
      <c r="O163" s="137">
        <v>2</v>
      </c>
      <c r="P163" s="4">
        <v>7</v>
      </c>
      <c r="Q163" s="4">
        <v>6.666666666666667</v>
      </c>
      <c r="R163" s="4">
        <v>-0.33333333333333304</v>
      </c>
      <c r="S163">
        <v>5</v>
      </c>
      <c r="T163">
        <v>5</v>
      </c>
    </row>
    <row r="164" spans="1:20">
      <c r="A164" s="39">
        <v>41834</v>
      </c>
      <c r="B164" s="4">
        <v>4</v>
      </c>
      <c r="C164" s="4">
        <v>2</v>
      </c>
      <c r="D164" s="4">
        <v>1</v>
      </c>
      <c r="E164" s="4">
        <v>2</v>
      </c>
      <c r="F164" s="143" t="s">
        <v>738</v>
      </c>
      <c r="G164" s="4" t="s">
        <v>361</v>
      </c>
      <c r="H164" s="137">
        <v>7</v>
      </c>
      <c r="I164" s="4">
        <v>9</v>
      </c>
      <c r="J164" s="4" t="s">
        <v>387</v>
      </c>
      <c r="K164" s="4">
        <v>8</v>
      </c>
      <c r="L164" s="4">
        <v>6</v>
      </c>
      <c r="M164" s="4" t="s">
        <v>38</v>
      </c>
      <c r="N164" s="4">
        <v>1</v>
      </c>
      <c r="O164" s="137">
        <v>48</v>
      </c>
      <c r="P164" s="4">
        <v>7.1828703703703711</v>
      </c>
      <c r="Q164" s="4">
        <v>7.2199546485260777</v>
      </c>
      <c r="R164" s="4">
        <v>3.7084278155706585E-2</v>
      </c>
      <c r="S164">
        <v>5</v>
      </c>
      <c r="T164">
        <v>5</v>
      </c>
    </row>
    <row r="165" spans="1:20">
      <c r="A165" s="39">
        <v>41834</v>
      </c>
      <c r="B165" s="4">
        <v>4</v>
      </c>
      <c r="C165" s="4">
        <v>4</v>
      </c>
      <c r="D165" s="4">
        <v>1</v>
      </c>
      <c r="E165" s="4">
        <v>2</v>
      </c>
      <c r="F165" s="143" t="s">
        <v>739</v>
      </c>
      <c r="G165" s="4" t="s">
        <v>387</v>
      </c>
      <c r="H165" s="137">
        <v>8</v>
      </c>
      <c r="I165" s="4">
        <v>6</v>
      </c>
      <c r="J165" s="4" t="s">
        <v>361</v>
      </c>
      <c r="K165" s="4">
        <v>7</v>
      </c>
      <c r="L165" s="4">
        <v>9</v>
      </c>
      <c r="M165" s="4" t="s">
        <v>39</v>
      </c>
      <c r="N165" s="4">
        <v>0</v>
      </c>
      <c r="O165" s="137">
        <v>432</v>
      </c>
      <c r="P165" s="4">
        <v>7.6371057921379055</v>
      </c>
      <c r="Q165" s="4">
        <v>7.6043636762951472</v>
      </c>
      <c r="R165" s="4">
        <v>-3.2742115842758324E-2</v>
      </c>
      <c r="S165">
        <v>5</v>
      </c>
      <c r="T165">
        <v>5</v>
      </c>
    </row>
    <row r="166" spans="1:20">
      <c r="A166" s="39">
        <v>41834</v>
      </c>
      <c r="B166" s="4">
        <v>4</v>
      </c>
      <c r="C166" s="4">
        <v>1</v>
      </c>
      <c r="D166" s="4">
        <v>2</v>
      </c>
      <c r="E166" s="4">
        <v>3</v>
      </c>
      <c r="F166" s="143" t="s">
        <v>740</v>
      </c>
      <c r="G166" s="4" t="s">
        <v>360</v>
      </c>
      <c r="H166" s="137">
        <v>7</v>
      </c>
      <c r="I166" s="4">
        <v>9</v>
      </c>
      <c r="J166" s="4" t="s">
        <v>387</v>
      </c>
      <c r="K166" s="4">
        <v>8</v>
      </c>
      <c r="L166" s="4">
        <v>6</v>
      </c>
      <c r="M166" s="4" t="s">
        <v>38</v>
      </c>
      <c r="N166" s="4">
        <v>1</v>
      </c>
      <c r="O166" s="137">
        <v>39</v>
      </c>
      <c r="P166" s="4">
        <v>6.8772079772079788</v>
      </c>
      <c r="Q166" s="4">
        <v>6.9302777777777793</v>
      </c>
      <c r="R166" s="4">
        <v>5.3069800569800485E-2</v>
      </c>
    </row>
    <row r="167" spans="1:20">
      <c r="A167" s="39">
        <v>41834</v>
      </c>
      <c r="B167" s="4">
        <v>4</v>
      </c>
      <c r="C167" s="4">
        <v>4</v>
      </c>
      <c r="D167" s="4">
        <v>2</v>
      </c>
      <c r="E167" s="4">
        <v>3</v>
      </c>
      <c r="F167" s="143" t="s">
        <v>741</v>
      </c>
      <c r="G167" s="4" t="s">
        <v>387</v>
      </c>
      <c r="H167" s="137">
        <v>8</v>
      </c>
      <c r="I167" s="4">
        <v>6</v>
      </c>
      <c r="J167" s="4" t="s">
        <v>360</v>
      </c>
      <c r="K167" s="4">
        <v>7</v>
      </c>
      <c r="L167" s="4">
        <v>9</v>
      </c>
      <c r="M167" s="4" t="s">
        <v>39</v>
      </c>
      <c r="N167" s="4">
        <v>0</v>
      </c>
      <c r="O167" s="137">
        <v>433</v>
      </c>
      <c r="P167" s="4">
        <v>7.6043636762951472</v>
      </c>
      <c r="Q167" s="4">
        <v>7.5722764027692442</v>
      </c>
      <c r="R167" s="4">
        <v>-3.2087273525903015E-2</v>
      </c>
    </row>
    <row r="168" spans="1:20">
      <c r="A168" s="39">
        <v>41834</v>
      </c>
      <c r="B168" s="4">
        <v>4</v>
      </c>
      <c r="C168" s="4">
        <v>2</v>
      </c>
      <c r="D168" s="4">
        <v>2</v>
      </c>
      <c r="E168" s="4">
        <v>4</v>
      </c>
      <c r="F168" s="143" t="s">
        <v>742</v>
      </c>
      <c r="G168" s="4" t="s">
        <v>361</v>
      </c>
      <c r="H168" s="137">
        <v>7</v>
      </c>
      <c r="I168" s="4">
        <v>9</v>
      </c>
      <c r="J168" s="4" t="s">
        <v>476</v>
      </c>
      <c r="K168" s="4">
        <v>7</v>
      </c>
      <c r="L168" s="4">
        <v>6</v>
      </c>
      <c r="M168" s="4" t="s">
        <v>38</v>
      </c>
      <c r="N168" s="4">
        <v>1</v>
      </c>
      <c r="O168" s="137">
        <v>49</v>
      </c>
      <c r="P168" s="4">
        <v>7.2199546485260777</v>
      </c>
      <c r="Q168" s="4">
        <v>7.2555555555555564</v>
      </c>
      <c r="R168" s="4">
        <v>3.5600907029478712E-2</v>
      </c>
    </row>
    <row r="169" spans="1:20">
      <c r="A169" s="39">
        <v>41834</v>
      </c>
      <c r="B169" s="4">
        <v>4</v>
      </c>
      <c r="C169" s="4">
        <v>3</v>
      </c>
      <c r="D169" s="4">
        <v>2</v>
      </c>
      <c r="E169" s="4">
        <v>4</v>
      </c>
      <c r="F169" s="143" t="s">
        <v>743</v>
      </c>
      <c r="G169" s="4" t="s">
        <v>476</v>
      </c>
      <c r="H169" s="137">
        <v>7</v>
      </c>
      <c r="I169" s="4">
        <v>6</v>
      </c>
      <c r="J169" s="4" t="s">
        <v>361</v>
      </c>
      <c r="K169" s="4">
        <v>7</v>
      </c>
      <c r="L169" s="4">
        <v>9</v>
      </c>
      <c r="M169" s="4" t="s">
        <v>39</v>
      </c>
      <c r="N169" s="4">
        <v>0</v>
      </c>
      <c r="O169" s="137">
        <v>3</v>
      </c>
      <c r="P169" s="4">
        <v>6.666666666666667</v>
      </c>
      <c r="Q169" s="4">
        <v>6.5</v>
      </c>
      <c r="R169" s="4">
        <v>-0.16666666666666696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O22"/>
  <sheetViews>
    <sheetView workbookViewId="0">
      <selection activeCell="H11" sqref="H11"/>
    </sheetView>
  </sheetViews>
  <sheetFormatPr baseColWidth="10" defaultColWidth="11.5" defaultRowHeight="12" x14ac:dyDescent="0"/>
  <cols>
    <col min="1" max="1" width="15.5" bestFit="1" customWidth="1"/>
    <col min="2" max="2" width="18.1640625" bestFit="1" customWidth="1"/>
    <col min="3" max="3" width="22.5" bestFit="1" customWidth="1"/>
    <col min="4" max="4" width="13.5" bestFit="1" customWidth="1"/>
    <col min="5" max="5" width="11.1640625" bestFit="1" customWidth="1"/>
    <col min="6" max="6" width="10.6640625" bestFit="1" customWidth="1"/>
    <col min="7" max="7" width="13.1640625" bestFit="1" customWidth="1"/>
    <col min="8" max="8" width="14.33203125" customWidth="1"/>
    <col min="9" max="9" width="16.33203125" customWidth="1"/>
    <col min="10" max="10" width="14.1640625" customWidth="1"/>
    <col min="11" max="11" width="12" customWidth="1"/>
    <col min="12" max="12" width="14.33203125" customWidth="1"/>
    <col min="13" max="13" width="16.33203125" customWidth="1"/>
    <col min="14" max="14" width="14.1640625" customWidth="1"/>
    <col min="15" max="15" width="12" customWidth="1"/>
  </cols>
  <sheetData>
    <row r="1" spans="1:15">
      <c r="B1" s="43" t="s">
        <v>92</v>
      </c>
      <c r="I1" s="43" t="s">
        <v>92</v>
      </c>
      <c r="M1" s="43" t="s">
        <v>92</v>
      </c>
    </row>
    <row r="2" spans="1:15">
      <c r="A2" s="43" t="s">
        <v>89</v>
      </c>
      <c r="B2" t="s">
        <v>94</v>
      </c>
      <c r="C2" t="s">
        <v>93</v>
      </c>
      <c r="D2" t="s">
        <v>251</v>
      </c>
      <c r="E2" t="s">
        <v>177</v>
      </c>
      <c r="F2" t="s">
        <v>208</v>
      </c>
      <c r="G2" t="s">
        <v>254</v>
      </c>
      <c r="H2" s="43" t="s">
        <v>89</v>
      </c>
      <c r="I2" t="s">
        <v>94</v>
      </c>
      <c r="J2" t="s">
        <v>213</v>
      </c>
      <c r="K2" t="s">
        <v>254</v>
      </c>
      <c r="L2" s="43" t="s">
        <v>89</v>
      </c>
      <c r="M2" t="s">
        <v>94</v>
      </c>
      <c r="N2" t="s">
        <v>213</v>
      </c>
      <c r="O2" t="s">
        <v>254</v>
      </c>
    </row>
    <row r="3" spans="1:15">
      <c r="A3" s="244" t="s">
        <v>90</v>
      </c>
      <c r="B3" s="24"/>
      <c r="C3" s="24"/>
      <c r="D3" s="24"/>
      <c r="E3" s="24"/>
      <c r="F3" s="24"/>
      <c r="G3" s="24"/>
      <c r="H3" s="244" t="s">
        <v>90</v>
      </c>
      <c r="I3" s="24"/>
      <c r="J3" s="24"/>
      <c r="K3" s="24"/>
      <c r="L3" s="244" t="s">
        <v>90</v>
      </c>
      <c r="M3" s="24"/>
      <c r="N3" s="24"/>
      <c r="O3" s="24"/>
    </row>
    <row r="4" spans="1:15">
      <c r="A4" s="244" t="s">
        <v>306</v>
      </c>
      <c r="B4" s="24">
        <v>7</v>
      </c>
      <c r="C4" s="24">
        <v>0.39900359788915019</v>
      </c>
      <c r="D4" s="24">
        <v>12</v>
      </c>
      <c r="E4" s="24">
        <v>30</v>
      </c>
      <c r="F4" s="24">
        <v>30</v>
      </c>
      <c r="G4" s="24">
        <v>112</v>
      </c>
      <c r="H4" s="244" t="s">
        <v>306</v>
      </c>
      <c r="I4" s="24">
        <v>6</v>
      </c>
      <c r="J4" s="24">
        <v>10</v>
      </c>
      <c r="K4" s="24">
        <v>75</v>
      </c>
      <c r="L4" s="244" t="s">
        <v>307</v>
      </c>
      <c r="M4" s="24">
        <v>6</v>
      </c>
      <c r="N4" s="24">
        <v>10</v>
      </c>
      <c r="O4" s="24">
        <v>75</v>
      </c>
    </row>
    <row r="5" spans="1:15">
      <c r="A5" s="244" t="s">
        <v>331</v>
      </c>
      <c r="B5" s="24">
        <v>9</v>
      </c>
      <c r="C5" s="24">
        <v>0.28175456126380638</v>
      </c>
      <c r="D5" s="24">
        <v>10</v>
      </c>
      <c r="E5" s="24">
        <v>25</v>
      </c>
      <c r="F5" s="24">
        <v>25</v>
      </c>
      <c r="G5" s="24">
        <v>92</v>
      </c>
      <c r="H5" s="244" t="s">
        <v>331</v>
      </c>
      <c r="I5" s="24">
        <v>14</v>
      </c>
      <c r="J5" s="24">
        <v>25</v>
      </c>
      <c r="K5" s="24">
        <v>208</v>
      </c>
      <c r="L5" s="244" t="s">
        <v>332</v>
      </c>
      <c r="M5" s="24">
        <v>14</v>
      </c>
      <c r="N5" s="24">
        <v>25</v>
      </c>
      <c r="O5" s="24">
        <v>208</v>
      </c>
    </row>
    <row r="6" spans="1:15">
      <c r="A6" s="244" t="s">
        <v>307</v>
      </c>
      <c r="B6" s="24">
        <v>5</v>
      </c>
      <c r="C6" s="24">
        <v>3.7552185861509102E-2</v>
      </c>
      <c r="D6" s="24">
        <v>12</v>
      </c>
      <c r="E6" s="24">
        <v>30</v>
      </c>
      <c r="F6" s="24">
        <v>30</v>
      </c>
      <c r="G6" s="24">
        <v>89</v>
      </c>
      <c r="H6" s="244" t="s">
        <v>360</v>
      </c>
      <c r="I6" s="24">
        <v>8</v>
      </c>
      <c r="J6" s="24">
        <v>20</v>
      </c>
      <c r="K6" s="24">
        <v>148</v>
      </c>
      <c r="L6" s="244" t="s">
        <v>361</v>
      </c>
      <c r="M6" s="24">
        <v>8</v>
      </c>
      <c r="N6" s="24">
        <v>20</v>
      </c>
      <c r="O6" s="24">
        <v>148</v>
      </c>
    </row>
    <row r="7" spans="1:15">
      <c r="A7" s="244" t="s">
        <v>332</v>
      </c>
      <c r="B7" s="24">
        <v>6</v>
      </c>
      <c r="C7" s="24">
        <v>2.7827201982423944E-2</v>
      </c>
      <c r="D7" s="24">
        <v>10</v>
      </c>
      <c r="E7" s="24">
        <v>25</v>
      </c>
      <c r="F7" s="24">
        <v>25</v>
      </c>
      <c r="G7" s="24">
        <v>81</v>
      </c>
      <c r="H7" s="244" t="s">
        <v>363</v>
      </c>
      <c r="I7" s="24">
        <v>7</v>
      </c>
      <c r="J7" s="24">
        <v>15</v>
      </c>
      <c r="K7" s="24">
        <v>103</v>
      </c>
      <c r="L7" s="244" t="s">
        <v>362</v>
      </c>
      <c r="M7" s="24">
        <v>7</v>
      </c>
      <c r="N7" s="24">
        <v>15</v>
      </c>
      <c r="O7" s="24">
        <v>103</v>
      </c>
    </row>
    <row r="8" spans="1:15">
      <c r="A8" s="244" t="s">
        <v>360</v>
      </c>
      <c r="B8" s="24">
        <v>5</v>
      </c>
      <c r="C8" s="24">
        <v>1.7430555555555394E-2</v>
      </c>
      <c r="D8" s="24">
        <v>8</v>
      </c>
      <c r="E8" s="24">
        <v>20</v>
      </c>
      <c r="F8" s="24">
        <v>20</v>
      </c>
      <c r="G8" s="24">
        <v>56</v>
      </c>
      <c r="H8" s="244" t="s">
        <v>387</v>
      </c>
      <c r="I8" s="24">
        <v>16</v>
      </c>
      <c r="J8" s="24">
        <v>20</v>
      </c>
      <c r="K8" s="24">
        <v>162</v>
      </c>
      <c r="L8" s="244" t="s">
        <v>388</v>
      </c>
      <c r="M8" s="24">
        <v>18</v>
      </c>
      <c r="N8" s="24">
        <v>25</v>
      </c>
      <c r="O8" s="24">
        <v>197</v>
      </c>
    </row>
    <row r="9" spans="1:15">
      <c r="A9" s="244" t="s">
        <v>363</v>
      </c>
      <c r="B9" s="24">
        <v>5</v>
      </c>
      <c r="C9" s="24">
        <v>0.25</v>
      </c>
      <c r="D9" s="24">
        <v>12</v>
      </c>
      <c r="E9" s="24">
        <v>30</v>
      </c>
      <c r="F9" s="24">
        <v>30</v>
      </c>
      <c r="G9" s="24">
        <v>87</v>
      </c>
      <c r="H9" s="244" t="s">
        <v>389</v>
      </c>
      <c r="I9" s="24">
        <v>8</v>
      </c>
      <c r="J9" s="24">
        <v>15</v>
      </c>
      <c r="K9" s="24">
        <v>113</v>
      </c>
      <c r="L9" s="244" t="s">
        <v>390</v>
      </c>
      <c r="M9" s="24">
        <v>8</v>
      </c>
      <c r="N9" s="24">
        <v>15</v>
      </c>
      <c r="O9" s="24">
        <v>113</v>
      </c>
    </row>
    <row r="10" spans="1:15">
      <c r="A10" s="244" t="s">
        <v>361</v>
      </c>
      <c r="B10" s="24">
        <v>3</v>
      </c>
      <c r="C10" s="24">
        <v>-0.33439153439153468</v>
      </c>
      <c r="D10" s="24">
        <v>8</v>
      </c>
      <c r="E10" s="24">
        <v>20</v>
      </c>
      <c r="F10" s="24">
        <v>20</v>
      </c>
      <c r="G10" s="24">
        <v>44</v>
      </c>
      <c r="H10" s="244" t="s">
        <v>413</v>
      </c>
      <c r="I10" s="24">
        <v>5</v>
      </c>
      <c r="J10" s="24">
        <v>15</v>
      </c>
      <c r="K10" s="24">
        <v>124</v>
      </c>
      <c r="L10" s="244" t="s">
        <v>414</v>
      </c>
      <c r="M10" s="24">
        <v>5</v>
      </c>
      <c r="N10" s="24">
        <v>15</v>
      </c>
      <c r="O10" s="24">
        <v>124</v>
      </c>
    </row>
    <row r="11" spans="1:15">
      <c r="A11" s="244" t="s">
        <v>362</v>
      </c>
      <c r="B11" s="24">
        <v>7</v>
      </c>
      <c r="C11" s="24">
        <v>-0.27546437175359095</v>
      </c>
      <c r="D11" s="24">
        <v>12</v>
      </c>
      <c r="E11" s="24">
        <v>30</v>
      </c>
      <c r="F11" s="24">
        <v>30</v>
      </c>
      <c r="G11" s="24">
        <v>86</v>
      </c>
      <c r="H11" s="244" t="s">
        <v>362</v>
      </c>
      <c r="I11" s="24">
        <v>7</v>
      </c>
      <c r="J11" s="24">
        <v>15</v>
      </c>
      <c r="K11" s="24">
        <v>101</v>
      </c>
      <c r="L11" s="244" t="s">
        <v>363</v>
      </c>
      <c r="M11" s="24">
        <v>7</v>
      </c>
      <c r="N11" s="24">
        <v>15</v>
      </c>
      <c r="O11" s="24">
        <v>101</v>
      </c>
    </row>
    <row r="12" spans="1:15">
      <c r="A12" s="244" t="s">
        <v>387</v>
      </c>
      <c r="B12" s="24">
        <v>2</v>
      </c>
      <c r="C12" s="24">
        <v>-0.13241869856524247</v>
      </c>
      <c r="D12" s="24">
        <v>10</v>
      </c>
      <c r="E12" s="24">
        <v>25</v>
      </c>
      <c r="F12" s="24">
        <v>25</v>
      </c>
      <c r="G12" s="24">
        <v>70</v>
      </c>
      <c r="H12" s="244" t="s">
        <v>454</v>
      </c>
      <c r="I12" s="24">
        <v>8</v>
      </c>
      <c r="J12" s="24">
        <v>20</v>
      </c>
      <c r="K12" s="24">
        <v>132</v>
      </c>
      <c r="L12" s="244" t="s">
        <v>321</v>
      </c>
      <c r="M12" s="24">
        <v>8</v>
      </c>
      <c r="N12" s="24">
        <v>20</v>
      </c>
      <c r="O12" s="24">
        <v>122</v>
      </c>
    </row>
    <row r="13" spans="1:15">
      <c r="A13" s="244" t="s">
        <v>389</v>
      </c>
      <c r="B13" s="24">
        <v>3</v>
      </c>
      <c r="C13" s="24">
        <v>-9.7747998918106482E-2</v>
      </c>
      <c r="D13" s="24">
        <v>8</v>
      </c>
      <c r="E13" s="24">
        <v>20</v>
      </c>
      <c r="F13" s="24">
        <v>20</v>
      </c>
      <c r="G13" s="24">
        <v>46</v>
      </c>
      <c r="H13" s="244" t="s">
        <v>357</v>
      </c>
      <c r="I13" s="24">
        <v>9</v>
      </c>
      <c r="J13" s="24">
        <v>20</v>
      </c>
      <c r="K13" s="24">
        <v>154</v>
      </c>
      <c r="L13" s="244" t="s">
        <v>356</v>
      </c>
      <c r="M13" s="24">
        <v>9</v>
      </c>
      <c r="N13" s="24">
        <v>20</v>
      </c>
      <c r="O13" s="24">
        <v>154</v>
      </c>
    </row>
    <row r="14" spans="1:15">
      <c r="A14" s="244" t="s">
        <v>388</v>
      </c>
      <c r="B14" s="24">
        <v>5</v>
      </c>
      <c r="C14" s="24">
        <v>8.3161162072739714E-2</v>
      </c>
      <c r="D14" s="24">
        <v>10</v>
      </c>
      <c r="E14" s="24">
        <v>25</v>
      </c>
      <c r="F14" s="24">
        <v>25</v>
      </c>
      <c r="G14" s="24">
        <v>76</v>
      </c>
      <c r="H14" s="244" t="s">
        <v>476</v>
      </c>
      <c r="I14" s="24">
        <v>3</v>
      </c>
      <c r="J14" s="24">
        <v>10</v>
      </c>
      <c r="K14" s="24">
        <v>67</v>
      </c>
      <c r="L14" s="244" t="s">
        <v>413</v>
      </c>
      <c r="M14" s="24">
        <v>10</v>
      </c>
      <c r="N14" s="24">
        <v>15</v>
      </c>
      <c r="O14" s="24">
        <v>121</v>
      </c>
    </row>
    <row r="15" spans="1:15">
      <c r="A15" s="244" t="s">
        <v>390</v>
      </c>
      <c r="B15" s="24">
        <v>3</v>
      </c>
      <c r="C15" s="24">
        <v>-6.2241461864487313E-2</v>
      </c>
      <c r="D15" s="24">
        <v>8</v>
      </c>
      <c r="E15" s="24">
        <v>20</v>
      </c>
      <c r="F15" s="24">
        <v>20</v>
      </c>
      <c r="G15" s="24">
        <v>51</v>
      </c>
      <c r="H15" s="244" t="s">
        <v>414</v>
      </c>
      <c r="I15" s="24">
        <v>10</v>
      </c>
      <c r="J15" s="24">
        <v>15</v>
      </c>
      <c r="K15" s="24">
        <v>121</v>
      </c>
      <c r="L15" s="244" t="s">
        <v>389</v>
      </c>
      <c r="M15" s="24">
        <v>2</v>
      </c>
      <c r="N15" s="24">
        <v>5</v>
      </c>
      <c r="O15" s="24">
        <v>40</v>
      </c>
    </row>
    <row r="16" spans="1:15">
      <c r="A16" s="244" t="s">
        <v>413</v>
      </c>
      <c r="B16" s="24">
        <v>9</v>
      </c>
      <c r="C16" s="24">
        <v>0.15970566950039533</v>
      </c>
      <c r="D16" s="24">
        <v>12</v>
      </c>
      <c r="E16" s="24">
        <v>30</v>
      </c>
      <c r="F16" s="24">
        <v>30</v>
      </c>
      <c r="G16" s="24">
        <v>111</v>
      </c>
      <c r="H16" s="244" t="s">
        <v>390</v>
      </c>
      <c r="I16" s="24">
        <v>2</v>
      </c>
      <c r="J16" s="24">
        <v>5</v>
      </c>
      <c r="K16" s="24">
        <v>40</v>
      </c>
      <c r="L16" s="244" t="s">
        <v>607</v>
      </c>
      <c r="M16" s="24">
        <v>2</v>
      </c>
      <c r="N16" s="24">
        <v>5</v>
      </c>
      <c r="O16" s="24">
        <v>37</v>
      </c>
    </row>
    <row r="17" spans="1:15">
      <c r="A17" s="244" t="s">
        <v>414</v>
      </c>
      <c r="B17" s="24">
        <v>7</v>
      </c>
      <c r="C17" s="24">
        <v>0.27686631269984208</v>
      </c>
      <c r="D17" s="24">
        <v>12</v>
      </c>
      <c r="E17" s="24">
        <v>30</v>
      </c>
      <c r="F17" s="24">
        <v>30</v>
      </c>
      <c r="G17" s="24">
        <v>106</v>
      </c>
      <c r="H17" s="244" t="s">
        <v>607</v>
      </c>
      <c r="I17" s="24">
        <v>2</v>
      </c>
      <c r="J17" s="24">
        <v>5</v>
      </c>
      <c r="K17" s="24">
        <v>27</v>
      </c>
      <c r="L17" s="244" t="s">
        <v>387</v>
      </c>
      <c r="M17" s="24">
        <v>1</v>
      </c>
      <c r="N17" s="24">
        <v>5</v>
      </c>
      <c r="O17" s="24">
        <v>32</v>
      </c>
    </row>
    <row r="18" spans="1:15">
      <c r="A18" s="244" t="s">
        <v>454</v>
      </c>
      <c r="B18" s="24">
        <v>5</v>
      </c>
      <c r="C18" s="24">
        <v>-4.0289713738316024E-2</v>
      </c>
      <c r="D18" s="24">
        <v>8</v>
      </c>
      <c r="E18" s="24">
        <v>20</v>
      </c>
      <c r="F18" s="24">
        <v>20</v>
      </c>
      <c r="G18" s="24">
        <v>66</v>
      </c>
      <c r="H18" s="244" t="s">
        <v>91</v>
      </c>
      <c r="I18" s="24">
        <v>105</v>
      </c>
      <c r="J18" s="24">
        <v>210</v>
      </c>
      <c r="K18" s="24">
        <v>1575</v>
      </c>
      <c r="L18" s="244" t="s">
        <v>91</v>
      </c>
      <c r="M18" s="24">
        <v>105</v>
      </c>
      <c r="N18" s="24">
        <v>210</v>
      </c>
      <c r="O18" s="24">
        <v>1575</v>
      </c>
    </row>
    <row r="19" spans="1:15">
      <c r="A19" s="244" t="s">
        <v>321</v>
      </c>
      <c r="B19" s="24">
        <v>0</v>
      </c>
      <c r="C19" s="24">
        <v>-0.15476915124034996</v>
      </c>
      <c r="D19" s="24">
        <v>8</v>
      </c>
      <c r="E19" s="24">
        <v>20</v>
      </c>
      <c r="F19" s="24">
        <v>20</v>
      </c>
      <c r="G19" s="24">
        <v>29</v>
      </c>
    </row>
    <row r="20" spans="1:15">
      <c r="A20" s="244" t="s">
        <v>476</v>
      </c>
      <c r="B20" s="24">
        <v>0</v>
      </c>
      <c r="C20" s="24">
        <v>-0.5</v>
      </c>
      <c r="D20" s="24">
        <v>4</v>
      </c>
      <c r="E20" s="24">
        <v>10</v>
      </c>
      <c r="F20" s="24">
        <v>10</v>
      </c>
      <c r="G20" s="24">
        <v>26</v>
      </c>
    </row>
    <row r="21" spans="1:15">
      <c r="A21" s="244" t="s">
        <v>607</v>
      </c>
      <c r="B21" s="24">
        <v>3</v>
      </c>
      <c r="C21" s="24">
        <v>-0.14618298798758822</v>
      </c>
      <c r="D21" s="24">
        <v>4</v>
      </c>
      <c r="E21" s="24">
        <v>10</v>
      </c>
      <c r="F21" s="24">
        <v>10</v>
      </c>
      <c r="G21" s="24">
        <v>32</v>
      </c>
    </row>
    <row r="22" spans="1:15">
      <c r="A22" s="244" t="s">
        <v>91</v>
      </c>
      <c r="B22" s="24">
        <v>84</v>
      </c>
      <c r="C22" s="24">
        <v>-0.21020467163379397</v>
      </c>
      <c r="D22" s="24">
        <v>168</v>
      </c>
      <c r="E22" s="24">
        <v>420</v>
      </c>
      <c r="F22" s="24">
        <v>420</v>
      </c>
      <c r="G22" s="24">
        <v>1260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K271"/>
  <sheetViews>
    <sheetView topLeftCell="A44" workbookViewId="0">
      <selection activeCell="A63" sqref="A63"/>
    </sheetView>
  </sheetViews>
  <sheetFormatPr baseColWidth="10" defaultColWidth="11.5" defaultRowHeight="12" x14ac:dyDescent="0"/>
  <cols>
    <col min="1" max="1" width="34.33203125" customWidth="1"/>
    <col min="2" max="3" width="8.33203125" customWidth="1"/>
    <col min="4" max="5" width="8.33203125" style="149" customWidth="1"/>
    <col min="6" max="6" width="8.33203125" style="28" customWidth="1"/>
    <col min="7" max="11" width="8.33203125" style="149" customWidth="1"/>
  </cols>
  <sheetData>
    <row r="1" spans="1:11" ht="24">
      <c r="A1" s="30" t="s">
        <v>199</v>
      </c>
      <c r="B1" s="30" t="s">
        <v>209</v>
      </c>
      <c r="C1" s="30" t="s">
        <v>259</v>
      </c>
      <c r="D1" s="30" t="s">
        <v>174</v>
      </c>
      <c r="E1" s="30" t="s">
        <v>78</v>
      </c>
      <c r="F1" s="30" t="s">
        <v>57</v>
      </c>
      <c r="G1" s="30" t="s">
        <v>96</v>
      </c>
      <c r="H1" s="30" t="s">
        <v>98</v>
      </c>
      <c r="I1" s="30" t="s">
        <v>4</v>
      </c>
      <c r="J1" s="30" t="s">
        <v>95</v>
      </c>
      <c r="K1" s="30" t="s">
        <v>97</v>
      </c>
    </row>
    <row r="2" spans="1:11">
      <c r="A2" t="s">
        <v>201</v>
      </c>
      <c r="B2" s="150">
        <v>6.5641025641025639</v>
      </c>
      <c r="C2" s="238">
        <v>39</v>
      </c>
      <c r="D2" s="70">
        <f>IF(ISERROR(G2),0,G2)+C2</f>
        <v>39</v>
      </c>
      <c r="E2" s="44">
        <f>IF(ISERROR(VLOOKUP($A2,'Doubles Stats'!$A:$C,3,0)),0,VLOOKUP($A2,'Doubles Stats'!$A:$C,3,0))</f>
        <v>0</v>
      </c>
      <c r="F2" s="46">
        <f t="shared" ref="F2:F7" si="0">B2+IF(ISERROR(E2),0,E2)</f>
        <v>6.5641025641025639</v>
      </c>
      <c r="G2" s="44">
        <f>IF(ISERROR(VLOOKUP($A2,'Doubles Stats'!$A:$D,4,0)),0,VLOOKUP($A2,'Doubles Stats'!$A:$D,4,0))</f>
        <v>0</v>
      </c>
      <c r="H2" s="44">
        <f>IF(ISERROR(G2),0,G2/3)</f>
        <v>0</v>
      </c>
      <c r="I2" s="44" t="e">
        <f>IF(ISERROR(G2),0,VLOOKUP($A2,'Doubles Stats'!$A:$D,2,0))</f>
        <v>#N/A</v>
      </c>
      <c r="J2" s="44" t="e">
        <f t="shared" ref="J2:J7" si="1">IF(ISERROR(G2),0,G2-I2)</f>
        <v>#N/A</v>
      </c>
      <c r="K2" s="45" t="e">
        <f t="shared" ref="K2:K7" si="2">IF(ISERROR(G2),"",I2/G2)</f>
        <v>#N/A</v>
      </c>
    </row>
    <row r="3" spans="1:11">
      <c r="A3" t="s">
        <v>202</v>
      </c>
      <c r="B3" s="150">
        <v>6.5128205128205128</v>
      </c>
      <c r="C3" s="238">
        <v>39</v>
      </c>
      <c r="D3" s="70">
        <f t="shared" ref="D3:D66" si="3">IF(ISERROR(G3),0,G3)+C3</f>
        <v>39</v>
      </c>
      <c r="E3" s="44">
        <f>IF(ISERROR(VLOOKUP($A3,'Doubles Stats'!$A:$C,3,0)),0,VLOOKUP($A3,'Doubles Stats'!$A:$C,3,0))</f>
        <v>0</v>
      </c>
      <c r="F3" s="46">
        <f t="shared" si="0"/>
        <v>6.5128205128205128</v>
      </c>
      <c r="G3" s="44">
        <f>IF(ISERROR(VLOOKUP($A3,'Doubles Stats'!$A:$D,4,0)),0,VLOOKUP($A3,'Doubles Stats'!$A:$D,4,0))</f>
        <v>0</v>
      </c>
      <c r="H3" s="44">
        <f t="shared" ref="H3:H66" si="4">IF(ISERROR(G3),0,G3/3)</f>
        <v>0</v>
      </c>
      <c r="I3" s="44" t="e">
        <f>IF(ISERROR(G3),0,VLOOKUP($A3,'Doubles Stats'!$A:$D,2,0))</f>
        <v>#N/A</v>
      </c>
      <c r="J3" s="44" t="e">
        <f t="shared" si="1"/>
        <v>#N/A</v>
      </c>
      <c r="K3" s="45" t="e">
        <f t="shared" si="2"/>
        <v>#N/A</v>
      </c>
    </row>
    <row r="4" spans="1:11">
      <c r="A4" t="s">
        <v>203</v>
      </c>
      <c r="B4" s="150">
        <v>7.8205128205128203</v>
      </c>
      <c r="C4" s="238">
        <v>39</v>
      </c>
      <c r="D4" s="70">
        <f t="shared" si="3"/>
        <v>39</v>
      </c>
      <c r="E4" s="44">
        <f>IF(ISERROR(VLOOKUP($A4,'Doubles Stats'!$A:$C,3,0)),0,VLOOKUP($A4,'Doubles Stats'!$A:$C,3,0))</f>
        <v>0</v>
      </c>
      <c r="F4" s="46">
        <f t="shared" si="0"/>
        <v>7.8205128205128203</v>
      </c>
      <c r="G4" s="44">
        <f>IF(ISERROR(VLOOKUP($A4,'Doubles Stats'!$A:$D,4,0)),0,VLOOKUP($A4,'Doubles Stats'!$A:$D,4,0))</f>
        <v>0</v>
      </c>
      <c r="H4" s="44">
        <f t="shared" si="4"/>
        <v>0</v>
      </c>
      <c r="I4" s="44" t="e">
        <f>IF(ISERROR(G4),0,VLOOKUP($A4,'Doubles Stats'!$A:$D,2,0))</f>
        <v>#N/A</v>
      </c>
      <c r="J4" s="44" t="e">
        <f t="shared" si="1"/>
        <v>#N/A</v>
      </c>
      <c r="K4" s="45" t="e">
        <f t="shared" si="2"/>
        <v>#N/A</v>
      </c>
    </row>
    <row r="5" spans="1:11">
      <c r="A5" t="s">
        <v>204</v>
      </c>
      <c r="B5" s="150">
        <v>7.4615384615384599</v>
      </c>
      <c r="C5" s="238">
        <v>39</v>
      </c>
      <c r="D5" s="70">
        <f t="shared" si="3"/>
        <v>39</v>
      </c>
      <c r="E5" s="44">
        <f>IF(ISERROR(VLOOKUP($A5,'Doubles Stats'!$A:$C,3,0)),0,VLOOKUP($A5,'Doubles Stats'!$A:$C,3,0))</f>
        <v>0</v>
      </c>
      <c r="F5" s="46">
        <f t="shared" si="0"/>
        <v>7.4615384615384599</v>
      </c>
      <c r="G5" s="44">
        <f>IF(ISERROR(VLOOKUP($A5,'Doubles Stats'!$A:$D,4,0)),0,VLOOKUP($A5,'Doubles Stats'!$A:$D,4,0))</f>
        <v>0</v>
      </c>
      <c r="H5" s="44">
        <f t="shared" si="4"/>
        <v>0</v>
      </c>
      <c r="I5" s="44" t="e">
        <f>IF(ISERROR(G5),0,VLOOKUP($A5,'Doubles Stats'!$A:$D,2,0))</f>
        <v>#N/A</v>
      </c>
      <c r="J5" s="44" t="e">
        <f t="shared" si="1"/>
        <v>#N/A</v>
      </c>
      <c r="K5" s="45" t="e">
        <f t="shared" si="2"/>
        <v>#N/A</v>
      </c>
    </row>
    <row r="6" spans="1:11">
      <c r="A6" t="s">
        <v>205</v>
      </c>
      <c r="B6" s="150">
        <v>7.6875835682203091</v>
      </c>
      <c r="C6" s="238">
        <v>306</v>
      </c>
      <c r="D6" s="70">
        <f t="shared" si="3"/>
        <v>326</v>
      </c>
      <c r="E6" s="44">
        <f>IF(ISERROR(VLOOKUP($A6,'Doubles Stats'!$A:$C,3,0)),0,VLOOKUP($A6,'Doubles Stats'!$A:$C,3,0))</f>
        <v>0.22096769279522821</v>
      </c>
      <c r="F6" s="46">
        <f t="shared" si="0"/>
        <v>7.9085512610155373</v>
      </c>
      <c r="G6" s="44">
        <f>IF(ISERROR(VLOOKUP($A6,'Doubles Stats'!$A:$D,4,0)),0,VLOOKUP($A6,'Doubles Stats'!$A:$D,4,0))</f>
        <v>20</v>
      </c>
      <c r="H6" s="44">
        <f t="shared" si="4"/>
        <v>6.666666666666667</v>
      </c>
      <c r="I6" s="44">
        <f>IF(ISERROR(G6),0,VLOOKUP($A6,'Doubles Stats'!$A:$D,2,0))</f>
        <v>16</v>
      </c>
      <c r="J6" s="44">
        <f t="shared" si="1"/>
        <v>4</v>
      </c>
      <c r="K6" s="45">
        <f t="shared" si="2"/>
        <v>0.8</v>
      </c>
    </row>
    <row r="7" spans="1:11">
      <c r="A7" t="s">
        <v>206</v>
      </c>
      <c r="B7" s="150">
        <v>7.9666666666666659</v>
      </c>
      <c r="C7" s="238">
        <v>30</v>
      </c>
      <c r="D7" s="70">
        <f t="shared" si="3"/>
        <v>30</v>
      </c>
      <c r="E7" s="44">
        <f>IF(ISERROR(VLOOKUP($A7,'Doubles Stats'!$A:$C,3,0)),0,VLOOKUP($A7,'Doubles Stats'!$A:$C,3,0))</f>
        <v>0</v>
      </c>
      <c r="F7" s="46">
        <f t="shared" si="0"/>
        <v>7.9666666666666659</v>
      </c>
      <c r="G7" s="44">
        <f>IF(ISERROR(VLOOKUP($A7,'Doubles Stats'!$A:$D,4,0)),0,VLOOKUP($A7,'Doubles Stats'!$A:$D,4,0))</f>
        <v>0</v>
      </c>
      <c r="H7" s="44">
        <f t="shared" si="4"/>
        <v>0</v>
      </c>
      <c r="I7" s="44" t="e">
        <f>IF(ISERROR(G7),0,VLOOKUP($A7,'Doubles Stats'!$A:$D,2,0))</f>
        <v>#N/A</v>
      </c>
      <c r="J7" s="44" t="e">
        <f t="shared" si="1"/>
        <v>#N/A</v>
      </c>
      <c r="K7" s="45" t="e">
        <f t="shared" si="2"/>
        <v>#N/A</v>
      </c>
    </row>
    <row r="8" spans="1:11">
      <c r="A8" t="s">
        <v>210</v>
      </c>
      <c r="B8" s="150">
        <v>7</v>
      </c>
      <c r="C8" s="238">
        <v>0</v>
      </c>
      <c r="D8" s="70">
        <f t="shared" si="3"/>
        <v>0</v>
      </c>
      <c r="E8" s="44">
        <f>IF(ISERROR(VLOOKUP($A8,'Doubles Stats'!$A:$C,3,0)),0,VLOOKUP($A8,'Doubles Stats'!$A:$C,3,0))</f>
        <v>0</v>
      </c>
      <c r="F8" s="46">
        <f t="shared" ref="F8:F71" si="5">B8+IF(ISERROR(E8),0,E8)</f>
        <v>7</v>
      </c>
      <c r="G8" s="44">
        <f>IF(ISERROR(VLOOKUP($A8,'Doubles Stats'!$A:$D,4,0)),0,VLOOKUP($A8,'Doubles Stats'!$A:$D,4,0))</f>
        <v>0</v>
      </c>
      <c r="H8" s="44">
        <f t="shared" si="4"/>
        <v>0</v>
      </c>
      <c r="I8" s="44" t="e">
        <f>IF(ISERROR(G8),0,VLOOKUP($A8,'Doubles Stats'!$A:$D,2,0))</f>
        <v>#N/A</v>
      </c>
      <c r="J8" s="44" t="e">
        <f t="shared" ref="J8:J71" si="6">IF(ISERROR(G8),0,G8-I8)</f>
        <v>#N/A</v>
      </c>
      <c r="K8" s="45" t="e">
        <f t="shared" ref="K8:K71" si="7">IF(ISERROR(G8),"",I8/G8)</f>
        <v>#N/A</v>
      </c>
    </row>
    <row r="9" spans="1:11">
      <c r="A9" t="s">
        <v>249</v>
      </c>
      <c r="B9" s="150">
        <v>8.2109946283480397</v>
      </c>
      <c r="C9" s="238">
        <v>93</v>
      </c>
      <c r="D9" s="70">
        <f t="shared" si="3"/>
        <v>93</v>
      </c>
      <c r="E9" s="44">
        <f>IF(ISERROR(VLOOKUP($A9,'Doubles Stats'!$A:$C,3,0)),0,VLOOKUP($A9,'Doubles Stats'!$A:$C,3,0))</f>
        <v>0</v>
      </c>
      <c r="F9" s="46">
        <f t="shared" si="5"/>
        <v>8.2109946283480397</v>
      </c>
      <c r="G9" s="44">
        <f>IF(ISERROR(VLOOKUP($A9,'Doubles Stats'!$A:$D,4,0)),0,VLOOKUP($A9,'Doubles Stats'!$A:$D,4,0))</f>
        <v>0</v>
      </c>
      <c r="H9" s="44">
        <f t="shared" si="4"/>
        <v>0</v>
      </c>
      <c r="I9" s="44" t="e">
        <f>IF(ISERROR(G9),0,VLOOKUP($A9,'Doubles Stats'!$A:$D,2,0))</f>
        <v>#N/A</v>
      </c>
      <c r="J9" s="44" t="e">
        <f t="shared" si="6"/>
        <v>#N/A</v>
      </c>
      <c r="K9" s="45" t="e">
        <f t="shared" si="7"/>
        <v>#N/A</v>
      </c>
    </row>
    <row r="10" spans="1:11">
      <c r="A10" t="s">
        <v>244</v>
      </c>
      <c r="B10" s="150">
        <v>7</v>
      </c>
      <c r="C10" s="238">
        <v>0</v>
      </c>
      <c r="D10" s="70">
        <f t="shared" si="3"/>
        <v>0</v>
      </c>
      <c r="E10" s="44">
        <f>IF(ISERROR(VLOOKUP($A10,'Doubles Stats'!$A:$C,3,0)),0,VLOOKUP($A10,'Doubles Stats'!$A:$C,3,0))</f>
        <v>0</v>
      </c>
      <c r="F10" s="46">
        <f t="shared" si="5"/>
        <v>7</v>
      </c>
      <c r="G10" s="44">
        <f>IF(ISERROR(VLOOKUP($A10,'Doubles Stats'!$A:$D,4,0)),0,VLOOKUP($A10,'Doubles Stats'!$A:$D,4,0))</f>
        <v>0</v>
      </c>
      <c r="H10" s="44">
        <f t="shared" si="4"/>
        <v>0</v>
      </c>
      <c r="I10" s="44" t="e">
        <f>IF(ISERROR(G10),0,VLOOKUP($A10,'Doubles Stats'!$A:$D,2,0))</f>
        <v>#N/A</v>
      </c>
      <c r="J10" s="44" t="e">
        <f t="shared" si="6"/>
        <v>#N/A</v>
      </c>
      <c r="K10" s="45" t="e">
        <f t="shared" si="7"/>
        <v>#N/A</v>
      </c>
    </row>
    <row r="11" spans="1:11">
      <c r="A11" t="s">
        <v>245</v>
      </c>
      <c r="B11" s="150">
        <v>10.708333333333334</v>
      </c>
      <c r="C11" s="238">
        <v>24</v>
      </c>
      <c r="D11" s="70">
        <f t="shared" si="3"/>
        <v>24</v>
      </c>
      <c r="E11" s="44">
        <f>IF(ISERROR(VLOOKUP($A11,'Doubles Stats'!$A:$C,3,0)),0,VLOOKUP($A11,'Doubles Stats'!$A:$C,3,0))</f>
        <v>0</v>
      </c>
      <c r="F11" s="46">
        <f t="shared" si="5"/>
        <v>10.708333333333334</v>
      </c>
      <c r="G11" s="44">
        <f>IF(ISERROR(VLOOKUP($A11,'Doubles Stats'!$A:$D,4,0)),0,VLOOKUP($A11,'Doubles Stats'!$A:$D,4,0))</f>
        <v>0</v>
      </c>
      <c r="H11" s="44">
        <f t="shared" si="4"/>
        <v>0</v>
      </c>
      <c r="I11" s="44" t="e">
        <f>IF(ISERROR(G11),0,VLOOKUP($A11,'Doubles Stats'!$A:$D,2,0))</f>
        <v>#N/A</v>
      </c>
      <c r="J11" s="44" t="e">
        <f t="shared" si="6"/>
        <v>#N/A</v>
      </c>
      <c r="K11" s="45" t="e">
        <f t="shared" si="7"/>
        <v>#N/A</v>
      </c>
    </row>
    <row r="12" spans="1:11">
      <c r="A12" t="s">
        <v>246</v>
      </c>
      <c r="B12" s="160">
        <v>6.2300094471318452</v>
      </c>
      <c r="C12" s="238">
        <v>153</v>
      </c>
      <c r="D12" s="70">
        <f t="shared" si="3"/>
        <v>153</v>
      </c>
      <c r="E12" s="44">
        <f>IF(ISERROR(VLOOKUP($A12,'Doubles Stats'!$A:$C,3,0)),0,VLOOKUP($A12,'Doubles Stats'!$A:$C,3,0))</f>
        <v>0</v>
      </c>
      <c r="F12" s="46">
        <f t="shared" si="5"/>
        <v>6.2300094471318452</v>
      </c>
      <c r="G12" s="44">
        <f>IF(ISERROR(VLOOKUP($A12,'Doubles Stats'!$A:$D,4,0)),0,VLOOKUP($A12,'Doubles Stats'!$A:$D,4,0))</f>
        <v>0</v>
      </c>
      <c r="H12" s="44">
        <f t="shared" si="4"/>
        <v>0</v>
      </c>
      <c r="I12" s="44" t="e">
        <f>IF(ISERROR(G12),0,VLOOKUP($A12,'Doubles Stats'!$A:$D,2,0))</f>
        <v>#N/A</v>
      </c>
      <c r="J12" s="44" t="e">
        <f t="shared" si="6"/>
        <v>#N/A</v>
      </c>
      <c r="K12" s="45" t="e">
        <f t="shared" si="7"/>
        <v>#N/A</v>
      </c>
    </row>
    <row r="13" spans="1:11">
      <c r="A13" t="s">
        <v>258</v>
      </c>
      <c r="B13" s="160">
        <v>7.8351231938125876</v>
      </c>
      <c r="C13" s="238">
        <v>87</v>
      </c>
      <c r="D13" s="70">
        <f t="shared" si="3"/>
        <v>87</v>
      </c>
      <c r="E13" s="44">
        <f>IF(ISERROR(VLOOKUP($A13,'Doubles Stats'!$A:$C,3,0)),0,VLOOKUP($A13,'Doubles Stats'!$A:$C,3,0))</f>
        <v>0</v>
      </c>
      <c r="F13" s="46">
        <f t="shared" si="5"/>
        <v>7.8351231938125876</v>
      </c>
      <c r="G13" s="44">
        <f>IF(ISERROR(VLOOKUP($A13,'Doubles Stats'!$A:$D,4,0)),0,VLOOKUP($A13,'Doubles Stats'!$A:$D,4,0))</f>
        <v>0</v>
      </c>
      <c r="H13" s="44">
        <f t="shared" si="4"/>
        <v>0</v>
      </c>
      <c r="I13" s="44" t="e">
        <f>IF(ISERROR(G13),0,VLOOKUP($A13,'Doubles Stats'!$A:$D,2,0))</f>
        <v>#N/A</v>
      </c>
      <c r="J13" s="44" t="e">
        <f t="shared" si="6"/>
        <v>#N/A</v>
      </c>
      <c r="K13" s="45" t="e">
        <f t="shared" si="7"/>
        <v>#N/A</v>
      </c>
    </row>
    <row r="14" spans="1:11">
      <c r="A14" t="s">
        <v>261</v>
      </c>
      <c r="B14" s="209">
        <v>6.1238081896019789</v>
      </c>
      <c r="C14" s="238">
        <v>63</v>
      </c>
      <c r="D14" s="70">
        <f t="shared" si="3"/>
        <v>63</v>
      </c>
      <c r="E14" s="44">
        <f>IF(ISERROR(VLOOKUP($A14,'Doubles Stats'!$A:$C,3,0)),0,VLOOKUP($A14,'Doubles Stats'!$A:$C,3,0))</f>
        <v>0</v>
      </c>
      <c r="F14" s="46">
        <f t="shared" si="5"/>
        <v>6.1238081896019789</v>
      </c>
      <c r="G14" s="44">
        <f>IF(ISERROR(VLOOKUP($A14,'Doubles Stats'!$A:$D,4,0)),0,VLOOKUP($A14,'Doubles Stats'!$A:$D,4,0))</f>
        <v>0</v>
      </c>
      <c r="H14" s="44">
        <f t="shared" si="4"/>
        <v>0</v>
      </c>
      <c r="I14" s="44" t="e">
        <f>IF(ISERROR(G14),0,VLOOKUP($A14,'Doubles Stats'!$A:$D,2,0))</f>
        <v>#N/A</v>
      </c>
      <c r="J14" s="44" t="e">
        <f t="shared" si="6"/>
        <v>#N/A</v>
      </c>
      <c r="K14" s="45" t="e">
        <f t="shared" si="7"/>
        <v>#N/A</v>
      </c>
    </row>
    <row r="15" spans="1:11">
      <c r="A15" t="s">
        <v>266</v>
      </c>
      <c r="B15" s="212">
        <v>6.2778698357052756</v>
      </c>
      <c r="C15" s="238">
        <v>267</v>
      </c>
      <c r="D15" s="70">
        <f t="shared" si="3"/>
        <v>287</v>
      </c>
      <c r="E15" s="44">
        <f>IF(ISERROR(VLOOKUP($A15,'Doubles Stats'!$A:$C,3,0)),0,VLOOKUP($A15,'Doubles Stats'!$A:$C,3,0))</f>
        <v>0.4031027787174164</v>
      </c>
      <c r="F15" s="46">
        <f>B15+IF(ISERROR(E15),0,E15)</f>
        <v>6.680972614422692</v>
      </c>
      <c r="G15" s="44">
        <f>IF(ISERROR(VLOOKUP($A15,'Doubles Stats'!$A:$D,4,0)),0,VLOOKUP($A15,'Doubles Stats'!$A:$D,4,0))</f>
        <v>20</v>
      </c>
      <c r="H15" s="44">
        <f t="shared" si="4"/>
        <v>6.666666666666667</v>
      </c>
      <c r="I15" s="44">
        <f>IF(ISERROR(G15),0,VLOOKUP($A15,'Doubles Stats'!$A:$D,2,0))</f>
        <v>10</v>
      </c>
      <c r="J15" s="44">
        <f t="shared" si="6"/>
        <v>10</v>
      </c>
      <c r="K15" s="45">
        <f t="shared" si="7"/>
        <v>0.5</v>
      </c>
    </row>
    <row r="16" spans="1:11">
      <c r="A16" t="s">
        <v>264</v>
      </c>
      <c r="B16" s="210">
        <v>8.0056935104460294</v>
      </c>
      <c r="C16" s="238">
        <v>264</v>
      </c>
      <c r="D16" s="70">
        <f t="shared" si="3"/>
        <v>294</v>
      </c>
      <c r="E16" s="44">
        <f>IF(ISERROR(VLOOKUP($A16,'Doubles Stats'!$A:$C,3,0)),0,VLOOKUP($A16,'Doubles Stats'!$A:$C,3,0))</f>
        <v>0.19336469067271267</v>
      </c>
      <c r="F16" s="46">
        <f t="shared" si="5"/>
        <v>8.1990582011187421</v>
      </c>
      <c r="G16" s="44">
        <f>IF(ISERROR(VLOOKUP($A16,'Doubles Stats'!$A:$D,4,0)),0,VLOOKUP($A16,'Doubles Stats'!$A:$D,4,0))</f>
        <v>30</v>
      </c>
      <c r="H16" s="44">
        <f t="shared" si="4"/>
        <v>10</v>
      </c>
      <c r="I16" s="44">
        <f>IF(ISERROR(G16),0,VLOOKUP($A16,'Doubles Stats'!$A:$D,2,0))</f>
        <v>15</v>
      </c>
      <c r="J16" s="44">
        <f t="shared" si="6"/>
        <v>15</v>
      </c>
      <c r="K16" s="45">
        <f t="shared" si="7"/>
        <v>0.5</v>
      </c>
    </row>
    <row r="17" spans="1:11">
      <c r="A17" t="s">
        <v>267</v>
      </c>
      <c r="B17" s="212">
        <v>8.262723023872093</v>
      </c>
      <c r="C17" s="238">
        <v>96</v>
      </c>
      <c r="D17" s="70">
        <f t="shared" si="3"/>
        <v>96</v>
      </c>
      <c r="E17" s="44">
        <f>IF(ISERROR(VLOOKUP($A17,'Doubles Stats'!$A:$C,3,0)),0,VLOOKUP($A17,'Doubles Stats'!$A:$C,3,0))</f>
        <v>0</v>
      </c>
      <c r="F17" s="46">
        <f>B17+IF(ISERROR(E17),0,E17)</f>
        <v>8.262723023872093</v>
      </c>
      <c r="G17" s="44">
        <f>IF(ISERROR(VLOOKUP($A17,'Doubles Stats'!$A:$D,4,0)),0,VLOOKUP($A17,'Doubles Stats'!$A:$D,4,0))</f>
        <v>0</v>
      </c>
      <c r="H17" s="44">
        <f t="shared" si="4"/>
        <v>0</v>
      </c>
      <c r="I17" s="44" t="e">
        <f>IF(ISERROR(G17),0,VLOOKUP($A17,'Doubles Stats'!$A:$D,2,0))</f>
        <v>#N/A</v>
      </c>
      <c r="J17" s="44" t="e">
        <f t="shared" si="6"/>
        <v>#N/A</v>
      </c>
      <c r="K17" s="45" t="e">
        <f t="shared" si="7"/>
        <v>#N/A</v>
      </c>
    </row>
    <row r="18" spans="1:11">
      <c r="A18" t="s">
        <v>271</v>
      </c>
      <c r="B18" s="216">
        <v>6.6253556263837705</v>
      </c>
      <c r="C18" s="238">
        <v>222</v>
      </c>
      <c r="D18" s="70">
        <f t="shared" si="3"/>
        <v>222</v>
      </c>
      <c r="E18" s="44">
        <f>IF(ISERROR(VLOOKUP($A18,'Doubles Stats'!$A:$C,3,0)),0,VLOOKUP($A18,'Doubles Stats'!$A:$C,3,0))</f>
        <v>0</v>
      </c>
      <c r="F18" s="46">
        <f t="shared" si="5"/>
        <v>6.6253556263837705</v>
      </c>
      <c r="G18" s="44">
        <f>IF(ISERROR(VLOOKUP($A18,'Doubles Stats'!$A:$D,4,0)),0,VLOOKUP($A18,'Doubles Stats'!$A:$D,4,0))</f>
        <v>0</v>
      </c>
      <c r="H18" s="44">
        <f t="shared" si="4"/>
        <v>0</v>
      </c>
      <c r="I18" s="44" t="e">
        <f>IF(ISERROR(G18),0,VLOOKUP($A18,'Doubles Stats'!$A:$D,2,0))</f>
        <v>#N/A</v>
      </c>
      <c r="J18" s="44" t="e">
        <f t="shared" si="6"/>
        <v>#N/A</v>
      </c>
      <c r="K18" s="45" t="e">
        <f t="shared" si="7"/>
        <v>#N/A</v>
      </c>
    </row>
    <row r="19" spans="1:11">
      <c r="A19" t="s">
        <v>275</v>
      </c>
      <c r="B19" s="218">
        <v>6</v>
      </c>
      <c r="C19" s="238">
        <v>3</v>
      </c>
      <c r="D19" s="70">
        <f t="shared" si="3"/>
        <v>3</v>
      </c>
      <c r="E19" s="44">
        <f>IF(ISERROR(VLOOKUP($A19,'Doubles Stats'!$A:$C,3,0)),0,VLOOKUP($A19,'Doubles Stats'!$A:$C,3,0))</f>
        <v>0</v>
      </c>
      <c r="F19" s="46">
        <f t="shared" si="5"/>
        <v>6</v>
      </c>
      <c r="G19" s="44">
        <f>IF(ISERROR(VLOOKUP($A19,'Doubles Stats'!$A:$D,4,0)),0,VLOOKUP($A19,'Doubles Stats'!$A:$D,4,0))</f>
        <v>0</v>
      </c>
      <c r="H19" s="44">
        <f t="shared" si="4"/>
        <v>0</v>
      </c>
      <c r="I19" s="44" t="e">
        <f>IF(ISERROR(G19),0,VLOOKUP($A19,'Doubles Stats'!$A:$D,2,0))</f>
        <v>#N/A</v>
      </c>
      <c r="J19" s="44" t="e">
        <f t="shared" si="6"/>
        <v>#N/A</v>
      </c>
      <c r="K19" s="45" t="e">
        <f t="shared" si="7"/>
        <v>#N/A</v>
      </c>
    </row>
    <row r="20" spans="1:11">
      <c r="A20" t="s">
        <v>276</v>
      </c>
      <c r="B20" s="219">
        <v>6.1111111111111107</v>
      </c>
      <c r="C20" s="238">
        <v>9</v>
      </c>
      <c r="D20" s="70">
        <f t="shared" si="3"/>
        <v>9</v>
      </c>
      <c r="E20" s="44">
        <f>IF(ISERROR(VLOOKUP($A20,'Doubles Stats'!$A:$C,3,0)),0,VLOOKUP($A20,'Doubles Stats'!$A:$C,3,0))</f>
        <v>0</v>
      </c>
      <c r="F20" s="46">
        <f t="shared" si="5"/>
        <v>6.1111111111111107</v>
      </c>
      <c r="G20" s="44">
        <f>IF(ISERROR(VLOOKUP($A20,'Doubles Stats'!$A:$D,4,0)),0,VLOOKUP($A20,'Doubles Stats'!$A:$D,4,0))</f>
        <v>0</v>
      </c>
      <c r="H20" s="44">
        <f t="shared" si="4"/>
        <v>0</v>
      </c>
      <c r="I20" s="44" t="e">
        <f>IF(ISERROR(G20),0,VLOOKUP($A20,'Doubles Stats'!$A:$D,2,0))</f>
        <v>#N/A</v>
      </c>
      <c r="J20" s="44" t="e">
        <f t="shared" si="6"/>
        <v>#N/A</v>
      </c>
      <c r="K20" s="45" t="e">
        <f t="shared" si="7"/>
        <v>#N/A</v>
      </c>
    </row>
    <row r="21" spans="1:11">
      <c r="A21" t="s">
        <v>278</v>
      </c>
      <c r="B21" s="220">
        <v>8.3750000000000018</v>
      </c>
      <c r="C21" s="238">
        <v>24</v>
      </c>
      <c r="D21" s="70">
        <f t="shared" si="3"/>
        <v>24</v>
      </c>
      <c r="E21" s="44">
        <f>IF(ISERROR(VLOOKUP($A21,'Doubles Stats'!$A:$C,3,0)),0,VLOOKUP($A21,'Doubles Stats'!$A:$C,3,0))</f>
        <v>0</v>
      </c>
      <c r="F21" s="46">
        <f t="shared" si="5"/>
        <v>8.3750000000000018</v>
      </c>
      <c r="G21" s="44">
        <f>IF(ISERROR(VLOOKUP($A21,'Doubles Stats'!$A:$D,4,0)),0,VLOOKUP($A21,'Doubles Stats'!$A:$D,4,0))</f>
        <v>0</v>
      </c>
      <c r="H21" s="44">
        <f t="shared" si="4"/>
        <v>0</v>
      </c>
      <c r="I21" s="44" t="e">
        <f>IF(ISERROR(G21),0,VLOOKUP($A21,'Doubles Stats'!$A:$D,2,0))</f>
        <v>#N/A</v>
      </c>
      <c r="J21" s="44" t="e">
        <f t="shared" si="6"/>
        <v>#N/A</v>
      </c>
      <c r="K21" s="45" t="e">
        <f t="shared" si="7"/>
        <v>#N/A</v>
      </c>
    </row>
    <row r="22" spans="1:11">
      <c r="A22" t="s">
        <v>279</v>
      </c>
      <c r="B22" s="220">
        <v>7</v>
      </c>
      <c r="C22" s="238">
        <v>12</v>
      </c>
      <c r="D22" s="70">
        <f t="shared" si="3"/>
        <v>12</v>
      </c>
      <c r="E22" s="44">
        <f>IF(ISERROR(VLOOKUP($A22,'Doubles Stats'!$A:$C,3,0)),0,VLOOKUP($A22,'Doubles Stats'!$A:$C,3,0))</f>
        <v>0</v>
      </c>
      <c r="F22" s="46">
        <f t="shared" si="5"/>
        <v>7</v>
      </c>
      <c r="G22" s="44">
        <f>IF(ISERROR(VLOOKUP($A22,'Doubles Stats'!$A:$D,4,0)),0,VLOOKUP($A22,'Doubles Stats'!$A:$D,4,0))</f>
        <v>0</v>
      </c>
      <c r="H22" s="44">
        <f t="shared" si="4"/>
        <v>0</v>
      </c>
      <c r="I22" s="44" t="e">
        <f>IF(ISERROR(G22),0,VLOOKUP($A22,'Doubles Stats'!$A:$D,2,0))</f>
        <v>#N/A</v>
      </c>
      <c r="J22" s="44" t="e">
        <f t="shared" si="6"/>
        <v>#N/A</v>
      </c>
      <c r="K22" s="45" t="e">
        <f t="shared" si="7"/>
        <v>#N/A</v>
      </c>
    </row>
    <row r="23" spans="1:11">
      <c r="A23" t="s">
        <v>280</v>
      </c>
      <c r="B23" s="220">
        <v>11</v>
      </c>
      <c r="C23" s="238">
        <v>3</v>
      </c>
      <c r="D23" s="70">
        <f t="shared" si="3"/>
        <v>3</v>
      </c>
      <c r="E23" s="44">
        <f>IF(ISERROR(VLOOKUP($A23,'Doubles Stats'!$A:$C,3,0)),0,VLOOKUP($A23,'Doubles Stats'!$A:$C,3,0))</f>
        <v>0</v>
      </c>
      <c r="F23" s="46">
        <f t="shared" si="5"/>
        <v>11</v>
      </c>
      <c r="G23" s="44">
        <f>IF(ISERROR(VLOOKUP($A23,'Doubles Stats'!$A:$D,4,0)),0,VLOOKUP($A23,'Doubles Stats'!$A:$D,4,0))</f>
        <v>0</v>
      </c>
      <c r="H23" s="44">
        <f t="shared" si="4"/>
        <v>0</v>
      </c>
      <c r="I23" s="44" t="e">
        <f>IF(ISERROR(G23),0,VLOOKUP($A23,'Doubles Stats'!$A:$D,2,0))</f>
        <v>#N/A</v>
      </c>
      <c r="J23" s="44" t="e">
        <f t="shared" si="6"/>
        <v>#N/A</v>
      </c>
      <c r="K23" s="45" t="e">
        <f t="shared" si="7"/>
        <v>#N/A</v>
      </c>
    </row>
    <row r="24" spans="1:11">
      <c r="A24" t="s">
        <v>281</v>
      </c>
      <c r="B24" s="220">
        <v>4</v>
      </c>
      <c r="C24" s="238">
        <v>3</v>
      </c>
      <c r="D24" s="70">
        <f t="shared" si="3"/>
        <v>3</v>
      </c>
      <c r="E24" s="44">
        <f>IF(ISERROR(VLOOKUP($A24,'Doubles Stats'!$A:$C,3,0)),0,VLOOKUP($A24,'Doubles Stats'!$A:$C,3,0))</f>
        <v>0</v>
      </c>
      <c r="F24" s="46">
        <f t="shared" si="5"/>
        <v>4</v>
      </c>
      <c r="G24" s="44">
        <f>IF(ISERROR(VLOOKUP($A24,'Doubles Stats'!$A:$D,4,0)),0,VLOOKUP($A24,'Doubles Stats'!$A:$D,4,0))</f>
        <v>0</v>
      </c>
      <c r="H24" s="44">
        <f t="shared" si="4"/>
        <v>0</v>
      </c>
      <c r="I24" s="44" t="e">
        <f>IF(ISERROR(G24),0,VLOOKUP($A24,'Doubles Stats'!$A:$D,2,0))</f>
        <v>#N/A</v>
      </c>
      <c r="J24" s="44" t="e">
        <f t="shared" si="6"/>
        <v>#N/A</v>
      </c>
      <c r="K24" s="45" t="e">
        <f t="shared" si="7"/>
        <v>#N/A</v>
      </c>
    </row>
    <row r="25" spans="1:11">
      <c r="A25" t="s">
        <v>282</v>
      </c>
      <c r="B25" s="220">
        <v>8</v>
      </c>
      <c r="C25" s="238">
        <v>3</v>
      </c>
      <c r="D25" s="70">
        <f t="shared" si="3"/>
        <v>3</v>
      </c>
      <c r="E25" s="44">
        <f>IF(ISERROR(VLOOKUP($A25,'Doubles Stats'!$A:$C,3,0)),0,VLOOKUP($A25,'Doubles Stats'!$A:$C,3,0))</f>
        <v>0</v>
      </c>
      <c r="F25" s="46">
        <f t="shared" si="5"/>
        <v>8</v>
      </c>
      <c r="G25" s="44">
        <f>IF(ISERROR(VLOOKUP($A25,'Doubles Stats'!$A:$D,4,0)),0,VLOOKUP($A25,'Doubles Stats'!$A:$D,4,0))</f>
        <v>0</v>
      </c>
      <c r="H25" s="44">
        <f t="shared" si="4"/>
        <v>0</v>
      </c>
      <c r="I25" s="44" t="e">
        <f>IF(ISERROR(G25),0,VLOOKUP($A25,'Doubles Stats'!$A:$D,2,0))</f>
        <v>#N/A</v>
      </c>
      <c r="J25" s="44" t="e">
        <f t="shared" si="6"/>
        <v>#N/A</v>
      </c>
      <c r="K25" s="45" t="e">
        <f t="shared" si="7"/>
        <v>#N/A</v>
      </c>
    </row>
    <row r="26" spans="1:11">
      <c r="A26" t="s">
        <v>284</v>
      </c>
      <c r="B26" s="221">
        <v>10.333333333333334</v>
      </c>
      <c r="C26" s="238">
        <v>3</v>
      </c>
      <c r="D26" s="70">
        <f t="shared" si="3"/>
        <v>3</v>
      </c>
      <c r="E26" s="44">
        <f>IF(ISERROR(VLOOKUP($A26,'Doubles Stats'!$A:$C,3,0)),0,VLOOKUP($A26,'Doubles Stats'!$A:$C,3,0))</f>
        <v>0</v>
      </c>
      <c r="F26" s="46">
        <f t="shared" si="5"/>
        <v>10.333333333333334</v>
      </c>
      <c r="G26" s="44">
        <f>IF(ISERROR(VLOOKUP($A26,'Doubles Stats'!$A:$D,4,0)),0,VLOOKUP($A26,'Doubles Stats'!$A:$D,4,0))</f>
        <v>0</v>
      </c>
      <c r="H26" s="44">
        <f t="shared" si="4"/>
        <v>0</v>
      </c>
      <c r="I26" s="44" t="e">
        <f>IF(ISERROR(G26),0,VLOOKUP($A26,'Doubles Stats'!$A:$D,2,0))</f>
        <v>#N/A</v>
      </c>
      <c r="J26" s="44" t="e">
        <f t="shared" si="6"/>
        <v>#N/A</v>
      </c>
      <c r="K26" s="45" t="e">
        <f t="shared" si="7"/>
        <v>#N/A</v>
      </c>
    </row>
    <row r="27" spans="1:11">
      <c r="A27" t="s">
        <v>289</v>
      </c>
      <c r="B27" s="229">
        <v>4.666666666666667</v>
      </c>
      <c r="C27" s="238">
        <v>3</v>
      </c>
      <c r="D27" s="70">
        <f t="shared" si="3"/>
        <v>3</v>
      </c>
      <c r="E27" s="44">
        <f>IF(ISERROR(VLOOKUP($A27,'Doubles Stats'!$A:$C,3,0)),0,VLOOKUP($A27,'Doubles Stats'!$A:$C,3,0))</f>
        <v>0</v>
      </c>
      <c r="F27" s="46">
        <f t="shared" si="5"/>
        <v>4.666666666666667</v>
      </c>
      <c r="G27" s="44">
        <f>IF(ISERROR(VLOOKUP($A27,'Doubles Stats'!$A:$D,4,0)),0,VLOOKUP($A27,'Doubles Stats'!$A:$D,4,0))</f>
        <v>0</v>
      </c>
      <c r="H27" s="44">
        <f t="shared" si="4"/>
        <v>0</v>
      </c>
      <c r="I27" s="44" t="e">
        <f>IF(ISERROR(G27),0,VLOOKUP($A27,'Doubles Stats'!$A:$D,2,0))</f>
        <v>#N/A</v>
      </c>
      <c r="J27" s="44" t="e">
        <f t="shared" si="6"/>
        <v>#N/A</v>
      </c>
      <c r="K27" s="45" t="e">
        <f t="shared" si="7"/>
        <v>#N/A</v>
      </c>
    </row>
    <row r="28" spans="1:11">
      <c r="A28" t="s">
        <v>290</v>
      </c>
      <c r="B28" s="229">
        <v>8.0952380952380949</v>
      </c>
      <c r="C28" s="238">
        <v>21</v>
      </c>
      <c r="D28" s="70">
        <f t="shared" si="3"/>
        <v>21</v>
      </c>
      <c r="E28" s="44">
        <f>IF(ISERROR(VLOOKUP($A28,'Doubles Stats'!$A:$C,3,0)),0,VLOOKUP($A28,'Doubles Stats'!$A:$C,3,0))</f>
        <v>0</v>
      </c>
      <c r="F28" s="46">
        <f t="shared" si="5"/>
        <v>8.0952380952380949</v>
      </c>
      <c r="G28" s="44">
        <f>IF(ISERROR(VLOOKUP($A28,'Doubles Stats'!$A:$D,4,0)),0,VLOOKUP($A28,'Doubles Stats'!$A:$D,4,0))</f>
        <v>0</v>
      </c>
      <c r="H28" s="44">
        <f t="shared" si="4"/>
        <v>0</v>
      </c>
      <c r="I28" s="44" t="e">
        <f>IF(ISERROR(G28),0,VLOOKUP($A28,'Doubles Stats'!$A:$D,2,0))</f>
        <v>#N/A</v>
      </c>
      <c r="J28" s="44" t="e">
        <f t="shared" si="6"/>
        <v>#N/A</v>
      </c>
      <c r="K28" s="45" t="e">
        <f t="shared" si="7"/>
        <v>#N/A</v>
      </c>
    </row>
    <row r="29" spans="1:11">
      <c r="A29" t="s">
        <v>291</v>
      </c>
      <c r="B29" s="230">
        <v>6.833333333333333</v>
      </c>
      <c r="C29" s="238">
        <v>6</v>
      </c>
      <c r="D29" s="70">
        <f t="shared" si="3"/>
        <v>6</v>
      </c>
      <c r="E29" s="44">
        <f>IF(ISERROR(VLOOKUP($A29,'Doubles Stats'!$A:$C,3,0)),0,VLOOKUP($A29,'Doubles Stats'!$A:$C,3,0))</f>
        <v>0</v>
      </c>
      <c r="F29" s="46">
        <f t="shared" si="5"/>
        <v>6.833333333333333</v>
      </c>
      <c r="G29" s="44">
        <f>IF(ISERROR(VLOOKUP($A29,'Doubles Stats'!$A:$D,4,0)),0,VLOOKUP($A29,'Doubles Stats'!$A:$D,4,0))</f>
        <v>0</v>
      </c>
      <c r="H29" s="44">
        <f t="shared" si="4"/>
        <v>0</v>
      </c>
      <c r="I29" s="44" t="e">
        <f>IF(ISERROR(G29),0,VLOOKUP($A29,'Doubles Stats'!$A:$D,2,0))</f>
        <v>#N/A</v>
      </c>
      <c r="J29" s="44" t="e">
        <f t="shared" si="6"/>
        <v>#N/A</v>
      </c>
      <c r="K29" s="45" t="e">
        <f t="shared" si="7"/>
        <v>#N/A</v>
      </c>
    </row>
    <row r="30" spans="1:11">
      <c r="A30" t="s">
        <v>292</v>
      </c>
      <c r="B30" s="231">
        <v>5.1904761904761907</v>
      </c>
      <c r="C30" s="238">
        <v>21</v>
      </c>
      <c r="D30" s="70">
        <f t="shared" si="3"/>
        <v>21</v>
      </c>
      <c r="E30" s="44">
        <f>IF(ISERROR(VLOOKUP($A30,'Doubles Stats'!$A:$C,3,0)),0,VLOOKUP($A30,'Doubles Stats'!$A:$C,3,0))</f>
        <v>0</v>
      </c>
      <c r="F30" s="46">
        <f t="shared" si="5"/>
        <v>5.1904761904761907</v>
      </c>
      <c r="G30" s="44">
        <f>IF(ISERROR(VLOOKUP($A30,'Doubles Stats'!$A:$D,4,0)),0,VLOOKUP($A30,'Doubles Stats'!$A:$D,4,0))</f>
        <v>0</v>
      </c>
      <c r="H30" s="44">
        <f t="shared" si="4"/>
        <v>0</v>
      </c>
      <c r="I30" s="44" t="e">
        <f>IF(ISERROR(G30),0,VLOOKUP($A30,'Doubles Stats'!$A:$D,2,0))</f>
        <v>#N/A</v>
      </c>
      <c r="J30" s="44" t="e">
        <f t="shared" si="6"/>
        <v>#N/A</v>
      </c>
      <c r="K30" s="45" t="e">
        <f t="shared" si="7"/>
        <v>#N/A</v>
      </c>
    </row>
    <row r="31" spans="1:11">
      <c r="A31" t="s">
        <v>293</v>
      </c>
      <c r="B31" s="231">
        <v>8.8333333333333339</v>
      </c>
      <c r="C31" s="238">
        <v>6</v>
      </c>
      <c r="D31" s="70">
        <f t="shared" si="3"/>
        <v>6</v>
      </c>
      <c r="E31" s="44">
        <f>IF(ISERROR(VLOOKUP($A31,'Doubles Stats'!$A:$C,3,0)),0,VLOOKUP($A31,'Doubles Stats'!$A:$C,3,0))</f>
        <v>0</v>
      </c>
      <c r="F31" s="46">
        <f t="shared" si="5"/>
        <v>8.8333333333333339</v>
      </c>
      <c r="G31" s="44">
        <f>IF(ISERROR(VLOOKUP($A31,'Doubles Stats'!$A:$D,4,0)),0,VLOOKUP($A31,'Doubles Stats'!$A:$D,4,0))</f>
        <v>0</v>
      </c>
      <c r="H31" s="44">
        <f t="shared" si="4"/>
        <v>0</v>
      </c>
      <c r="I31" s="44" t="e">
        <f>IF(ISERROR(G31),0,VLOOKUP($A31,'Doubles Stats'!$A:$D,2,0))</f>
        <v>#N/A</v>
      </c>
      <c r="J31" s="44" t="e">
        <f t="shared" si="6"/>
        <v>#N/A</v>
      </c>
      <c r="K31" s="45" t="e">
        <f t="shared" si="7"/>
        <v>#N/A</v>
      </c>
    </row>
    <row r="32" spans="1:11">
      <c r="A32" t="s">
        <v>294</v>
      </c>
      <c r="B32" s="231">
        <v>6.8461538461538458</v>
      </c>
      <c r="C32" s="238">
        <v>39</v>
      </c>
      <c r="D32" s="70">
        <f t="shared" si="3"/>
        <v>39</v>
      </c>
      <c r="E32" s="44">
        <f>IF(ISERROR(VLOOKUP($A32,'Doubles Stats'!$A:$C,3,0)),0,VLOOKUP($A32,'Doubles Stats'!$A:$C,3,0))</f>
        <v>0</v>
      </c>
      <c r="F32" s="46">
        <f t="shared" si="5"/>
        <v>6.8461538461538458</v>
      </c>
      <c r="G32" s="44">
        <f>IF(ISERROR(VLOOKUP($A32,'Doubles Stats'!$A:$D,4,0)),0,VLOOKUP($A32,'Doubles Stats'!$A:$D,4,0))</f>
        <v>0</v>
      </c>
      <c r="H32" s="44">
        <f t="shared" si="4"/>
        <v>0</v>
      </c>
      <c r="I32" s="44" t="e">
        <f>IF(ISERROR(G32),0,VLOOKUP($A32,'Doubles Stats'!$A:$D,2,0))</f>
        <v>#N/A</v>
      </c>
      <c r="J32" s="44" t="e">
        <f t="shared" si="6"/>
        <v>#N/A</v>
      </c>
      <c r="K32" s="45" t="e">
        <f t="shared" si="7"/>
        <v>#N/A</v>
      </c>
    </row>
    <row r="33" spans="1:11">
      <c r="A33" t="s">
        <v>296</v>
      </c>
      <c r="B33" s="232">
        <v>6.666666666666667</v>
      </c>
      <c r="C33" s="238">
        <v>3</v>
      </c>
      <c r="D33" s="70">
        <f t="shared" si="3"/>
        <v>3</v>
      </c>
      <c r="E33" s="44">
        <f>IF(ISERROR(VLOOKUP($A33,'Doubles Stats'!$A:$C,3,0)),0,VLOOKUP($A33,'Doubles Stats'!$A:$C,3,0))</f>
        <v>0</v>
      </c>
      <c r="F33" s="46">
        <f t="shared" si="5"/>
        <v>6.666666666666667</v>
      </c>
      <c r="G33" s="44">
        <f>IF(ISERROR(VLOOKUP($A33,'Doubles Stats'!$A:$D,4,0)),0,VLOOKUP($A33,'Doubles Stats'!$A:$D,4,0))</f>
        <v>0</v>
      </c>
      <c r="H33" s="44">
        <f t="shared" si="4"/>
        <v>0</v>
      </c>
      <c r="I33" s="44" t="e">
        <f>IF(ISERROR(G33),0,VLOOKUP($A33,'Doubles Stats'!$A:$D,2,0))</f>
        <v>#N/A</v>
      </c>
      <c r="J33" s="44" t="e">
        <f t="shared" si="6"/>
        <v>#N/A</v>
      </c>
      <c r="K33" s="45" t="e">
        <f t="shared" si="7"/>
        <v>#N/A</v>
      </c>
    </row>
    <row r="34" spans="1:11">
      <c r="A34" t="s">
        <v>297</v>
      </c>
      <c r="B34" s="233">
        <v>7.2777777777777777</v>
      </c>
      <c r="C34" s="238">
        <v>18</v>
      </c>
      <c r="D34" s="70">
        <f t="shared" si="3"/>
        <v>18</v>
      </c>
      <c r="E34" s="44">
        <f>IF(ISERROR(VLOOKUP($A34,'Doubles Stats'!$A:$C,3,0)),0,VLOOKUP($A34,'Doubles Stats'!$A:$C,3,0))</f>
        <v>0</v>
      </c>
      <c r="F34" s="46">
        <f t="shared" si="5"/>
        <v>7.2777777777777777</v>
      </c>
      <c r="G34" s="44">
        <f>IF(ISERROR(VLOOKUP($A34,'Doubles Stats'!$A:$D,4,0)),0,VLOOKUP($A34,'Doubles Stats'!$A:$D,4,0))</f>
        <v>0</v>
      </c>
      <c r="H34" s="44">
        <f t="shared" si="4"/>
        <v>0</v>
      </c>
      <c r="I34" s="44" t="e">
        <f>IF(ISERROR(G34),0,VLOOKUP($A34,'Doubles Stats'!$A:$D,2,0))</f>
        <v>#N/A</v>
      </c>
      <c r="J34" s="44" t="e">
        <f t="shared" si="6"/>
        <v>#N/A</v>
      </c>
      <c r="K34" s="45" t="e">
        <f t="shared" si="7"/>
        <v>#N/A</v>
      </c>
    </row>
    <row r="35" spans="1:11">
      <c r="A35" t="s">
        <v>299</v>
      </c>
      <c r="B35" s="236">
        <v>8.0952380952380949</v>
      </c>
      <c r="C35" s="238">
        <v>21</v>
      </c>
      <c r="D35" s="70">
        <f t="shared" si="3"/>
        <v>21</v>
      </c>
      <c r="E35" s="44">
        <f>IF(ISERROR(VLOOKUP($A35,'Doubles Stats'!$A:$C,3,0)),0,VLOOKUP($A35,'Doubles Stats'!$A:$C,3,0))</f>
        <v>0</v>
      </c>
      <c r="F35" s="46">
        <f t="shared" si="5"/>
        <v>8.0952380952380949</v>
      </c>
      <c r="G35" s="44">
        <f>IF(ISERROR(VLOOKUP($A35,'Doubles Stats'!$A:$D,4,0)),0,VLOOKUP($A35,'Doubles Stats'!$A:$D,4,0))</f>
        <v>0</v>
      </c>
      <c r="H35" s="44">
        <f t="shared" si="4"/>
        <v>0</v>
      </c>
      <c r="I35" s="44" t="e">
        <f>IF(ISERROR(G35),0,VLOOKUP($A35,'Doubles Stats'!$A:$D,2,0))</f>
        <v>#N/A</v>
      </c>
      <c r="J35" s="44" t="e">
        <f t="shared" si="6"/>
        <v>#N/A</v>
      </c>
      <c r="K35" s="45" t="e">
        <f t="shared" si="7"/>
        <v>#N/A</v>
      </c>
    </row>
    <row r="36" spans="1:11">
      <c r="A36" t="s">
        <v>300</v>
      </c>
      <c r="B36" s="236">
        <v>9.8206691641218828</v>
      </c>
      <c r="C36" s="238">
        <v>69</v>
      </c>
      <c r="D36" s="70">
        <f t="shared" si="3"/>
        <v>69</v>
      </c>
      <c r="E36" s="44">
        <f>IF(ISERROR(VLOOKUP($A36,'Doubles Stats'!$A:$C,3,0)),0,VLOOKUP($A36,'Doubles Stats'!$A:$C,3,0))</f>
        <v>0</v>
      </c>
      <c r="F36" s="46">
        <f t="shared" si="5"/>
        <v>9.8206691641218828</v>
      </c>
      <c r="G36" s="44">
        <f>IF(ISERROR(VLOOKUP($A36,'Doubles Stats'!$A:$D,4,0)),0,VLOOKUP($A36,'Doubles Stats'!$A:$D,4,0))</f>
        <v>0</v>
      </c>
      <c r="H36" s="44">
        <f t="shared" si="4"/>
        <v>0</v>
      </c>
      <c r="I36" s="44" t="e">
        <f>IF(ISERROR(G36),0,VLOOKUP($A36,'Doubles Stats'!$A:$D,2,0))</f>
        <v>#N/A</v>
      </c>
      <c r="J36" s="44" t="e">
        <f t="shared" si="6"/>
        <v>#N/A</v>
      </c>
      <c r="K36" s="45" t="e">
        <f t="shared" si="7"/>
        <v>#N/A</v>
      </c>
    </row>
    <row r="37" spans="1:11">
      <c r="A37" t="s">
        <v>301</v>
      </c>
      <c r="B37" s="237">
        <v>8</v>
      </c>
      <c r="C37" s="238">
        <v>3</v>
      </c>
      <c r="D37" s="70">
        <f t="shared" si="3"/>
        <v>3</v>
      </c>
      <c r="E37" s="44">
        <f>IF(ISERROR(VLOOKUP($A37,'Doubles Stats'!$A:$C,3,0)),0,VLOOKUP($A37,'Doubles Stats'!$A:$C,3,0))</f>
        <v>0</v>
      </c>
      <c r="F37" s="46">
        <f t="shared" si="5"/>
        <v>8</v>
      </c>
      <c r="G37" s="44">
        <f>IF(ISERROR(VLOOKUP($A37,'Doubles Stats'!$A:$D,4,0)),0,VLOOKUP($A37,'Doubles Stats'!$A:$D,4,0))</f>
        <v>0</v>
      </c>
      <c r="H37" s="44">
        <f t="shared" si="4"/>
        <v>0</v>
      </c>
      <c r="I37" s="44" t="e">
        <f>IF(ISERROR(G37),0,VLOOKUP($A37,'Doubles Stats'!$A:$D,2,0))</f>
        <v>#N/A</v>
      </c>
      <c r="J37" s="44" t="e">
        <f t="shared" si="6"/>
        <v>#N/A</v>
      </c>
      <c r="K37" s="45" t="e">
        <f t="shared" si="7"/>
        <v>#N/A</v>
      </c>
    </row>
    <row r="38" spans="1:11">
      <c r="A38" t="s">
        <v>302</v>
      </c>
      <c r="B38" s="239">
        <v>1.666666666666667</v>
      </c>
      <c r="C38" s="239">
        <v>3</v>
      </c>
      <c r="D38" s="70">
        <f t="shared" si="3"/>
        <v>3</v>
      </c>
      <c r="E38" s="44">
        <f>IF(ISERROR(VLOOKUP($A38,'Doubles Stats'!$A:$C,3,0)),0,VLOOKUP($A38,'Doubles Stats'!$A:$C,3,0))</f>
        <v>0</v>
      </c>
      <c r="F38" s="46">
        <f t="shared" si="5"/>
        <v>1.666666666666667</v>
      </c>
      <c r="G38" s="44">
        <f>IF(ISERROR(VLOOKUP($A38,'Doubles Stats'!$A:$D,4,0)),0,VLOOKUP($A38,'Doubles Stats'!$A:$D,4,0))</f>
        <v>0</v>
      </c>
      <c r="H38" s="44">
        <f t="shared" si="4"/>
        <v>0</v>
      </c>
      <c r="I38" s="44" t="e">
        <f>IF(ISERROR(G38),0,VLOOKUP($A38,'Doubles Stats'!$A:$D,2,0))</f>
        <v>#N/A</v>
      </c>
      <c r="J38" s="44" t="e">
        <f t="shared" si="6"/>
        <v>#N/A</v>
      </c>
      <c r="K38" s="45" t="e">
        <f t="shared" si="7"/>
        <v>#N/A</v>
      </c>
    </row>
    <row r="39" spans="1:11">
      <c r="A39" t="s">
        <v>303</v>
      </c>
      <c r="B39" s="239">
        <v>8.3333333333333339</v>
      </c>
      <c r="C39">
        <v>3</v>
      </c>
      <c r="D39" s="70">
        <f t="shared" si="3"/>
        <v>3</v>
      </c>
      <c r="E39" s="44">
        <f>IF(ISERROR(VLOOKUP($A39,'Doubles Stats'!$A:$C,3,0)),0,VLOOKUP($A39,'Doubles Stats'!$A:$C,3,0))</f>
        <v>0</v>
      </c>
      <c r="F39" s="46">
        <f t="shared" si="5"/>
        <v>8.3333333333333339</v>
      </c>
      <c r="G39" s="44">
        <f>IF(ISERROR(VLOOKUP($A39,'Doubles Stats'!$A:$D,4,0)),0,VLOOKUP($A39,'Doubles Stats'!$A:$D,4,0))</f>
        <v>0</v>
      </c>
      <c r="H39" s="44">
        <f t="shared" si="4"/>
        <v>0</v>
      </c>
      <c r="I39" s="44" t="e">
        <f>IF(ISERROR(G39),0,VLOOKUP($A39,'Doubles Stats'!$A:$D,2,0))</f>
        <v>#N/A</v>
      </c>
      <c r="J39" s="44" t="e">
        <f t="shared" si="6"/>
        <v>#N/A</v>
      </c>
      <c r="K39" s="45" t="e">
        <f t="shared" si="7"/>
        <v>#N/A</v>
      </c>
    </row>
    <row r="40" spans="1:11">
      <c r="A40" t="s">
        <v>304</v>
      </c>
      <c r="B40" s="240">
        <v>12.333333333333334</v>
      </c>
      <c r="C40">
        <v>3</v>
      </c>
      <c r="D40" s="70">
        <f t="shared" si="3"/>
        <v>3</v>
      </c>
      <c r="E40" s="44">
        <f>IF(ISERROR(VLOOKUP($A40,'Doubles Stats'!$A:$C,3,0)),0,VLOOKUP($A40,'Doubles Stats'!$A:$C,3,0))</f>
        <v>0</v>
      </c>
      <c r="F40" s="46">
        <f t="shared" si="5"/>
        <v>12.333333333333334</v>
      </c>
      <c r="G40" s="44">
        <f>IF(ISERROR(VLOOKUP($A40,'Doubles Stats'!$A:$D,4,0)),0,VLOOKUP($A40,'Doubles Stats'!$A:$D,4,0))</f>
        <v>0</v>
      </c>
      <c r="H40" s="44">
        <f t="shared" si="4"/>
        <v>0</v>
      </c>
      <c r="I40" s="44" t="e">
        <f>IF(ISERROR(G40),0,VLOOKUP($A40,'Doubles Stats'!$A:$D,2,0))</f>
        <v>#N/A</v>
      </c>
      <c r="J40" s="44" t="e">
        <f t="shared" si="6"/>
        <v>#N/A</v>
      </c>
      <c r="K40" s="45" t="e">
        <f t="shared" si="7"/>
        <v>#N/A</v>
      </c>
    </row>
    <row r="41" spans="1:11">
      <c r="A41" t="s">
        <v>305</v>
      </c>
      <c r="B41" s="241">
        <v>8.6666666666666661</v>
      </c>
      <c r="C41">
        <v>3</v>
      </c>
      <c r="D41" s="70">
        <f t="shared" si="3"/>
        <v>3</v>
      </c>
      <c r="E41" s="44">
        <f>IF(ISERROR(VLOOKUP($A41,'Doubles Stats'!$A:$C,3,0)),0,VLOOKUP($A41,'Doubles Stats'!$A:$C,3,0))</f>
        <v>0</v>
      </c>
      <c r="F41" s="46">
        <f t="shared" si="5"/>
        <v>8.6666666666666661</v>
      </c>
      <c r="G41" s="44">
        <f>IF(ISERROR(VLOOKUP($A41,'Doubles Stats'!$A:$D,4,0)),0,VLOOKUP($A41,'Doubles Stats'!$A:$D,4,0))</f>
        <v>0</v>
      </c>
      <c r="H41" s="44">
        <f t="shared" si="4"/>
        <v>0</v>
      </c>
      <c r="I41" s="44" t="e">
        <f>IF(ISERROR(G41),0,VLOOKUP($A41,'Doubles Stats'!$A:$D,2,0))</f>
        <v>#N/A</v>
      </c>
      <c r="J41" s="44" t="e">
        <f t="shared" si="6"/>
        <v>#N/A</v>
      </c>
      <c r="K41" s="45" t="e">
        <f t="shared" si="7"/>
        <v>#N/A</v>
      </c>
    </row>
    <row r="42" spans="1:11">
      <c r="A42" t="s">
        <v>309</v>
      </c>
      <c r="B42">
        <v>7.9635745923312289</v>
      </c>
      <c r="C42">
        <v>111</v>
      </c>
      <c r="D42" s="70">
        <f t="shared" si="3"/>
        <v>141</v>
      </c>
      <c r="E42" s="44">
        <f>IF(ISERROR(VLOOKUP($A42,'Doubles Stats'!$A:$C,3,0)),0,VLOOKUP($A42,'Doubles Stats'!$A:$C,3,0))</f>
        <v>-3.2496915807798565E-2</v>
      </c>
      <c r="F42" s="46">
        <f t="shared" si="5"/>
        <v>7.9310776765234303</v>
      </c>
      <c r="G42" s="44">
        <f>IF(ISERROR(VLOOKUP($A42,'Doubles Stats'!$A:$D,4,0)),0,VLOOKUP($A42,'Doubles Stats'!$A:$D,4,0))</f>
        <v>30</v>
      </c>
      <c r="H42" s="44">
        <f t="shared" si="4"/>
        <v>10</v>
      </c>
      <c r="I42" s="44">
        <f>IF(ISERROR(G42),0,VLOOKUP($A42,'Doubles Stats'!$A:$D,2,0))</f>
        <v>15</v>
      </c>
      <c r="J42" s="44">
        <f t="shared" si="6"/>
        <v>15</v>
      </c>
      <c r="K42" s="45">
        <f t="shared" si="7"/>
        <v>0.5</v>
      </c>
    </row>
    <row r="43" spans="1:11">
      <c r="A43" t="s">
        <v>310</v>
      </c>
      <c r="B43">
        <v>5.333333333333333</v>
      </c>
      <c r="C43">
        <v>3</v>
      </c>
      <c r="D43" s="70">
        <f t="shared" si="3"/>
        <v>3</v>
      </c>
      <c r="E43" s="44">
        <f>IF(ISERROR(VLOOKUP($A43,'Doubles Stats'!$A:$C,3,0)),0,VLOOKUP($A43,'Doubles Stats'!$A:$C,3,0))</f>
        <v>0</v>
      </c>
      <c r="F43" s="46">
        <f t="shared" si="5"/>
        <v>5.333333333333333</v>
      </c>
      <c r="G43" s="44">
        <f>IF(ISERROR(VLOOKUP($A43,'Doubles Stats'!$A:$D,4,0)),0,VLOOKUP($A43,'Doubles Stats'!$A:$D,4,0))</f>
        <v>0</v>
      </c>
      <c r="H43" s="44">
        <f t="shared" si="4"/>
        <v>0</v>
      </c>
      <c r="I43" s="44" t="e">
        <f>IF(ISERROR(G43),0,VLOOKUP($A43,'Doubles Stats'!$A:$D,2,0))</f>
        <v>#N/A</v>
      </c>
      <c r="J43" s="44" t="e">
        <f t="shared" si="6"/>
        <v>#N/A</v>
      </c>
      <c r="K43" s="45" t="e">
        <f t="shared" si="7"/>
        <v>#N/A</v>
      </c>
    </row>
    <row r="44" spans="1:11">
      <c r="A44" t="s">
        <v>311</v>
      </c>
      <c r="B44">
        <v>4.666666666666667</v>
      </c>
      <c r="C44">
        <v>3</v>
      </c>
      <c r="D44" s="70">
        <f t="shared" si="3"/>
        <v>3</v>
      </c>
      <c r="E44" s="44">
        <f>IF(ISERROR(VLOOKUP($A44,'Doubles Stats'!$A:$C,3,0)),0,VLOOKUP($A44,'Doubles Stats'!$A:$C,3,0))</f>
        <v>0</v>
      </c>
      <c r="F44" s="46">
        <f t="shared" si="5"/>
        <v>4.666666666666667</v>
      </c>
      <c r="G44" s="44">
        <f>IF(ISERROR(VLOOKUP($A44,'Doubles Stats'!$A:$D,4,0)),0,VLOOKUP($A44,'Doubles Stats'!$A:$D,4,0))</f>
        <v>0</v>
      </c>
      <c r="H44" s="44">
        <f t="shared" si="4"/>
        <v>0</v>
      </c>
      <c r="I44" s="44" t="e">
        <f>IF(ISERROR(G44),0,VLOOKUP($A44,'Doubles Stats'!$A:$D,2,0))</f>
        <v>#N/A</v>
      </c>
      <c r="J44" s="44" t="e">
        <f t="shared" si="6"/>
        <v>#N/A</v>
      </c>
      <c r="K44" s="45" t="e">
        <f t="shared" si="7"/>
        <v>#N/A</v>
      </c>
    </row>
    <row r="45" spans="1:11">
      <c r="A45" t="s">
        <v>313</v>
      </c>
      <c r="B45">
        <v>6.3235042735042741</v>
      </c>
      <c r="C45">
        <v>42</v>
      </c>
      <c r="D45" s="70">
        <f t="shared" si="3"/>
        <v>57</v>
      </c>
      <c r="E45" s="44">
        <f>IF(ISERROR(VLOOKUP($A45,'Doubles Stats'!$A:$C,3,0)),0,VLOOKUP($A45,'Doubles Stats'!$A:$C,3,0))</f>
        <v>2.3890507906129343E-2</v>
      </c>
      <c r="F45" s="46">
        <f t="shared" si="5"/>
        <v>6.3473947814104035</v>
      </c>
      <c r="G45" s="44">
        <f>IF(ISERROR(VLOOKUP($A45,'Doubles Stats'!$A:$D,4,0)),0,VLOOKUP($A45,'Doubles Stats'!$A:$D,4,0))</f>
        <v>15</v>
      </c>
      <c r="H45" s="44">
        <f t="shared" si="4"/>
        <v>5</v>
      </c>
      <c r="I45" s="44">
        <f>IF(ISERROR(G45),0,VLOOKUP($A45,'Doubles Stats'!$A:$D,2,0))</f>
        <v>6</v>
      </c>
      <c r="J45" s="44">
        <f t="shared" si="6"/>
        <v>9</v>
      </c>
      <c r="K45" s="45">
        <f t="shared" si="7"/>
        <v>0.4</v>
      </c>
    </row>
    <row r="46" spans="1:11">
      <c r="A46" t="s">
        <v>314</v>
      </c>
      <c r="B46">
        <v>8.083893026682972</v>
      </c>
      <c r="C46">
        <v>84</v>
      </c>
      <c r="D46" s="70">
        <f t="shared" si="3"/>
        <v>84</v>
      </c>
      <c r="E46" s="44">
        <f>IF(ISERROR(VLOOKUP($A46,'Doubles Stats'!$A:$C,3,0)),0,VLOOKUP($A46,'Doubles Stats'!$A:$C,3,0))</f>
        <v>0</v>
      </c>
      <c r="F46" s="46">
        <f t="shared" si="5"/>
        <v>8.083893026682972</v>
      </c>
      <c r="G46" s="44">
        <f>IF(ISERROR(VLOOKUP($A46,'Doubles Stats'!$A:$D,4,0)),0,VLOOKUP($A46,'Doubles Stats'!$A:$D,4,0))</f>
        <v>0</v>
      </c>
      <c r="H46" s="44">
        <f t="shared" si="4"/>
        <v>0</v>
      </c>
      <c r="I46" s="44" t="e">
        <f>IF(ISERROR(G46),0,VLOOKUP($A46,'Doubles Stats'!$A:$D,2,0))</f>
        <v>#N/A</v>
      </c>
      <c r="J46" s="44" t="e">
        <f t="shared" si="6"/>
        <v>#N/A</v>
      </c>
      <c r="K46" s="45" t="e">
        <f t="shared" si="7"/>
        <v>#N/A</v>
      </c>
    </row>
    <row r="47" spans="1:11">
      <c r="A47" t="s">
        <v>315</v>
      </c>
      <c r="B47">
        <v>5.083333333333333</v>
      </c>
      <c r="C47">
        <v>12</v>
      </c>
      <c r="D47" s="70">
        <f t="shared" si="3"/>
        <v>12</v>
      </c>
      <c r="E47" s="44">
        <f>IF(ISERROR(VLOOKUP($A47,'Doubles Stats'!$A:$C,3,0)),0,VLOOKUP($A47,'Doubles Stats'!$A:$C,3,0))</f>
        <v>0</v>
      </c>
      <c r="F47" s="46">
        <f t="shared" si="5"/>
        <v>5.083333333333333</v>
      </c>
      <c r="G47" s="44">
        <f>IF(ISERROR(VLOOKUP($A47,'Doubles Stats'!$A:$D,4,0)),0,VLOOKUP($A47,'Doubles Stats'!$A:$D,4,0))</f>
        <v>0</v>
      </c>
      <c r="H47" s="44">
        <f t="shared" si="4"/>
        <v>0</v>
      </c>
      <c r="I47" s="44" t="e">
        <f>IF(ISERROR(G47),0,VLOOKUP($A47,'Doubles Stats'!$A:$D,2,0))</f>
        <v>#N/A</v>
      </c>
      <c r="J47" s="44" t="e">
        <f t="shared" si="6"/>
        <v>#N/A</v>
      </c>
      <c r="K47" s="45" t="e">
        <f t="shared" si="7"/>
        <v>#N/A</v>
      </c>
    </row>
    <row r="48" spans="1:11">
      <c r="A48" t="s">
        <v>319</v>
      </c>
      <c r="B48">
        <v>8.3000000000000007</v>
      </c>
      <c r="C48">
        <v>42</v>
      </c>
      <c r="D48" s="70">
        <f t="shared" si="3"/>
        <v>42</v>
      </c>
      <c r="E48" s="44">
        <f>IF(ISERROR(VLOOKUP($A48,'Doubles Stats'!$A:$C,3,0)),0,VLOOKUP($A48,'Doubles Stats'!$A:$C,3,0))</f>
        <v>0</v>
      </c>
      <c r="F48" s="46">
        <f t="shared" si="5"/>
        <v>8.3000000000000007</v>
      </c>
      <c r="G48" s="44">
        <f>IF(ISERROR(VLOOKUP($A48,'Doubles Stats'!$A:$D,4,0)),0,VLOOKUP($A48,'Doubles Stats'!$A:$D,4,0))</f>
        <v>0</v>
      </c>
      <c r="H48" s="44">
        <f t="shared" si="4"/>
        <v>0</v>
      </c>
      <c r="I48" s="44" t="e">
        <f>IF(ISERROR(G48),0,VLOOKUP($A48,'Doubles Stats'!$A:$D,2,0))</f>
        <v>#N/A</v>
      </c>
      <c r="J48" s="44" t="e">
        <f t="shared" si="6"/>
        <v>#N/A</v>
      </c>
      <c r="K48" s="45" t="e">
        <f t="shared" si="7"/>
        <v>#N/A</v>
      </c>
    </row>
    <row r="49" spans="1:11">
      <c r="A49" t="s">
        <v>320</v>
      </c>
      <c r="B49">
        <v>8.2870370370370381</v>
      </c>
      <c r="C49">
        <v>42</v>
      </c>
      <c r="D49" s="70">
        <f t="shared" si="3"/>
        <v>62</v>
      </c>
      <c r="E49" s="44">
        <f>IF(ISERROR(VLOOKUP($A49,'Doubles Stats'!$A:$C,3,0)),0,VLOOKUP($A49,'Doubles Stats'!$A:$C,3,0))</f>
        <v>-0.36042341630715669</v>
      </c>
      <c r="F49" s="46">
        <f t="shared" si="5"/>
        <v>7.9266136207298814</v>
      </c>
      <c r="G49" s="44">
        <f>IF(ISERROR(VLOOKUP($A49,'Doubles Stats'!$A:$D,4,0)),0,VLOOKUP($A49,'Doubles Stats'!$A:$D,4,0))</f>
        <v>20</v>
      </c>
      <c r="H49" s="44">
        <f t="shared" si="4"/>
        <v>6.666666666666667</v>
      </c>
      <c r="I49" s="44">
        <f>IF(ISERROR(G49),0,VLOOKUP($A49,'Doubles Stats'!$A:$D,2,0))</f>
        <v>8</v>
      </c>
      <c r="J49" s="44">
        <f t="shared" si="6"/>
        <v>12</v>
      </c>
      <c r="K49" s="45">
        <f t="shared" si="7"/>
        <v>0.4</v>
      </c>
    </row>
    <row r="50" spans="1:11">
      <c r="A50" t="s">
        <v>324</v>
      </c>
      <c r="B50">
        <v>8.3333333333333357</v>
      </c>
      <c r="C50">
        <v>18</v>
      </c>
      <c r="D50" s="70">
        <f t="shared" si="3"/>
        <v>23</v>
      </c>
      <c r="E50" s="44">
        <f>IF(ISERROR(VLOOKUP($A50,'Doubles Stats'!$A:$C,3,0)),0,VLOOKUP($A50,'Doubles Stats'!$A:$C,3,0))</f>
        <v>-0.37681159420289756</v>
      </c>
      <c r="F50" s="46">
        <f t="shared" si="5"/>
        <v>7.9565217391304381</v>
      </c>
      <c r="G50" s="44">
        <f>IF(ISERROR(VLOOKUP($A50,'Doubles Stats'!$A:$D,4,0)),0,VLOOKUP($A50,'Doubles Stats'!$A:$D,4,0))</f>
        <v>5</v>
      </c>
      <c r="H50" s="44">
        <f t="shared" si="4"/>
        <v>1.6666666666666667</v>
      </c>
      <c r="I50" s="44">
        <f>IF(ISERROR(G50),0,VLOOKUP($A50,'Doubles Stats'!$A:$D,2,0))</f>
        <v>2</v>
      </c>
      <c r="J50" s="44">
        <f t="shared" si="6"/>
        <v>3</v>
      </c>
      <c r="K50" s="45">
        <f t="shared" si="7"/>
        <v>0.4</v>
      </c>
    </row>
    <row r="51" spans="1:11">
      <c r="A51" t="s">
        <v>325</v>
      </c>
      <c r="B51">
        <v>8</v>
      </c>
      <c r="C51">
        <v>0</v>
      </c>
      <c r="D51" s="70">
        <f t="shared" si="3"/>
        <v>0</v>
      </c>
      <c r="E51" s="44">
        <f>IF(ISERROR(VLOOKUP($A51,'Doubles Stats'!$A:$C,3,0)),0,VLOOKUP($A51,'Doubles Stats'!$A:$C,3,0))</f>
        <v>0</v>
      </c>
      <c r="F51" s="46">
        <f t="shared" si="5"/>
        <v>8</v>
      </c>
      <c r="G51" s="44">
        <f>IF(ISERROR(VLOOKUP($A51,'Doubles Stats'!$A:$D,4,0)),0,VLOOKUP($A51,'Doubles Stats'!$A:$D,4,0))</f>
        <v>0</v>
      </c>
      <c r="H51" s="44">
        <f t="shared" si="4"/>
        <v>0</v>
      </c>
      <c r="I51" s="44" t="e">
        <f>IF(ISERROR(G51),0,VLOOKUP($A51,'Doubles Stats'!$A:$D,2,0))</f>
        <v>#N/A</v>
      </c>
      <c r="J51" s="44" t="e">
        <f t="shared" si="6"/>
        <v>#N/A</v>
      </c>
      <c r="K51" s="45" t="e">
        <f t="shared" si="7"/>
        <v>#N/A</v>
      </c>
    </row>
    <row r="52" spans="1:11">
      <c r="A52" t="s">
        <v>326</v>
      </c>
      <c r="B52">
        <v>8</v>
      </c>
      <c r="C52">
        <v>0</v>
      </c>
      <c r="D52" s="70">
        <f t="shared" si="3"/>
        <v>0</v>
      </c>
      <c r="E52" s="44">
        <f>IF(ISERROR(VLOOKUP($A52,'Doubles Stats'!$A:$C,3,0)),0,VLOOKUP($A52,'Doubles Stats'!$A:$C,3,0))</f>
        <v>0</v>
      </c>
      <c r="F52" s="46">
        <f t="shared" si="5"/>
        <v>8</v>
      </c>
      <c r="G52" s="44">
        <f>IF(ISERROR(VLOOKUP($A52,'Doubles Stats'!$A:$D,4,0)),0,VLOOKUP($A52,'Doubles Stats'!$A:$D,4,0))</f>
        <v>0</v>
      </c>
      <c r="H52" s="44">
        <f t="shared" si="4"/>
        <v>0</v>
      </c>
      <c r="I52" s="44" t="e">
        <f>IF(ISERROR(G52),0,VLOOKUP($A52,'Doubles Stats'!$A:$D,2,0))</f>
        <v>#N/A</v>
      </c>
      <c r="J52" s="44" t="e">
        <f t="shared" si="6"/>
        <v>#N/A</v>
      </c>
      <c r="K52" s="45" t="e">
        <f t="shared" si="7"/>
        <v>#N/A</v>
      </c>
    </row>
    <row r="53" spans="1:11">
      <c r="A53" t="s">
        <v>327</v>
      </c>
      <c r="B53">
        <v>8</v>
      </c>
      <c r="C53">
        <v>0</v>
      </c>
      <c r="D53" s="70">
        <f t="shared" si="3"/>
        <v>0</v>
      </c>
      <c r="E53" s="44">
        <f>IF(ISERROR(VLOOKUP($A53,'Doubles Stats'!$A:$C,3,0)),0,VLOOKUP($A53,'Doubles Stats'!$A:$C,3,0))</f>
        <v>0</v>
      </c>
      <c r="F53" s="46">
        <f t="shared" si="5"/>
        <v>8</v>
      </c>
      <c r="G53" s="44">
        <f>IF(ISERROR(VLOOKUP($A53,'Doubles Stats'!$A:$D,4,0)),0,VLOOKUP($A53,'Doubles Stats'!$A:$D,4,0))</f>
        <v>0</v>
      </c>
      <c r="H53" s="44">
        <f t="shared" si="4"/>
        <v>0</v>
      </c>
      <c r="I53" s="44" t="e">
        <f>IF(ISERROR(G53),0,VLOOKUP($A53,'Doubles Stats'!$A:$D,2,0))</f>
        <v>#N/A</v>
      </c>
      <c r="J53" s="44" t="e">
        <f t="shared" si="6"/>
        <v>#N/A</v>
      </c>
      <c r="K53" s="45" t="e">
        <f t="shared" si="7"/>
        <v>#N/A</v>
      </c>
    </row>
    <row r="54" spans="1:11">
      <c r="A54" t="s">
        <v>334</v>
      </c>
      <c r="B54">
        <v>8</v>
      </c>
      <c r="C54">
        <v>0</v>
      </c>
      <c r="D54" s="70">
        <f t="shared" si="3"/>
        <v>25</v>
      </c>
      <c r="E54" s="44">
        <f>IF(ISERROR(VLOOKUP($A54,'Doubles Stats'!$A:$C,3,0)),0,VLOOKUP($A54,'Doubles Stats'!$A:$C,3,0))</f>
        <v>0.27999999999999758</v>
      </c>
      <c r="F54" s="46">
        <f t="shared" si="5"/>
        <v>8.2799999999999976</v>
      </c>
      <c r="G54" s="44">
        <f>IF(ISERROR(VLOOKUP($A54,'Doubles Stats'!$A:$D,4,0)),0,VLOOKUP($A54,'Doubles Stats'!$A:$D,4,0))</f>
        <v>25</v>
      </c>
      <c r="H54" s="44">
        <f t="shared" si="4"/>
        <v>8.3333333333333339</v>
      </c>
      <c r="I54" s="44">
        <f>IF(ISERROR(G54),0,VLOOKUP($A54,'Doubles Stats'!$A:$D,2,0))</f>
        <v>14</v>
      </c>
      <c r="J54" s="44">
        <f t="shared" si="6"/>
        <v>11</v>
      </c>
      <c r="K54" s="45">
        <f t="shared" si="7"/>
        <v>0.56000000000000005</v>
      </c>
    </row>
    <row r="55" spans="1:11">
      <c r="A55" t="s">
        <v>364</v>
      </c>
      <c r="B55">
        <v>0</v>
      </c>
      <c r="C55">
        <v>0</v>
      </c>
      <c r="D55" s="70">
        <f t="shared" si="3"/>
        <v>30</v>
      </c>
      <c r="E55" s="44">
        <f>IF(ISERROR(VLOOKUP($A55,'Doubles Stats'!$A:$C,3,0)),0,VLOOKUP($A55,'Doubles Stats'!$A:$C,3,0))</f>
        <v>6.6333333333333337</v>
      </c>
      <c r="F55" s="46">
        <f t="shared" si="5"/>
        <v>6.6333333333333337</v>
      </c>
      <c r="G55" s="44">
        <f>IF(ISERROR(VLOOKUP($A55,'Doubles Stats'!$A:$D,4,0)),0,VLOOKUP($A55,'Doubles Stats'!$A:$D,4,0))</f>
        <v>30</v>
      </c>
      <c r="H55" s="44">
        <f t="shared" si="4"/>
        <v>10</v>
      </c>
      <c r="I55" s="44">
        <f>IF(ISERROR(G55),0,VLOOKUP($A55,'Doubles Stats'!$A:$D,2,0))</f>
        <v>14</v>
      </c>
      <c r="J55" s="44">
        <f t="shared" si="6"/>
        <v>16</v>
      </c>
      <c r="K55" s="45">
        <f t="shared" si="7"/>
        <v>0.46666666666666667</v>
      </c>
    </row>
    <row r="56" spans="1:11">
      <c r="A56" t="s">
        <v>365</v>
      </c>
      <c r="B56">
        <v>0</v>
      </c>
      <c r="C56">
        <v>0</v>
      </c>
      <c r="D56" s="70">
        <f t="shared" si="3"/>
        <v>0</v>
      </c>
      <c r="E56" s="44">
        <f>IF(ISERROR(VLOOKUP($A56,'Doubles Stats'!$A:$C,3,0)),0,VLOOKUP($A56,'Doubles Stats'!$A:$C,3,0))</f>
        <v>0</v>
      </c>
      <c r="F56" s="46">
        <f t="shared" si="5"/>
        <v>0</v>
      </c>
      <c r="G56" s="44">
        <f>IF(ISERROR(VLOOKUP($A56,'Doubles Stats'!$A:$D,4,0)),0,VLOOKUP($A56,'Doubles Stats'!$A:$D,4,0))</f>
        <v>0</v>
      </c>
      <c r="H56" s="44">
        <f t="shared" si="4"/>
        <v>0</v>
      </c>
      <c r="I56" s="44" t="e">
        <f>IF(ISERROR(G56),0,VLOOKUP($A56,'Doubles Stats'!$A:$D,2,0))</f>
        <v>#N/A</v>
      </c>
      <c r="J56" s="44" t="e">
        <f t="shared" si="6"/>
        <v>#N/A</v>
      </c>
      <c r="K56" s="45" t="e">
        <f t="shared" si="7"/>
        <v>#N/A</v>
      </c>
    </row>
    <row r="57" spans="1:11">
      <c r="A57" t="s">
        <v>477</v>
      </c>
      <c r="B57">
        <v>0</v>
      </c>
      <c r="C57">
        <v>0</v>
      </c>
      <c r="D57" s="70">
        <f t="shared" si="3"/>
        <v>0</v>
      </c>
      <c r="E57" s="44">
        <f>IF(ISERROR(VLOOKUP($A57,'Doubles Stats'!$A:$C,3,0)),0,VLOOKUP($A57,'Doubles Stats'!$A:$C,3,0))</f>
        <v>0</v>
      </c>
      <c r="F57" s="46">
        <f t="shared" si="5"/>
        <v>0</v>
      </c>
      <c r="G57" s="44">
        <f>IF(ISERROR(VLOOKUP($A57,'Doubles Stats'!$A:$D,4,0)),0,VLOOKUP($A57,'Doubles Stats'!$A:$D,4,0))</f>
        <v>0</v>
      </c>
      <c r="H57" s="44">
        <f t="shared" si="4"/>
        <v>0</v>
      </c>
      <c r="I57" s="44" t="e">
        <f>IF(ISERROR(G57),0,VLOOKUP($A57,'Doubles Stats'!$A:$D,2,0))</f>
        <v>#N/A</v>
      </c>
      <c r="J57" s="44" t="e">
        <f t="shared" si="6"/>
        <v>#N/A</v>
      </c>
      <c r="K57" s="45" t="e">
        <f t="shared" si="7"/>
        <v>#N/A</v>
      </c>
    </row>
    <row r="58" spans="1:11">
      <c r="A58" t="s">
        <v>478</v>
      </c>
      <c r="B58">
        <v>0</v>
      </c>
      <c r="C58">
        <v>0</v>
      </c>
      <c r="D58" s="70">
        <f t="shared" si="3"/>
        <v>5</v>
      </c>
      <c r="E58" s="44">
        <f>IF(ISERROR(VLOOKUP($A58,'Doubles Stats'!$A:$C,3,0)),0,VLOOKUP($A58,'Doubles Stats'!$A:$C,3,0))</f>
        <v>5.8</v>
      </c>
      <c r="F58" s="46">
        <f t="shared" si="5"/>
        <v>5.8</v>
      </c>
      <c r="G58" s="44">
        <f>IF(ISERROR(VLOOKUP($A58,'Doubles Stats'!$A:$D,4,0)),0,VLOOKUP($A58,'Doubles Stats'!$A:$D,4,0))</f>
        <v>5</v>
      </c>
      <c r="H58" s="44">
        <f t="shared" si="4"/>
        <v>1.6666666666666667</v>
      </c>
      <c r="I58" s="44">
        <f>IF(ISERROR(G58),0,VLOOKUP($A58,'Doubles Stats'!$A:$D,2,0))</f>
        <v>2</v>
      </c>
      <c r="J58" s="44">
        <f t="shared" si="6"/>
        <v>3</v>
      </c>
      <c r="K58" s="45">
        <f t="shared" si="7"/>
        <v>0.4</v>
      </c>
    </row>
    <row r="59" spans="1:11">
      <c r="A59" t="s">
        <v>479</v>
      </c>
      <c r="B59">
        <v>0</v>
      </c>
      <c r="C59">
        <v>0</v>
      </c>
      <c r="D59" s="70">
        <f t="shared" si="3"/>
        <v>0</v>
      </c>
      <c r="E59" s="44">
        <f>IF(ISERROR(VLOOKUP($A59,'Doubles Stats'!$A:$C,3,0)),0,VLOOKUP($A59,'Doubles Stats'!$A:$C,3,0))</f>
        <v>0</v>
      </c>
      <c r="F59" s="46">
        <f t="shared" si="5"/>
        <v>0</v>
      </c>
      <c r="G59" s="44">
        <f>IF(ISERROR(VLOOKUP($A59,'Doubles Stats'!$A:$D,4,0)),0,VLOOKUP($A59,'Doubles Stats'!$A:$D,4,0))</f>
        <v>0</v>
      </c>
      <c r="H59" s="44">
        <f t="shared" si="4"/>
        <v>0</v>
      </c>
      <c r="I59" s="44" t="e">
        <f>IF(ISERROR(G59),0,VLOOKUP($A59,'Doubles Stats'!$A:$D,2,0))</f>
        <v>#N/A</v>
      </c>
      <c r="J59" s="44" t="e">
        <f t="shared" si="6"/>
        <v>#N/A</v>
      </c>
      <c r="K59" s="45" t="e">
        <f t="shared" si="7"/>
        <v>#N/A</v>
      </c>
    </row>
    <row r="60" spans="1:11">
      <c r="A60" t="s">
        <v>480</v>
      </c>
      <c r="B60">
        <v>0</v>
      </c>
      <c r="C60">
        <v>0</v>
      </c>
      <c r="D60" s="70">
        <f t="shared" si="3"/>
        <v>0</v>
      </c>
      <c r="E60" s="44">
        <f>IF(ISERROR(VLOOKUP($A60,'Doubles Stats'!$A:$C,3,0)),0,VLOOKUP($A60,'Doubles Stats'!$A:$C,3,0))</f>
        <v>0</v>
      </c>
      <c r="F60" s="46">
        <f t="shared" si="5"/>
        <v>0</v>
      </c>
      <c r="G60" s="44">
        <f>IF(ISERROR(VLOOKUP($A60,'Doubles Stats'!$A:$D,4,0)),0,VLOOKUP($A60,'Doubles Stats'!$A:$D,4,0))</f>
        <v>0</v>
      </c>
      <c r="H60" s="44">
        <f t="shared" si="4"/>
        <v>0</v>
      </c>
      <c r="I60" s="44" t="e">
        <f>IF(ISERROR(G60),0,VLOOKUP($A60,'Doubles Stats'!$A:$D,2,0))</f>
        <v>#N/A</v>
      </c>
      <c r="J60" s="44" t="e">
        <f t="shared" si="6"/>
        <v>#N/A</v>
      </c>
      <c r="K60" s="45" t="e">
        <f t="shared" si="7"/>
        <v>#N/A</v>
      </c>
    </row>
    <row r="61" spans="1:11">
      <c r="A61" t="s">
        <v>608</v>
      </c>
      <c r="B61">
        <v>0</v>
      </c>
      <c r="C61">
        <v>0</v>
      </c>
      <c r="D61" s="70">
        <f t="shared" si="3"/>
        <v>0</v>
      </c>
      <c r="E61" s="44">
        <f>IF(ISERROR(VLOOKUP($A61,'Doubles Stats'!$A:$C,3,0)),0,VLOOKUP($A61,'Doubles Stats'!$A:$C,3,0))</f>
        <v>0</v>
      </c>
      <c r="F61" s="46">
        <f t="shared" si="5"/>
        <v>0</v>
      </c>
      <c r="G61" s="44">
        <f>IF(ISERROR(VLOOKUP($A61,'Doubles Stats'!$A:$D,4,0)),0,VLOOKUP($A61,'Doubles Stats'!$A:$D,4,0))</f>
        <v>0</v>
      </c>
      <c r="H61" s="44">
        <f t="shared" si="4"/>
        <v>0</v>
      </c>
      <c r="I61" s="44" t="e">
        <f>IF(ISERROR(G61),0,VLOOKUP($A61,'Doubles Stats'!$A:$D,2,0))</f>
        <v>#N/A</v>
      </c>
      <c r="J61" s="44" t="e">
        <f t="shared" si="6"/>
        <v>#N/A</v>
      </c>
      <c r="K61" s="45" t="e">
        <f t="shared" si="7"/>
        <v>#N/A</v>
      </c>
    </row>
    <row r="62" spans="1:11">
      <c r="B62">
        <v>0</v>
      </c>
      <c r="C62">
        <v>0</v>
      </c>
      <c r="D62" s="70">
        <f t="shared" si="3"/>
        <v>0</v>
      </c>
      <c r="E62" s="44">
        <f>IF(ISERROR(VLOOKUP($A62,'Doubles Stats'!$A:$C,3,0)),0,VLOOKUP($A62,'Doubles Stats'!$A:$C,3,0))</f>
        <v>0</v>
      </c>
      <c r="F62" s="46">
        <f t="shared" si="5"/>
        <v>0</v>
      </c>
      <c r="G62" s="44">
        <f>IF(ISERROR(VLOOKUP($A62,'Doubles Stats'!$A:$D,4,0)),0,VLOOKUP($A62,'Doubles Stats'!$A:$D,4,0))</f>
        <v>0</v>
      </c>
      <c r="H62" s="44">
        <f t="shared" si="4"/>
        <v>0</v>
      </c>
      <c r="I62" s="44" t="e">
        <f>IF(ISERROR(G62),0,VLOOKUP($A62,'Doubles Stats'!$A:$D,2,0))</f>
        <v>#N/A</v>
      </c>
      <c r="J62" s="44" t="e">
        <f t="shared" si="6"/>
        <v>#N/A</v>
      </c>
      <c r="K62" s="45" t="e">
        <f t="shared" si="7"/>
        <v>#N/A</v>
      </c>
    </row>
    <row r="63" spans="1:11">
      <c r="B63">
        <v>0</v>
      </c>
      <c r="C63">
        <v>0</v>
      </c>
      <c r="D63" s="70">
        <f t="shared" si="3"/>
        <v>0</v>
      </c>
      <c r="E63" s="44">
        <f>IF(ISERROR(VLOOKUP($A63,'Doubles Stats'!$A:$C,3,0)),0,VLOOKUP($A63,'Doubles Stats'!$A:$C,3,0))</f>
        <v>0</v>
      </c>
      <c r="F63" s="46">
        <f t="shared" si="5"/>
        <v>0</v>
      </c>
      <c r="G63" s="44">
        <f>IF(ISERROR(VLOOKUP($A63,'Doubles Stats'!$A:$D,4,0)),0,VLOOKUP($A63,'Doubles Stats'!$A:$D,4,0))</f>
        <v>0</v>
      </c>
      <c r="H63" s="44">
        <f t="shared" si="4"/>
        <v>0</v>
      </c>
      <c r="I63" s="44" t="e">
        <f>IF(ISERROR(G63),0,VLOOKUP($A63,'Doubles Stats'!$A:$D,2,0))</f>
        <v>#N/A</v>
      </c>
      <c r="J63" s="44" t="e">
        <f t="shared" si="6"/>
        <v>#N/A</v>
      </c>
      <c r="K63" s="45" t="e">
        <f t="shared" si="7"/>
        <v>#N/A</v>
      </c>
    </row>
    <row r="64" spans="1:11">
      <c r="B64">
        <v>0</v>
      </c>
      <c r="C64">
        <v>0</v>
      </c>
      <c r="D64" s="70">
        <f t="shared" si="3"/>
        <v>0</v>
      </c>
      <c r="E64" s="44">
        <f>IF(ISERROR(VLOOKUP($A64,'Doubles Stats'!$A:$C,3,0)),0,VLOOKUP($A64,'Doubles Stats'!$A:$C,3,0))</f>
        <v>0</v>
      </c>
      <c r="F64" s="46">
        <f t="shared" si="5"/>
        <v>0</v>
      </c>
      <c r="G64" s="44">
        <f>IF(ISERROR(VLOOKUP($A64,'Doubles Stats'!$A:$D,4,0)),0,VLOOKUP($A64,'Doubles Stats'!$A:$D,4,0))</f>
        <v>0</v>
      </c>
      <c r="H64" s="44">
        <f t="shared" si="4"/>
        <v>0</v>
      </c>
      <c r="I64" s="44" t="e">
        <f>IF(ISERROR(G64),0,VLOOKUP($A64,'Doubles Stats'!$A:$D,2,0))</f>
        <v>#N/A</v>
      </c>
      <c r="J64" s="44" t="e">
        <f t="shared" si="6"/>
        <v>#N/A</v>
      </c>
      <c r="K64" s="45" t="e">
        <f t="shared" si="7"/>
        <v>#N/A</v>
      </c>
    </row>
    <row r="65" spans="2:11">
      <c r="B65">
        <v>0</v>
      </c>
      <c r="C65">
        <v>0</v>
      </c>
      <c r="D65" s="70">
        <f t="shared" si="3"/>
        <v>0</v>
      </c>
      <c r="E65" s="44">
        <f>IF(ISERROR(VLOOKUP($A65,'Doubles Stats'!$A:$C,3,0)),0,VLOOKUP($A65,'Doubles Stats'!$A:$C,3,0))</f>
        <v>0</v>
      </c>
      <c r="F65" s="46">
        <f t="shared" si="5"/>
        <v>0</v>
      </c>
      <c r="G65" s="44">
        <f>IF(ISERROR(VLOOKUP($A65,'Doubles Stats'!$A:$D,4,0)),0,VLOOKUP($A65,'Doubles Stats'!$A:$D,4,0))</f>
        <v>0</v>
      </c>
      <c r="H65" s="44">
        <f t="shared" si="4"/>
        <v>0</v>
      </c>
      <c r="I65" s="44" t="e">
        <f>IF(ISERROR(G65),0,VLOOKUP($A65,'Doubles Stats'!$A:$D,2,0))</f>
        <v>#N/A</v>
      </c>
      <c r="J65" s="44" t="e">
        <f t="shared" si="6"/>
        <v>#N/A</v>
      </c>
      <c r="K65" s="45" t="e">
        <f t="shared" si="7"/>
        <v>#N/A</v>
      </c>
    </row>
    <row r="66" spans="2:11">
      <c r="B66">
        <v>0</v>
      </c>
      <c r="C66">
        <v>0</v>
      </c>
      <c r="D66" s="70">
        <f t="shared" si="3"/>
        <v>0</v>
      </c>
      <c r="E66" s="44">
        <f>IF(ISERROR(VLOOKUP($A66,'Doubles Stats'!$A:$C,3,0)),0,VLOOKUP($A66,'Doubles Stats'!$A:$C,3,0))</f>
        <v>0</v>
      </c>
      <c r="F66" s="46">
        <f t="shared" si="5"/>
        <v>0</v>
      </c>
      <c r="G66" s="44">
        <f>IF(ISERROR(VLOOKUP($A66,'Doubles Stats'!$A:$D,4,0)),0,VLOOKUP($A66,'Doubles Stats'!$A:$D,4,0))</f>
        <v>0</v>
      </c>
      <c r="H66" s="44">
        <f t="shared" si="4"/>
        <v>0</v>
      </c>
      <c r="I66" s="44" t="e">
        <f>IF(ISERROR(G66),0,VLOOKUP($A66,'Doubles Stats'!$A:$D,2,0))</f>
        <v>#N/A</v>
      </c>
      <c r="J66" s="44" t="e">
        <f t="shared" si="6"/>
        <v>#N/A</v>
      </c>
      <c r="K66" s="45" t="e">
        <f t="shared" si="7"/>
        <v>#N/A</v>
      </c>
    </row>
    <row r="67" spans="2:11">
      <c r="B67">
        <v>0</v>
      </c>
      <c r="C67">
        <v>0</v>
      </c>
      <c r="D67" s="70">
        <f t="shared" ref="D67:D130" si="8">IF(ISERROR(G67),0,G67)+C67</f>
        <v>0</v>
      </c>
      <c r="E67" s="44">
        <f>IF(ISERROR(VLOOKUP($A67,'Doubles Stats'!$A:$C,3,0)),0,VLOOKUP($A67,'Doubles Stats'!$A:$C,3,0))</f>
        <v>0</v>
      </c>
      <c r="F67" s="46">
        <f t="shared" si="5"/>
        <v>0</v>
      </c>
      <c r="G67" s="44">
        <f>IF(ISERROR(VLOOKUP($A67,'Doubles Stats'!$A:$D,4,0)),0,VLOOKUP($A67,'Doubles Stats'!$A:$D,4,0))</f>
        <v>0</v>
      </c>
      <c r="H67" s="44">
        <f t="shared" ref="H67:H130" si="9">IF(ISERROR(G67),0,G67/3)</f>
        <v>0</v>
      </c>
      <c r="I67" s="44" t="e">
        <f>IF(ISERROR(G67),0,VLOOKUP($A67,'Doubles Stats'!$A:$D,2,0))</f>
        <v>#N/A</v>
      </c>
      <c r="J67" s="44" t="e">
        <f t="shared" si="6"/>
        <v>#N/A</v>
      </c>
      <c r="K67" s="45" t="e">
        <f t="shared" si="7"/>
        <v>#N/A</v>
      </c>
    </row>
    <row r="68" spans="2:11">
      <c r="B68">
        <v>0</v>
      </c>
      <c r="C68">
        <v>0</v>
      </c>
      <c r="D68" s="70">
        <f t="shared" si="8"/>
        <v>0</v>
      </c>
      <c r="E68" s="44">
        <f>IF(ISERROR(VLOOKUP($A68,'Doubles Stats'!$A:$C,3,0)),0,VLOOKUP($A68,'Doubles Stats'!$A:$C,3,0))</f>
        <v>0</v>
      </c>
      <c r="F68" s="46">
        <f t="shared" si="5"/>
        <v>0</v>
      </c>
      <c r="G68" s="44">
        <f>IF(ISERROR(VLOOKUP($A68,'Doubles Stats'!$A:$D,4,0)),0,VLOOKUP($A68,'Doubles Stats'!$A:$D,4,0))</f>
        <v>0</v>
      </c>
      <c r="H68" s="44">
        <f t="shared" si="9"/>
        <v>0</v>
      </c>
      <c r="I68" s="44" t="e">
        <f>IF(ISERROR(G68),0,VLOOKUP($A68,'Doubles Stats'!$A:$D,2,0))</f>
        <v>#N/A</v>
      </c>
      <c r="J68" s="44" t="e">
        <f t="shared" si="6"/>
        <v>#N/A</v>
      </c>
      <c r="K68" s="45" t="e">
        <f t="shared" si="7"/>
        <v>#N/A</v>
      </c>
    </row>
    <row r="69" spans="2:11">
      <c r="B69">
        <v>0</v>
      </c>
      <c r="C69">
        <v>0</v>
      </c>
      <c r="D69" s="70">
        <f t="shared" si="8"/>
        <v>0</v>
      </c>
      <c r="E69" s="44">
        <f>IF(ISERROR(VLOOKUP($A69,'Doubles Stats'!$A:$C,3,0)),0,VLOOKUP($A69,'Doubles Stats'!$A:$C,3,0))</f>
        <v>0</v>
      </c>
      <c r="F69" s="46">
        <f t="shared" si="5"/>
        <v>0</v>
      </c>
      <c r="G69" s="44">
        <f>IF(ISERROR(VLOOKUP($A69,'Doubles Stats'!$A:$D,4,0)),0,VLOOKUP($A69,'Doubles Stats'!$A:$D,4,0))</f>
        <v>0</v>
      </c>
      <c r="H69" s="44">
        <f t="shared" si="9"/>
        <v>0</v>
      </c>
      <c r="I69" s="44" t="e">
        <f>IF(ISERROR(G69),0,VLOOKUP($A69,'Doubles Stats'!$A:$D,2,0))</f>
        <v>#N/A</v>
      </c>
      <c r="J69" s="44" t="e">
        <f t="shared" si="6"/>
        <v>#N/A</v>
      </c>
      <c r="K69" s="45" t="e">
        <f t="shared" si="7"/>
        <v>#N/A</v>
      </c>
    </row>
    <row r="70" spans="2:11">
      <c r="B70">
        <v>0</v>
      </c>
      <c r="C70">
        <v>0</v>
      </c>
      <c r="D70" s="70">
        <f t="shared" si="8"/>
        <v>0</v>
      </c>
      <c r="E70" s="44">
        <f>IF(ISERROR(VLOOKUP($A70,'Doubles Stats'!$A:$C,3,0)),0,VLOOKUP($A70,'Doubles Stats'!$A:$C,3,0))</f>
        <v>0</v>
      </c>
      <c r="F70" s="46">
        <f t="shared" si="5"/>
        <v>0</v>
      </c>
      <c r="G70" s="44">
        <f>IF(ISERROR(VLOOKUP($A70,'Doubles Stats'!$A:$D,4,0)),0,VLOOKUP($A70,'Doubles Stats'!$A:$D,4,0))</f>
        <v>0</v>
      </c>
      <c r="H70" s="44">
        <f t="shared" si="9"/>
        <v>0</v>
      </c>
      <c r="I70" s="44" t="e">
        <f>IF(ISERROR(G70),0,VLOOKUP($A70,'Doubles Stats'!$A:$D,2,0))</f>
        <v>#N/A</v>
      </c>
      <c r="J70" s="44" t="e">
        <f t="shared" si="6"/>
        <v>#N/A</v>
      </c>
      <c r="K70" s="45" t="e">
        <f t="shared" si="7"/>
        <v>#N/A</v>
      </c>
    </row>
    <row r="71" spans="2:11">
      <c r="B71">
        <v>0</v>
      </c>
      <c r="C71">
        <v>0</v>
      </c>
      <c r="D71" s="70">
        <f t="shared" si="8"/>
        <v>0</v>
      </c>
      <c r="E71" s="44">
        <f>IF(ISERROR(VLOOKUP($A71,'Doubles Stats'!$A:$C,3,0)),0,VLOOKUP($A71,'Doubles Stats'!$A:$C,3,0))</f>
        <v>0</v>
      </c>
      <c r="F71" s="46">
        <f t="shared" si="5"/>
        <v>0</v>
      </c>
      <c r="G71" s="44">
        <f>IF(ISERROR(VLOOKUP($A71,'Doubles Stats'!$A:$D,4,0)),0,VLOOKUP($A71,'Doubles Stats'!$A:$D,4,0))</f>
        <v>0</v>
      </c>
      <c r="H71" s="44">
        <f t="shared" si="9"/>
        <v>0</v>
      </c>
      <c r="I71" s="44" t="e">
        <f>IF(ISERROR(G71),0,VLOOKUP($A71,'Doubles Stats'!$A:$D,2,0))</f>
        <v>#N/A</v>
      </c>
      <c r="J71" s="44" t="e">
        <f t="shared" si="6"/>
        <v>#N/A</v>
      </c>
      <c r="K71" s="45" t="e">
        <f t="shared" si="7"/>
        <v>#N/A</v>
      </c>
    </row>
    <row r="72" spans="2:11">
      <c r="B72">
        <v>0</v>
      </c>
      <c r="C72">
        <v>0</v>
      </c>
      <c r="D72" s="70">
        <f t="shared" si="8"/>
        <v>0</v>
      </c>
      <c r="E72" s="44">
        <f>IF(ISERROR(VLOOKUP($A72,'Doubles Stats'!$A:$C,3,0)),0,VLOOKUP($A72,'Doubles Stats'!$A:$C,3,0))</f>
        <v>0</v>
      </c>
      <c r="F72" s="46">
        <f t="shared" ref="F72:F87" si="10">B72+IF(ISERROR(E72),0,E72)</f>
        <v>0</v>
      </c>
      <c r="G72" s="44">
        <f>IF(ISERROR(VLOOKUP($A72,'Doubles Stats'!$A:$D,4,0)),0,VLOOKUP($A72,'Doubles Stats'!$A:$D,4,0))</f>
        <v>0</v>
      </c>
      <c r="H72" s="44">
        <f t="shared" si="9"/>
        <v>0</v>
      </c>
      <c r="I72" s="44" t="e">
        <f>IF(ISERROR(G72),0,VLOOKUP($A72,'Doubles Stats'!$A:$D,2,0))</f>
        <v>#N/A</v>
      </c>
      <c r="J72" s="44" t="e">
        <f t="shared" ref="J72:J135" si="11">IF(ISERROR(G72),0,G72-I72)</f>
        <v>#N/A</v>
      </c>
      <c r="K72" s="45" t="e">
        <f t="shared" ref="K72:K135" si="12">IF(ISERROR(G72),"",I72/G72)</f>
        <v>#N/A</v>
      </c>
    </row>
    <row r="73" spans="2:11">
      <c r="B73">
        <v>0</v>
      </c>
      <c r="C73">
        <v>0</v>
      </c>
      <c r="D73" s="70">
        <f t="shared" si="8"/>
        <v>0</v>
      </c>
      <c r="E73" s="44">
        <f>IF(ISERROR(VLOOKUP($A73,'Doubles Stats'!$A:$C,3,0)),0,VLOOKUP($A73,'Doubles Stats'!$A:$C,3,0))</f>
        <v>0</v>
      </c>
      <c r="F73" s="46">
        <f t="shared" si="10"/>
        <v>0</v>
      </c>
      <c r="G73" s="44">
        <f>IF(ISERROR(VLOOKUP($A73,'Doubles Stats'!$A:$D,4,0)),0,VLOOKUP($A73,'Doubles Stats'!$A:$D,4,0))</f>
        <v>0</v>
      </c>
      <c r="H73" s="44">
        <f t="shared" si="9"/>
        <v>0</v>
      </c>
      <c r="I73" s="44" t="e">
        <f>IF(ISERROR(G73),0,VLOOKUP($A73,'Doubles Stats'!$A:$D,2,0))</f>
        <v>#N/A</v>
      </c>
      <c r="J73" s="44" t="e">
        <f t="shared" si="11"/>
        <v>#N/A</v>
      </c>
      <c r="K73" s="45" t="e">
        <f t="shared" si="12"/>
        <v>#N/A</v>
      </c>
    </row>
    <row r="74" spans="2:11">
      <c r="B74">
        <v>0</v>
      </c>
      <c r="C74">
        <v>0</v>
      </c>
      <c r="D74" s="70">
        <f t="shared" si="8"/>
        <v>0</v>
      </c>
      <c r="E74" s="44">
        <f>IF(ISERROR(VLOOKUP($A74,'Doubles Stats'!$A:$C,3,0)),0,VLOOKUP($A74,'Doubles Stats'!$A:$C,3,0))</f>
        <v>0</v>
      </c>
      <c r="F74" s="46">
        <f t="shared" si="10"/>
        <v>0</v>
      </c>
      <c r="G74" s="44">
        <f>IF(ISERROR(VLOOKUP($A74,'Doubles Stats'!$A:$D,4,0)),0,VLOOKUP($A74,'Doubles Stats'!$A:$D,4,0))</f>
        <v>0</v>
      </c>
      <c r="H74" s="44">
        <f t="shared" si="9"/>
        <v>0</v>
      </c>
      <c r="I74" s="44" t="e">
        <f>IF(ISERROR(G74),0,VLOOKUP($A74,'Doubles Stats'!$A:$D,2,0))</f>
        <v>#N/A</v>
      </c>
      <c r="J74" s="44" t="e">
        <f t="shared" si="11"/>
        <v>#N/A</v>
      </c>
      <c r="K74" s="45" t="e">
        <f t="shared" si="12"/>
        <v>#N/A</v>
      </c>
    </row>
    <row r="75" spans="2:11">
      <c r="B75">
        <v>0</v>
      </c>
      <c r="C75">
        <v>0</v>
      </c>
      <c r="D75" s="70">
        <f t="shared" si="8"/>
        <v>0</v>
      </c>
      <c r="E75" s="44">
        <f>IF(ISERROR(VLOOKUP($A75,'Doubles Stats'!$A:$C,3,0)),0,VLOOKUP($A75,'Doubles Stats'!$A:$C,3,0))</f>
        <v>0</v>
      </c>
      <c r="F75" s="46">
        <f t="shared" si="10"/>
        <v>0</v>
      </c>
      <c r="G75" s="44">
        <f>IF(ISERROR(VLOOKUP($A75,'Doubles Stats'!$A:$D,4,0)),0,VLOOKUP($A75,'Doubles Stats'!$A:$D,4,0))</f>
        <v>0</v>
      </c>
      <c r="H75" s="44">
        <f t="shared" si="9"/>
        <v>0</v>
      </c>
      <c r="I75" s="44" t="e">
        <f>IF(ISERROR(G75),0,VLOOKUP($A75,'Doubles Stats'!$A:$D,2,0))</f>
        <v>#N/A</v>
      </c>
      <c r="J75" s="44" t="e">
        <f t="shared" si="11"/>
        <v>#N/A</v>
      </c>
      <c r="K75" s="45" t="e">
        <f t="shared" si="12"/>
        <v>#N/A</v>
      </c>
    </row>
    <row r="76" spans="2:11">
      <c r="B76">
        <v>0</v>
      </c>
      <c r="C76">
        <v>0</v>
      </c>
      <c r="D76" s="70">
        <f t="shared" si="8"/>
        <v>0</v>
      </c>
      <c r="E76" s="44">
        <f>IF(ISERROR(VLOOKUP($A76,'Doubles Stats'!$A:$C,3,0)),0,VLOOKUP($A76,'Doubles Stats'!$A:$C,3,0))</f>
        <v>0</v>
      </c>
      <c r="F76" s="46">
        <f t="shared" si="10"/>
        <v>0</v>
      </c>
      <c r="G76" s="44">
        <f>IF(ISERROR(VLOOKUP($A76,'Doubles Stats'!$A:$D,4,0)),0,VLOOKUP($A76,'Doubles Stats'!$A:$D,4,0))</f>
        <v>0</v>
      </c>
      <c r="H76" s="44">
        <f t="shared" si="9"/>
        <v>0</v>
      </c>
      <c r="I76" s="44" t="e">
        <f>IF(ISERROR(G76),0,VLOOKUP($A76,'Doubles Stats'!$A:$D,2,0))</f>
        <v>#N/A</v>
      </c>
      <c r="J76" s="44" t="e">
        <f t="shared" si="11"/>
        <v>#N/A</v>
      </c>
      <c r="K76" s="45" t="e">
        <f t="shared" si="12"/>
        <v>#N/A</v>
      </c>
    </row>
    <row r="77" spans="2:11">
      <c r="B77">
        <v>0</v>
      </c>
      <c r="C77">
        <v>0</v>
      </c>
      <c r="D77" s="70">
        <f t="shared" si="8"/>
        <v>0</v>
      </c>
      <c r="E77" s="44">
        <f>IF(ISERROR(VLOOKUP($A77,'Doubles Stats'!$A:$C,3,0)),0,VLOOKUP($A77,'Doubles Stats'!$A:$C,3,0))</f>
        <v>0</v>
      </c>
      <c r="F77" s="46">
        <f t="shared" si="10"/>
        <v>0</v>
      </c>
      <c r="G77" s="44">
        <f>IF(ISERROR(VLOOKUP($A77,'Doubles Stats'!$A:$D,4,0)),0,VLOOKUP($A77,'Doubles Stats'!$A:$D,4,0))</f>
        <v>0</v>
      </c>
      <c r="H77" s="44">
        <f t="shared" si="9"/>
        <v>0</v>
      </c>
      <c r="I77" s="44" t="e">
        <f>IF(ISERROR(G77),0,VLOOKUP($A77,'Doubles Stats'!$A:$D,2,0))</f>
        <v>#N/A</v>
      </c>
      <c r="J77" s="44" t="e">
        <f t="shared" si="11"/>
        <v>#N/A</v>
      </c>
      <c r="K77" s="45" t="e">
        <f t="shared" si="12"/>
        <v>#N/A</v>
      </c>
    </row>
    <row r="78" spans="2:11">
      <c r="B78">
        <v>0</v>
      </c>
      <c r="C78">
        <v>0</v>
      </c>
      <c r="D78" s="70">
        <f t="shared" si="8"/>
        <v>0</v>
      </c>
      <c r="E78" s="44">
        <f>IF(ISERROR(VLOOKUP($A78,'Doubles Stats'!$A:$C,3,0)),0,VLOOKUP($A78,'Doubles Stats'!$A:$C,3,0))</f>
        <v>0</v>
      </c>
      <c r="F78" s="46">
        <f t="shared" si="10"/>
        <v>0</v>
      </c>
      <c r="G78" s="44">
        <f>IF(ISERROR(VLOOKUP($A78,'Doubles Stats'!$A:$D,4,0)),0,VLOOKUP($A78,'Doubles Stats'!$A:$D,4,0))</f>
        <v>0</v>
      </c>
      <c r="H78" s="44">
        <f t="shared" si="9"/>
        <v>0</v>
      </c>
      <c r="I78" s="44" t="e">
        <f>IF(ISERROR(G78),0,VLOOKUP($A78,'Doubles Stats'!$A:$D,2,0))</f>
        <v>#N/A</v>
      </c>
      <c r="J78" s="44" t="e">
        <f t="shared" si="11"/>
        <v>#N/A</v>
      </c>
      <c r="K78" s="45" t="e">
        <f t="shared" si="12"/>
        <v>#N/A</v>
      </c>
    </row>
    <row r="79" spans="2:11">
      <c r="B79">
        <v>0</v>
      </c>
      <c r="C79">
        <v>0</v>
      </c>
      <c r="D79" s="70">
        <f t="shared" si="8"/>
        <v>0</v>
      </c>
      <c r="E79" s="44">
        <f>IF(ISERROR(VLOOKUP($A79,'Doubles Stats'!$A:$C,3,0)),0,VLOOKUP($A79,'Doubles Stats'!$A:$C,3,0))</f>
        <v>0</v>
      </c>
      <c r="F79" s="46">
        <f t="shared" si="10"/>
        <v>0</v>
      </c>
      <c r="G79" s="44">
        <f>IF(ISERROR(VLOOKUP($A79,'Doubles Stats'!$A:$D,4,0)),0,VLOOKUP($A79,'Doubles Stats'!$A:$D,4,0))</f>
        <v>0</v>
      </c>
      <c r="H79" s="44">
        <f t="shared" si="9"/>
        <v>0</v>
      </c>
      <c r="I79" s="44" t="e">
        <f>IF(ISERROR(G79),0,VLOOKUP($A79,'Doubles Stats'!$A:$D,2,0))</f>
        <v>#N/A</v>
      </c>
      <c r="J79" s="44" t="e">
        <f t="shared" si="11"/>
        <v>#N/A</v>
      </c>
      <c r="K79" s="45" t="e">
        <f t="shared" si="12"/>
        <v>#N/A</v>
      </c>
    </row>
    <row r="80" spans="2:11">
      <c r="B80">
        <v>0</v>
      </c>
      <c r="C80">
        <v>0</v>
      </c>
      <c r="D80" s="70">
        <f t="shared" si="8"/>
        <v>0</v>
      </c>
      <c r="E80" s="44">
        <f>IF(ISERROR(VLOOKUP($A80,'Doubles Stats'!$A:$C,3,0)),0,VLOOKUP($A80,'Doubles Stats'!$A:$C,3,0))</f>
        <v>0</v>
      </c>
      <c r="F80" s="46">
        <f t="shared" si="10"/>
        <v>0</v>
      </c>
      <c r="G80" s="44">
        <f>IF(ISERROR(VLOOKUP($A80,'Doubles Stats'!$A:$D,4,0)),0,VLOOKUP($A80,'Doubles Stats'!$A:$D,4,0))</f>
        <v>0</v>
      </c>
      <c r="H80" s="44">
        <f t="shared" si="9"/>
        <v>0</v>
      </c>
      <c r="I80" s="44" t="e">
        <f>IF(ISERROR(G80),0,VLOOKUP($A80,'Doubles Stats'!$A:$D,2,0))</f>
        <v>#N/A</v>
      </c>
      <c r="J80" s="44" t="e">
        <f t="shared" si="11"/>
        <v>#N/A</v>
      </c>
      <c r="K80" s="45" t="e">
        <f t="shared" si="12"/>
        <v>#N/A</v>
      </c>
    </row>
    <row r="81" spans="2:11">
      <c r="B81">
        <v>0</v>
      </c>
      <c r="C81">
        <v>0</v>
      </c>
      <c r="D81" s="70">
        <f t="shared" si="8"/>
        <v>0</v>
      </c>
      <c r="E81" s="44">
        <f>IF(ISERROR(VLOOKUP($A81,'Doubles Stats'!$A:$C,3,0)),0,VLOOKUP($A81,'Doubles Stats'!$A:$C,3,0))</f>
        <v>0</v>
      </c>
      <c r="F81" s="46">
        <f t="shared" si="10"/>
        <v>0</v>
      </c>
      <c r="G81" s="44">
        <f>IF(ISERROR(VLOOKUP($A81,'Doubles Stats'!$A:$D,4,0)),0,VLOOKUP($A81,'Doubles Stats'!$A:$D,4,0))</f>
        <v>0</v>
      </c>
      <c r="H81" s="44">
        <f t="shared" si="9"/>
        <v>0</v>
      </c>
      <c r="I81" s="44" t="e">
        <f>IF(ISERROR(G81),0,VLOOKUP($A81,'Doubles Stats'!$A:$D,2,0))</f>
        <v>#N/A</v>
      </c>
      <c r="J81" s="44" t="e">
        <f t="shared" si="11"/>
        <v>#N/A</v>
      </c>
      <c r="K81" s="45" t="e">
        <f t="shared" si="12"/>
        <v>#N/A</v>
      </c>
    </row>
    <row r="82" spans="2:11">
      <c r="B82">
        <v>0</v>
      </c>
      <c r="C82">
        <v>0</v>
      </c>
      <c r="D82" s="70">
        <f t="shared" si="8"/>
        <v>0</v>
      </c>
      <c r="E82" s="44">
        <f>IF(ISERROR(VLOOKUP($A82,'Doubles Stats'!$A:$C,3,0)),0,VLOOKUP($A82,'Doubles Stats'!$A:$C,3,0))</f>
        <v>0</v>
      </c>
      <c r="F82" s="46">
        <f t="shared" si="10"/>
        <v>0</v>
      </c>
      <c r="G82" s="44">
        <f>IF(ISERROR(VLOOKUP($A82,'Doubles Stats'!$A:$D,4,0)),0,VLOOKUP($A82,'Doubles Stats'!$A:$D,4,0))</f>
        <v>0</v>
      </c>
      <c r="H82" s="44">
        <f t="shared" si="9"/>
        <v>0</v>
      </c>
      <c r="I82" s="44" t="e">
        <f>IF(ISERROR(G82),0,VLOOKUP($A82,'Doubles Stats'!$A:$D,2,0))</f>
        <v>#N/A</v>
      </c>
      <c r="J82" s="44" t="e">
        <f t="shared" si="11"/>
        <v>#N/A</v>
      </c>
      <c r="K82" s="45" t="e">
        <f t="shared" si="12"/>
        <v>#N/A</v>
      </c>
    </row>
    <row r="83" spans="2:11">
      <c r="B83">
        <v>0</v>
      </c>
      <c r="C83">
        <v>0</v>
      </c>
      <c r="D83" s="70">
        <f t="shared" si="8"/>
        <v>0</v>
      </c>
      <c r="E83" s="44">
        <f>IF(ISERROR(VLOOKUP($A83,'Doubles Stats'!$A:$C,3,0)),0,VLOOKUP($A83,'Doubles Stats'!$A:$C,3,0))</f>
        <v>0</v>
      </c>
      <c r="F83" s="46">
        <f t="shared" si="10"/>
        <v>0</v>
      </c>
      <c r="G83" s="44">
        <f>IF(ISERROR(VLOOKUP($A83,'Doubles Stats'!$A:$D,4,0)),0,VLOOKUP($A83,'Doubles Stats'!$A:$D,4,0))</f>
        <v>0</v>
      </c>
      <c r="H83" s="44">
        <f t="shared" si="9"/>
        <v>0</v>
      </c>
      <c r="I83" s="44" t="e">
        <f>IF(ISERROR(G83),0,VLOOKUP($A83,'Doubles Stats'!$A:$D,2,0))</f>
        <v>#N/A</v>
      </c>
      <c r="J83" s="44" t="e">
        <f t="shared" si="11"/>
        <v>#N/A</v>
      </c>
      <c r="K83" s="45" t="e">
        <f t="shared" si="12"/>
        <v>#N/A</v>
      </c>
    </row>
    <row r="84" spans="2:11">
      <c r="B84">
        <v>0</v>
      </c>
      <c r="C84">
        <v>0</v>
      </c>
      <c r="D84" s="70">
        <f t="shared" si="8"/>
        <v>0</v>
      </c>
      <c r="E84" s="44">
        <f>IF(ISERROR(VLOOKUP($A84,'Doubles Stats'!$A:$C,3,0)),0,VLOOKUP($A84,'Doubles Stats'!$A:$C,3,0))</f>
        <v>0</v>
      </c>
      <c r="F84" s="46">
        <f t="shared" si="10"/>
        <v>0</v>
      </c>
      <c r="G84" s="44">
        <f>IF(ISERROR(VLOOKUP($A84,'Doubles Stats'!$A:$D,4,0)),0,VLOOKUP($A84,'Doubles Stats'!$A:$D,4,0))</f>
        <v>0</v>
      </c>
      <c r="H84" s="44">
        <f t="shared" si="9"/>
        <v>0</v>
      </c>
      <c r="I84" s="44" t="e">
        <f>IF(ISERROR(G84),0,VLOOKUP($A84,'Doubles Stats'!$A:$D,2,0))</f>
        <v>#N/A</v>
      </c>
      <c r="J84" s="44" t="e">
        <f t="shared" si="11"/>
        <v>#N/A</v>
      </c>
      <c r="K84" s="45" t="e">
        <f t="shared" si="12"/>
        <v>#N/A</v>
      </c>
    </row>
    <row r="85" spans="2:11">
      <c r="B85">
        <v>0</v>
      </c>
      <c r="C85">
        <v>0</v>
      </c>
      <c r="D85" s="70">
        <f t="shared" si="8"/>
        <v>0</v>
      </c>
      <c r="E85" s="44">
        <f>IF(ISERROR(VLOOKUP($A85,'Doubles Stats'!$A:$C,3,0)),0,VLOOKUP($A85,'Doubles Stats'!$A:$C,3,0))</f>
        <v>0</v>
      </c>
      <c r="F85" s="46">
        <f t="shared" si="10"/>
        <v>0</v>
      </c>
      <c r="G85" s="44">
        <f>IF(ISERROR(VLOOKUP($A85,'Doubles Stats'!$A:$D,4,0)),0,VLOOKUP($A85,'Doubles Stats'!$A:$D,4,0))</f>
        <v>0</v>
      </c>
      <c r="H85" s="44">
        <f t="shared" si="9"/>
        <v>0</v>
      </c>
      <c r="I85" s="44" t="e">
        <f>IF(ISERROR(G85),0,VLOOKUP($A85,'Doubles Stats'!$A:$D,2,0))</f>
        <v>#N/A</v>
      </c>
      <c r="J85" s="44" t="e">
        <f t="shared" si="11"/>
        <v>#N/A</v>
      </c>
      <c r="K85" s="45" t="e">
        <f t="shared" si="12"/>
        <v>#N/A</v>
      </c>
    </row>
    <row r="86" spans="2:11">
      <c r="B86">
        <v>0</v>
      </c>
      <c r="C86">
        <v>0</v>
      </c>
      <c r="D86" s="70">
        <f t="shared" si="8"/>
        <v>0</v>
      </c>
      <c r="E86" s="44">
        <f>IF(ISERROR(VLOOKUP($A86,'Doubles Stats'!$A:$C,3,0)),0,VLOOKUP($A86,'Doubles Stats'!$A:$C,3,0))</f>
        <v>0</v>
      </c>
      <c r="F86" s="46">
        <f t="shared" si="10"/>
        <v>0</v>
      </c>
      <c r="G86" s="44">
        <f>IF(ISERROR(VLOOKUP($A86,'Doubles Stats'!$A:$D,4,0)),0,VLOOKUP($A86,'Doubles Stats'!$A:$D,4,0))</f>
        <v>0</v>
      </c>
      <c r="H86" s="44">
        <f t="shared" si="9"/>
        <v>0</v>
      </c>
      <c r="I86" s="44" t="e">
        <f>IF(ISERROR(G86),0,VLOOKUP($A86,'Doubles Stats'!$A:$D,2,0))</f>
        <v>#N/A</v>
      </c>
      <c r="J86" s="44" t="e">
        <f t="shared" si="11"/>
        <v>#N/A</v>
      </c>
      <c r="K86" s="45" t="e">
        <f t="shared" si="12"/>
        <v>#N/A</v>
      </c>
    </row>
    <row r="87" spans="2:11">
      <c r="B87">
        <v>0</v>
      </c>
      <c r="C87">
        <v>0</v>
      </c>
      <c r="D87" s="70">
        <f t="shared" si="8"/>
        <v>0</v>
      </c>
      <c r="E87" s="44">
        <f>IF(ISERROR(VLOOKUP($A87,'Doubles Stats'!$A:$C,3,0)),0,VLOOKUP($A87,'Doubles Stats'!$A:$C,3,0))</f>
        <v>0</v>
      </c>
      <c r="F87" s="46">
        <f t="shared" si="10"/>
        <v>0</v>
      </c>
      <c r="G87" s="44">
        <f>IF(ISERROR(VLOOKUP($A87,'Doubles Stats'!$A:$D,4,0)),0,VLOOKUP($A87,'Doubles Stats'!$A:$D,4,0))</f>
        <v>0</v>
      </c>
      <c r="H87" s="44">
        <f t="shared" si="9"/>
        <v>0</v>
      </c>
      <c r="I87" s="44" t="e">
        <f>IF(ISERROR(G87),0,VLOOKUP($A87,'Doubles Stats'!$A:$D,2,0))</f>
        <v>#N/A</v>
      </c>
      <c r="J87" s="44" t="e">
        <f t="shared" si="11"/>
        <v>#N/A</v>
      </c>
      <c r="K87" s="45" t="e">
        <f t="shared" si="12"/>
        <v>#N/A</v>
      </c>
    </row>
    <row r="88" spans="2:11">
      <c r="B88">
        <v>0</v>
      </c>
      <c r="C88">
        <v>0</v>
      </c>
      <c r="D88" s="70">
        <f t="shared" si="8"/>
        <v>0</v>
      </c>
      <c r="E88" s="44">
        <f>IF(ISERROR(VLOOKUP($A88,'Doubles Stats'!$A:$C,3,0)),0,VLOOKUP($A88,'Doubles Stats'!$A:$C,3,0))</f>
        <v>0</v>
      </c>
      <c r="F88" s="46">
        <f t="shared" ref="F88:F135" si="13">B88+IF(ISERROR(E88),0,E88)</f>
        <v>0</v>
      </c>
      <c r="G88" s="44">
        <f>IF(ISERROR(VLOOKUP($A88,'Doubles Stats'!$A:$D,4,0)),0,VLOOKUP($A88,'Doubles Stats'!$A:$D,4,0))</f>
        <v>0</v>
      </c>
      <c r="H88" s="44">
        <f t="shared" si="9"/>
        <v>0</v>
      </c>
      <c r="I88" s="44" t="e">
        <f>IF(ISERROR(G88),0,VLOOKUP($A88,'Doubles Stats'!$A:$D,2,0))</f>
        <v>#N/A</v>
      </c>
      <c r="J88" s="44" t="e">
        <f t="shared" si="11"/>
        <v>#N/A</v>
      </c>
      <c r="K88" s="45" t="e">
        <f t="shared" si="12"/>
        <v>#N/A</v>
      </c>
    </row>
    <row r="89" spans="2:11">
      <c r="B89">
        <v>0</v>
      </c>
      <c r="C89">
        <v>0</v>
      </c>
      <c r="D89" s="70">
        <f t="shared" si="8"/>
        <v>0</v>
      </c>
      <c r="E89" s="44">
        <f>IF(ISERROR(VLOOKUP($A89,'Doubles Stats'!$A:$C,3,0)),0,VLOOKUP($A89,'Doubles Stats'!$A:$C,3,0))</f>
        <v>0</v>
      </c>
      <c r="F89" s="46">
        <f t="shared" si="13"/>
        <v>0</v>
      </c>
      <c r="G89" s="44">
        <f>IF(ISERROR(VLOOKUP($A89,'Doubles Stats'!$A:$D,4,0)),0,VLOOKUP($A89,'Doubles Stats'!$A:$D,4,0))</f>
        <v>0</v>
      </c>
      <c r="H89" s="44">
        <f t="shared" si="9"/>
        <v>0</v>
      </c>
      <c r="I89" s="44" t="e">
        <f>IF(ISERROR(G89),0,VLOOKUP($A89,'Doubles Stats'!$A:$D,2,0))</f>
        <v>#N/A</v>
      </c>
      <c r="J89" s="44" t="e">
        <f t="shared" si="11"/>
        <v>#N/A</v>
      </c>
      <c r="K89" s="45" t="e">
        <f t="shared" si="12"/>
        <v>#N/A</v>
      </c>
    </row>
    <row r="90" spans="2:11">
      <c r="B90">
        <v>0</v>
      </c>
      <c r="C90">
        <v>0</v>
      </c>
      <c r="D90" s="70">
        <f t="shared" si="8"/>
        <v>0</v>
      </c>
      <c r="E90" s="44">
        <f>IF(ISERROR(VLOOKUP($A90,'Doubles Stats'!$A:$C,3,0)),0,VLOOKUP($A90,'Doubles Stats'!$A:$C,3,0))</f>
        <v>0</v>
      </c>
      <c r="F90" s="46">
        <f t="shared" si="13"/>
        <v>0</v>
      </c>
      <c r="G90" s="44">
        <f>IF(ISERROR(VLOOKUP($A90,'Doubles Stats'!$A:$D,4,0)),0,VLOOKUP($A90,'Doubles Stats'!$A:$D,4,0))</f>
        <v>0</v>
      </c>
      <c r="H90" s="44">
        <f t="shared" si="9"/>
        <v>0</v>
      </c>
      <c r="I90" s="44" t="e">
        <f>IF(ISERROR(G90),0,VLOOKUP($A90,'Doubles Stats'!$A:$D,2,0))</f>
        <v>#N/A</v>
      </c>
      <c r="J90" s="44" t="e">
        <f t="shared" si="11"/>
        <v>#N/A</v>
      </c>
      <c r="K90" s="45" t="e">
        <f t="shared" si="12"/>
        <v>#N/A</v>
      </c>
    </row>
    <row r="91" spans="2:11">
      <c r="B91">
        <v>0</v>
      </c>
      <c r="C91">
        <v>0</v>
      </c>
      <c r="D91" s="70">
        <f t="shared" si="8"/>
        <v>0</v>
      </c>
      <c r="E91" s="44">
        <f>IF(ISERROR(VLOOKUP($A91,'Doubles Stats'!$A:$C,3,0)),0,VLOOKUP($A91,'Doubles Stats'!$A:$C,3,0))</f>
        <v>0</v>
      </c>
      <c r="F91" s="46">
        <f t="shared" si="13"/>
        <v>0</v>
      </c>
      <c r="G91" s="44">
        <f>IF(ISERROR(VLOOKUP($A91,'Doubles Stats'!$A:$D,4,0)),0,VLOOKUP($A91,'Doubles Stats'!$A:$D,4,0))</f>
        <v>0</v>
      </c>
      <c r="H91" s="44">
        <f t="shared" si="9"/>
        <v>0</v>
      </c>
      <c r="I91" s="44" t="e">
        <f>IF(ISERROR(G91),0,VLOOKUP($A91,'Doubles Stats'!$A:$D,2,0))</f>
        <v>#N/A</v>
      </c>
      <c r="J91" s="44" t="e">
        <f t="shared" si="11"/>
        <v>#N/A</v>
      </c>
      <c r="K91" s="45" t="e">
        <f t="shared" si="12"/>
        <v>#N/A</v>
      </c>
    </row>
    <row r="92" spans="2:11">
      <c r="B92">
        <v>0</v>
      </c>
      <c r="C92">
        <v>0</v>
      </c>
      <c r="D92" s="70">
        <f t="shared" si="8"/>
        <v>0</v>
      </c>
      <c r="E92" s="44">
        <f>IF(ISERROR(VLOOKUP($A92,'Doubles Stats'!$A:$C,3,0)),0,VLOOKUP($A92,'Doubles Stats'!$A:$C,3,0))</f>
        <v>0</v>
      </c>
      <c r="F92" s="46">
        <f t="shared" si="13"/>
        <v>0</v>
      </c>
      <c r="G92" s="44">
        <f>IF(ISERROR(VLOOKUP($A92,'Doubles Stats'!$A:$D,4,0)),0,VLOOKUP($A92,'Doubles Stats'!$A:$D,4,0))</f>
        <v>0</v>
      </c>
      <c r="H92" s="44">
        <f t="shared" si="9"/>
        <v>0</v>
      </c>
      <c r="I92" s="44" t="e">
        <f>IF(ISERROR(G92),0,VLOOKUP($A92,'Doubles Stats'!$A:$D,2,0))</f>
        <v>#N/A</v>
      </c>
      <c r="J92" s="44" t="e">
        <f t="shared" si="11"/>
        <v>#N/A</v>
      </c>
      <c r="K92" s="45" t="e">
        <f t="shared" si="12"/>
        <v>#N/A</v>
      </c>
    </row>
    <row r="93" spans="2:11">
      <c r="B93">
        <v>0</v>
      </c>
      <c r="C93">
        <v>0</v>
      </c>
      <c r="D93" s="70">
        <f t="shared" si="8"/>
        <v>0</v>
      </c>
      <c r="E93" s="44">
        <f>IF(ISERROR(VLOOKUP($A93,'Doubles Stats'!$A:$C,3,0)),0,VLOOKUP($A93,'Doubles Stats'!$A:$C,3,0))</f>
        <v>0</v>
      </c>
      <c r="F93" s="46">
        <f t="shared" si="13"/>
        <v>0</v>
      </c>
      <c r="G93" s="44">
        <f>IF(ISERROR(VLOOKUP($A93,'Doubles Stats'!$A:$D,4,0)),0,VLOOKUP($A93,'Doubles Stats'!$A:$D,4,0))</f>
        <v>0</v>
      </c>
      <c r="H93" s="44">
        <f t="shared" si="9"/>
        <v>0</v>
      </c>
      <c r="I93" s="44" t="e">
        <f>IF(ISERROR(G93),0,VLOOKUP($A93,'Doubles Stats'!$A:$D,2,0))</f>
        <v>#N/A</v>
      </c>
      <c r="J93" s="44" t="e">
        <f t="shared" si="11"/>
        <v>#N/A</v>
      </c>
      <c r="K93" s="45" t="e">
        <f t="shared" si="12"/>
        <v>#N/A</v>
      </c>
    </row>
    <row r="94" spans="2:11">
      <c r="B94">
        <v>0</v>
      </c>
      <c r="C94">
        <v>0</v>
      </c>
      <c r="D94" s="70">
        <f t="shared" si="8"/>
        <v>0</v>
      </c>
      <c r="E94" s="44">
        <f>IF(ISERROR(VLOOKUP($A94,'Doubles Stats'!$A:$C,3,0)),0,VLOOKUP($A94,'Doubles Stats'!$A:$C,3,0))</f>
        <v>0</v>
      </c>
      <c r="F94" s="46">
        <f t="shared" si="13"/>
        <v>0</v>
      </c>
      <c r="G94" s="44">
        <f>IF(ISERROR(VLOOKUP($A94,'Doubles Stats'!$A:$D,4,0)),0,VLOOKUP($A94,'Doubles Stats'!$A:$D,4,0))</f>
        <v>0</v>
      </c>
      <c r="H94" s="44">
        <f t="shared" si="9"/>
        <v>0</v>
      </c>
      <c r="I94" s="44" t="e">
        <f>IF(ISERROR(G94),0,VLOOKUP($A94,'Doubles Stats'!$A:$D,2,0))</f>
        <v>#N/A</v>
      </c>
      <c r="J94" s="44" t="e">
        <f t="shared" si="11"/>
        <v>#N/A</v>
      </c>
      <c r="K94" s="45" t="e">
        <f t="shared" si="12"/>
        <v>#N/A</v>
      </c>
    </row>
    <row r="95" spans="2:11">
      <c r="B95">
        <v>0</v>
      </c>
      <c r="C95">
        <v>0</v>
      </c>
      <c r="D95" s="70">
        <f t="shared" si="8"/>
        <v>0</v>
      </c>
      <c r="E95" s="44">
        <f>IF(ISERROR(VLOOKUP($A95,'Doubles Stats'!$A:$C,3,0)),0,VLOOKUP($A95,'Doubles Stats'!$A:$C,3,0))</f>
        <v>0</v>
      </c>
      <c r="F95" s="46">
        <f t="shared" si="13"/>
        <v>0</v>
      </c>
      <c r="G95" s="44">
        <f>IF(ISERROR(VLOOKUP($A95,'Doubles Stats'!$A:$D,4,0)),0,VLOOKUP($A95,'Doubles Stats'!$A:$D,4,0))</f>
        <v>0</v>
      </c>
      <c r="H95" s="44">
        <f t="shared" si="9"/>
        <v>0</v>
      </c>
      <c r="I95" s="44" t="e">
        <f>IF(ISERROR(G95),0,VLOOKUP($A95,'Doubles Stats'!$A:$D,2,0))</f>
        <v>#N/A</v>
      </c>
      <c r="J95" s="44" t="e">
        <f t="shared" si="11"/>
        <v>#N/A</v>
      </c>
      <c r="K95" s="45" t="e">
        <f t="shared" si="12"/>
        <v>#N/A</v>
      </c>
    </row>
    <row r="96" spans="2:11">
      <c r="B96">
        <v>0</v>
      </c>
      <c r="C96">
        <v>0</v>
      </c>
      <c r="D96" s="70">
        <f t="shared" si="8"/>
        <v>0</v>
      </c>
      <c r="E96" s="44">
        <f>IF(ISERROR(VLOOKUP($A96,'Doubles Stats'!$A:$C,3,0)),0,VLOOKUP($A96,'Doubles Stats'!$A:$C,3,0))</f>
        <v>0</v>
      </c>
      <c r="F96" s="46">
        <f t="shared" si="13"/>
        <v>0</v>
      </c>
      <c r="G96" s="44">
        <f>IF(ISERROR(VLOOKUP($A96,'Doubles Stats'!$A:$D,4,0)),0,VLOOKUP($A96,'Doubles Stats'!$A:$D,4,0))</f>
        <v>0</v>
      </c>
      <c r="H96" s="44">
        <f t="shared" si="9"/>
        <v>0</v>
      </c>
      <c r="I96" s="44" t="e">
        <f>IF(ISERROR(G96),0,VLOOKUP($A96,'Doubles Stats'!$A:$D,2,0))</f>
        <v>#N/A</v>
      </c>
      <c r="J96" s="44" t="e">
        <f t="shared" si="11"/>
        <v>#N/A</v>
      </c>
      <c r="K96" s="45" t="e">
        <f t="shared" si="12"/>
        <v>#N/A</v>
      </c>
    </row>
    <row r="97" spans="2:11">
      <c r="B97">
        <v>0</v>
      </c>
      <c r="C97">
        <v>0</v>
      </c>
      <c r="D97" s="70">
        <f t="shared" si="8"/>
        <v>0</v>
      </c>
      <c r="E97" s="44">
        <f>IF(ISERROR(VLOOKUP($A97,'Doubles Stats'!$A:$C,3,0)),0,VLOOKUP($A97,'Doubles Stats'!$A:$C,3,0))</f>
        <v>0</v>
      </c>
      <c r="F97" s="46">
        <f t="shared" si="13"/>
        <v>0</v>
      </c>
      <c r="G97" s="44">
        <f>IF(ISERROR(VLOOKUP($A97,'Doubles Stats'!$A:$D,4,0)),0,VLOOKUP($A97,'Doubles Stats'!$A:$D,4,0))</f>
        <v>0</v>
      </c>
      <c r="H97" s="44">
        <f t="shared" si="9"/>
        <v>0</v>
      </c>
      <c r="I97" s="44" t="e">
        <f>IF(ISERROR(G97),0,VLOOKUP($A97,'Doubles Stats'!$A:$D,2,0))</f>
        <v>#N/A</v>
      </c>
      <c r="J97" s="44" t="e">
        <f t="shared" si="11"/>
        <v>#N/A</v>
      </c>
      <c r="K97" s="45" t="e">
        <f t="shared" si="12"/>
        <v>#N/A</v>
      </c>
    </row>
    <row r="98" spans="2:11">
      <c r="B98">
        <v>0</v>
      </c>
      <c r="C98">
        <v>0</v>
      </c>
      <c r="D98" s="70">
        <f t="shared" si="8"/>
        <v>0</v>
      </c>
      <c r="E98" s="44">
        <f>IF(ISERROR(VLOOKUP($A98,'Doubles Stats'!$A:$C,3,0)),0,VLOOKUP($A98,'Doubles Stats'!$A:$C,3,0))</f>
        <v>0</v>
      </c>
      <c r="F98" s="46">
        <f t="shared" si="13"/>
        <v>0</v>
      </c>
      <c r="G98" s="44">
        <f>IF(ISERROR(VLOOKUP($A98,'Doubles Stats'!$A:$D,4,0)),0,VLOOKUP($A98,'Doubles Stats'!$A:$D,4,0))</f>
        <v>0</v>
      </c>
      <c r="H98" s="44">
        <f t="shared" si="9"/>
        <v>0</v>
      </c>
      <c r="I98" s="44" t="e">
        <f>IF(ISERROR(G98),0,VLOOKUP($A98,'Doubles Stats'!$A:$D,2,0))</f>
        <v>#N/A</v>
      </c>
      <c r="J98" s="44" t="e">
        <f t="shared" si="11"/>
        <v>#N/A</v>
      </c>
      <c r="K98" s="45" t="e">
        <f t="shared" si="12"/>
        <v>#N/A</v>
      </c>
    </row>
    <row r="99" spans="2:11">
      <c r="B99">
        <v>0</v>
      </c>
      <c r="C99">
        <v>0</v>
      </c>
      <c r="D99" s="70">
        <f t="shared" si="8"/>
        <v>0</v>
      </c>
      <c r="E99" s="44">
        <f>IF(ISERROR(VLOOKUP($A99,'Doubles Stats'!$A:$C,3,0)),0,VLOOKUP($A99,'Doubles Stats'!$A:$C,3,0))</f>
        <v>0</v>
      </c>
      <c r="F99" s="46">
        <f t="shared" si="13"/>
        <v>0</v>
      </c>
      <c r="G99" s="44">
        <f>IF(ISERROR(VLOOKUP($A99,'Doubles Stats'!$A:$D,4,0)),0,VLOOKUP($A99,'Doubles Stats'!$A:$D,4,0))</f>
        <v>0</v>
      </c>
      <c r="H99" s="44">
        <f t="shared" si="9"/>
        <v>0</v>
      </c>
      <c r="I99" s="44" t="e">
        <f>IF(ISERROR(G99),0,VLOOKUP($A99,'Doubles Stats'!$A:$D,2,0))</f>
        <v>#N/A</v>
      </c>
      <c r="J99" s="44" t="e">
        <f t="shared" si="11"/>
        <v>#N/A</v>
      </c>
      <c r="K99" s="45" t="e">
        <f t="shared" si="12"/>
        <v>#N/A</v>
      </c>
    </row>
    <row r="100" spans="2:11">
      <c r="B100">
        <v>0</v>
      </c>
      <c r="C100">
        <v>0</v>
      </c>
      <c r="D100" s="70">
        <f t="shared" si="8"/>
        <v>0</v>
      </c>
      <c r="E100" s="44">
        <f>IF(ISERROR(VLOOKUP($A100,'Doubles Stats'!$A:$C,3,0)),0,VLOOKUP($A100,'Doubles Stats'!$A:$C,3,0))</f>
        <v>0</v>
      </c>
      <c r="F100" s="46">
        <f t="shared" si="13"/>
        <v>0</v>
      </c>
      <c r="G100" s="44">
        <f>IF(ISERROR(VLOOKUP($A100,'Doubles Stats'!$A:$D,4,0)),0,VLOOKUP($A100,'Doubles Stats'!$A:$D,4,0))</f>
        <v>0</v>
      </c>
      <c r="H100" s="44">
        <f t="shared" si="9"/>
        <v>0</v>
      </c>
      <c r="I100" s="44" t="e">
        <f>IF(ISERROR(G100),0,VLOOKUP($A100,'Doubles Stats'!$A:$D,2,0))</f>
        <v>#N/A</v>
      </c>
      <c r="J100" s="44" t="e">
        <f t="shared" si="11"/>
        <v>#N/A</v>
      </c>
      <c r="K100" s="45" t="e">
        <f t="shared" si="12"/>
        <v>#N/A</v>
      </c>
    </row>
    <row r="101" spans="2:11">
      <c r="B101">
        <v>0</v>
      </c>
      <c r="C101">
        <v>0</v>
      </c>
      <c r="D101" s="70">
        <f t="shared" si="8"/>
        <v>0</v>
      </c>
      <c r="E101" s="44">
        <f>IF(ISERROR(VLOOKUP($A101,'Doubles Stats'!$A:$C,3,0)),0,VLOOKUP($A101,'Doubles Stats'!$A:$C,3,0))</f>
        <v>0</v>
      </c>
      <c r="F101" s="46">
        <f t="shared" si="13"/>
        <v>0</v>
      </c>
      <c r="G101" s="44">
        <f>IF(ISERROR(VLOOKUP($A101,'Doubles Stats'!$A:$D,4,0)),0,VLOOKUP($A101,'Doubles Stats'!$A:$D,4,0))</f>
        <v>0</v>
      </c>
      <c r="H101" s="44">
        <f t="shared" si="9"/>
        <v>0</v>
      </c>
      <c r="I101" s="44" t="e">
        <f>IF(ISERROR(G101),0,VLOOKUP($A101,'Doubles Stats'!$A:$D,2,0))</f>
        <v>#N/A</v>
      </c>
      <c r="J101" s="44" t="e">
        <f t="shared" si="11"/>
        <v>#N/A</v>
      </c>
      <c r="K101" s="45" t="e">
        <f t="shared" si="12"/>
        <v>#N/A</v>
      </c>
    </row>
    <row r="102" spans="2:11">
      <c r="B102">
        <v>0</v>
      </c>
      <c r="C102">
        <v>0</v>
      </c>
      <c r="D102" s="70">
        <f t="shared" si="8"/>
        <v>0</v>
      </c>
      <c r="E102" s="44">
        <f>IF(ISERROR(VLOOKUP($A102,'Doubles Stats'!$A:$C,3,0)),0,VLOOKUP($A102,'Doubles Stats'!$A:$C,3,0))</f>
        <v>0</v>
      </c>
      <c r="F102" s="46">
        <f t="shared" si="13"/>
        <v>0</v>
      </c>
      <c r="G102" s="44">
        <f>IF(ISERROR(VLOOKUP($A102,'Doubles Stats'!$A:$D,4,0)),0,VLOOKUP($A102,'Doubles Stats'!$A:$D,4,0))</f>
        <v>0</v>
      </c>
      <c r="H102" s="44">
        <f t="shared" si="9"/>
        <v>0</v>
      </c>
      <c r="I102" s="44" t="e">
        <f>IF(ISERROR(G102),0,VLOOKUP($A102,'Doubles Stats'!$A:$D,2,0))</f>
        <v>#N/A</v>
      </c>
      <c r="J102" s="44" t="e">
        <f t="shared" si="11"/>
        <v>#N/A</v>
      </c>
      <c r="K102" s="45" t="e">
        <f t="shared" si="12"/>
        <v>#N/A</v>
      </c>
    </row>
    <row r="103" spans="2:11">
      <c r="B103">
        <v>0</v>
      </c>
      <c r="C103">
        <v>0</v>
      </c>
      <c r="D103" s="70">
        <f t="shared" si="8"/>
        <v>0</v>
      </c>
      <c r="E103" s="44">
        <f>IF(ISERROR(VLOOKUP($A103,'Doubles Stats'!$A:$C,3,0)),0,VLOOKUP($A103,'Doubles Stats'!$A:$C,3,0))</f>
        <v>0</v>
      </c>
      <c r="F103" s="46">
        <f t="shared" si="13"/>
        <v>0</v>
      </c>
      <c r="G103" s="44">
        <f>IF(ISERROR(VLOOKUP($A103,'Doubles Stats'!$A:$D,4,0)),0,VLOOKUP($A103,'Doubles Stats'!$A:$D,4,0))</f>
        <v>0</v>
      </c>
      <c r="H103" s="44">
        <f t="shared" si="9"/>
        <v>0</v>
      </c>
      <c r="I103" s="44" t="e">
        <f>IF(ISERROR(G103),0,VLOOKUP($A103,'Doubles Stats'!$A:$D,2,0))</f>
        <v>#N/A</v>
      </c>
      <c r="J103" s="44" t="e">
        <f t="shared" si="11"/>
        <v>#N/A</v>
      </c>
      <c r="K103" s="45" t="e">
        <f t="shared" si="12"/>
        <v>#N/A</v>
      </c>
    </row>
    <row r="104" spans="2:11">
      <c r="B104">
        <v>0</v>
      </c>
      <c r="C104">
        <v>0</v>
      </c>
      <c r="D104" s="70">
        <f t="shared" si="8"/>
        <v>0</v>
      </c>
      <c r="E104" s="44">
        <f>IF(ISERROR(VLOOKUP($A104,'Doubles Stats'!$A:$C,3,0)),0,VLOOKUP($A104,'Doubles Stats'!$A:$C,3,0))</f>
        <v>0</v>
      </c>
      <c r="F104" s="46">
        <f t="shared" si="13"/>
        <v>0</v>
      </c>
      <c r="G104" s="44">
        <f>IF(ISERROR(VLOOKUP($A104,'Doubles Stats'!$A:$D,4,0)),0,VLOOKUP($A104,'Doubles Stats'!$A:$D,4,0))</f>
        <v>0</v>
      </c>
      <c r="H104" s="44">
        <f t="shared" si="9"/>
        <v>0</v>
      </c>
      <c r="I104" s="44" t="e">
        <f>IF(ISERROR(G104),0,VLOOKUP($A104,'Doubles Stats'!$A:$D,2,0))</f>
        <v>#N/A</v>
      </c>
      <c r="J104" s="44" t="e">
        <f t="shared" si="11"/>
        <v>#N/A</v>
      </c>
      <c r="K104" s="45" t="e">
        <f t="shared" si="12"/>
        <v>#N/A</v>
      </c>
    </row>
    <row r="105" spans="2:11">
      <c r="B105">
        <v>0</v>
      </c>
      <c r="C105">
        <v>0</v>
      </c>
      <c r="D105" s="70">
        <f t="shared" si="8"/>
        <v>0</v>
      </c>
      <c r="E105" s="44">
        <f>IF(ISERROR(VLOOKUP($A105,'Doubles Stats'!$A:$C,3,0)),0,VLOOKUP($A105,'Doubles Stats'!$A:$C,3,0))</f>
        <v>0</v>
      </c>
      <c r="F105" s="46">
        <f t="shared" si="13"/>
        <v>0</v>
      </c>
      <c r="G105" s="44">
        <f>IF(ISERROR(VLOOKUP($A105,'Doubles Stats'!$A:$D,4,0)),0,VLOOKUP($A105,'Doubles Stats'!$A:$D,4,0))</f>
        <v>0</v>
      </c>
      <c r="H105" s="44">
        <f t="shared" si="9"/>
        <v>0</v>
      </c>
      <c r="I105" s="44" t="e">
        <f>IF(ISERROR(G105),0,VLOOKUP($A105,'Doubles Stats'!$A:$D,2,0))</f>
        <v>#N/A</v>
      </c>
      <c r="J105" s="44" t="e">
        <f t="shared" si="11"/>
        <v>#N/A</v>
      </c>
      <c r="K105" s="45" t="e">
        <f t="shared" si="12"/>
        <v>#N/A</v>
      </c>
    </row>
    <row r="106" spans="2:11">
      <c r="B106">
        <v>0</v>
      </c>
      <c r="C106">
        <v>0</v>
      </c>
      <c r="D106" s="70">
        <f t="shared" si="8"/>
        <v>0</v>
      </c>
      <c r="E106" s="44">
        <f>IF(ISERROR(VLOOKUP($A106,'Doubles Stats'!$A:$C,3,0)),0,VLOOKUP($A106,'Doubles Stats'!$A:$C,3,0))</f>
        <v>0</v>
      </c>
      <c r="F106" s="46">
        <f t="shared" si="13"/>
        <v>0</v>
      </c>
      <c r="G106" s="44">
        <f>IF(ISERROR(VLOOKUP($A106,'Doubles Stats'!$A:$D,4,0)),0,VLOOKUP($A106,'Doubles Stats'!$A:$D,4,0))</f>
        <v>0</v>
      </c>
      <c r="H106" s="44">
        <f t="shared" si="9"/>
        <v>0</v>
      </c>
      <c r="I106" s="44" t="e">
        <f>IF(ISERROR(G106),0,VLOOKUP($A106,'Doubles Stats'!$A:$D,2,0))</f>
        <v>#N/A</v>
      </c>
      <c r="J106" s="44" t="e">
        <f t="shared" si="11"/>
        <v>#N/A</v>
      </c>
      <c r="K106" s="45" t="e">
        <f t="shared" si="12"/>
        <v>#N/A</v>
      </c>
    </row>
    <row r="107" spans="2:11">
      <c r="B107">
        <v>0</v>
      </c>
      <c r="C107">
        <v>0</v>
      </c>
      <c r="D107" s="70">
        <f t="shared" si="8"/>
        <v>0</v>
      </c>
      <c r="E107" s="44">
        <f>IF(ISERROR(VLOOKUP($A107,'Doubles Stats'!$A:$C,3,0)),0,VLOOKUP($A107,'Doubles Stats'!$A:$C,3,0))</f>
        <v>0</v>
      </c>
      <c r="F107" s="46">
        <f t="shared" si="13"/>
        <v>0</v>
      </c>
      <c r="G107" s="44">
        <f>IF(ISERROR(VLOOKUP($A107,'Doubles Stats'!$A:$D,4,0)),0,VLOOKUP($A107,'Doubles Stats'!$A:$D,4,0))</f>
        <v>0</v>
      </c>
      <c r="H107" s="44">
        <f t="shared" si="9"/>
        <v>0</v>
      </c>
      <c r="I107" s="44" t="e">
        <f>IF(ISERROR(G107),0,VLOOKUP($A107,'Doubles Stats'!$A:$D,2,0))</f>
        <v>#N/A</v>
      </c>
      <c r="J107" s="44" t="e">
        <f t="shared" si="11"/>
        <v>#N/A</v>
      </c>
      <c r="K107" s="45" t="e">
        <f t="shared" si="12"/>
        <v>#N/A</v>
      </c>
    </row>
    <row r="108" spans="2:11">
      <c r="B108">
        <v>0</v>
      </c>
      <c r="C108">
        <v>0</v>
      </c>
      <c r="D108" s="70">
        <f t="shared" si="8"/>
        <v>0</v>
      </c>
      <c r="E108" s="44">
        <f>IF(ISERROR(VLOOKUP($A108,'Doubles Stats'!$A:$C,3,0)),0,VLOOKUP($A108,'Doubles Stats'!$A:$C,3,0))</f>
        <v>0</v>
      </c>
      <c r="F108" s="46">
        <f t="shared" si="13"/>
        <v>0</v>
      </c>
      <c r="G108" s="44">
        <f>IF(ISERROR(VLOOKUP($A108,'Doubles Stats'!$A:$D,4,0)),0,VLOOKUP($A108,'Doubles Stats'!$A:$D,4,0))</f>
        <v>0</v>
      </c>
      <c r="H108" s="44">
        <f t="shared" si="9"/>
        <v>0</v>
      </c>
      <c r="I108" s="44" t="e">
        <f>IF(ISERROR(G108),0,VLOOKUP($A108,'Doubles Stats'!$A:$D,2,0))</f>
        <v>#N/A</v>
      </c>
      <c r="J108" s="44" t="e">
        <f t="shared" si="11"/>
        <v>#N/A</v>
      </c>
      <c r="K108" s="45" t="e">
        <f t="shared" si="12"/>
        <v>#N/A</v>
      </c>
    </row>
    <row r="109" spans="2:11">
      <c r="B109">
        <v>0</v>
      </c>
      <c r="C109">
        <v>0</v>
      </c>
      <c r="D109" s="70">
        <f t="shared" si="8"/>
        <v>0</v>
      </c>
      <c r="E109" s="44">
        <f>IF(ISERROR(VLOOKUP($A109,'Doubles Stats'!$A:$C,3,0)),0,VLOOKUP($A109,'Doubles Stats'!$A:$C,3,0))</f>
        <v>0</v>
      </c>
      <c r="F109" s="46">
        <f t="shared" si="13"/>
        <v>0</v>
      </c>
      <c r="G109" s="44">
        <f>IF(ISERROR(VLOOKUP($A109,'Doubles Stats'!$A:$D,4,0)),0,VLOOKUP($A109,'Doubles Stats'!$A:$D,4,0))</f>
        <v>0</v>
      </c>
      <c r="H109" s="44">
        <f t="shared" si="9"/>
        <v>0</v>
      </c>
      <c r="I109" s="44" t="e">
        <f>IF(ISERROR(G109),0,VLOOKUP($A109,'Doubles Stats'!$A:$D,2,0))</f>
        <v>#N/A</v>
      </c>
      <c r="J109" s="44" t="e">
        <f t="shared" si="11"/>
        <v>#N/A</v>
      </c>
      <c r="K109" s="45" t="e">
        <f t="shared" si="12"/>
        <v>#N/A</v>
      </c>
    </row>
    <row r="110" spans="2:11">
      <c r="B110">
        <v>0</v>
      </c>
      <c r="C110">
        <v>0</v>
      </c>
      <c r="D110" s="70">
        <f t="shared" si="8"/>
        <v>0</v>
      </c>
      <c r="E110" s="44">
        <f>IF(ISERROR(VLOOKUP($A110,'Doubles Stats'!$A:$C,3,0)),0,VLOOKUP($A110,'Doubles Stats'!$A:$C,3,0))</f>
        <v>0</v>
      </c>
      <c r="F110" s="46">
        <f t="shared" si="13"/>
        <v>0</v>
      </c>
      <c r="G110" s="44">
        <f>IF(ISERROR(VLOOKUP($A110,'Doubles Stats'!$A:$D,4,0)),0,VLOOKUP($A110,'Doubles Stats'!$A:$D,4,0))</f>
        <v>0</v>
      </c>
      <c r="H110" s="44">
        <f t="shared" si="9"/>
        <v>0</v>
      </c>
      <c r="I110" s="44" t="e">
        <f>IF(ISERROR(G110),0,VLOOKUP($A110,'Doubles Stats'!$A:$D,2,0))</f>
        <v>#N/A</v>
      </c>
      <c r="J110" s="44" t="e">
        <f t="shared" si="11"/>
        <v>#N/A</v>
      </c>
      <c r="K110" s="45" t="e">
        <f t="shared" si="12"/>
        <v>#N/A</v>
      </c>
    </row>
    <row r="111" spans="2:11">
      <c r="B111">
        <v>0</v>
      </c>
      <c r="C111">
        <v>0</v>
      </c>
      <c r="D111" s="70">
        <f t="shared" si="8"/>
        <v>0</v>
      </c>
      <c r="E111" s="44">
        <f>IF(ISERROR(VLOOKUP($A111,'Doubles Stats'!$A:$C,3,0)),0,VLOOKUP($A111,'Doubles Stats'!$A:$C,3,0))</f>
        <v>0</v>
      </c>
      <c r="F111" s="46">
        <f t="shared" si="13"/>
        <v>0</v>
      </c>
      <c r="G111" s="44">
        <f>IF(ISERROR(VLOOKUP($A111,'Doubles Stats'!$A:$D,4,0)),0,VLOOKUP($A111,'Doubles Stats'!$A:$D,4,0))</f>
        <v>0</v>
      </c>
      <c r="H111" s="44">
        <f t="shared" si="9"/>
        <v>0</v>
      </c>
      <c r="I111" s="44" t="e">
        <f>IF(ISERROR(G111),0,VLOOKUP($A111,'Doubles Stats'!$A:$D,2,0))</f>
        <v>#N/A</v>
      </c>
      <c r="J111" s="44" t="e">
        <f t="shared" si="11"/>
        <v>#N/A</v>
      </c>
      <c r="K111" s="45" t="e">
        <f t="shared" si="12"/>
        <v>#N/A</v>
      </c>
    </row>
    <row r="112" spans="2:11">
      <c r="B112">
        <v>0</v>
      </c>
      <c r="C112">
        <v>0</v>
      </c>
      <c r="D112" s="70">
        <f t="shared" si="8"/>
        <v>0</v>
      </c>
      <c r="E112" s="44">
        <f>IF(ISERROR(VLOOKUP($A112,'Doubles Stats'!$A:$C,3,0)),0,VLOOKUP($A112,'Doubles Stats'!$A:$C,3,0))</f>
        <v>0</v>
      </c>
      <c r="F112" s="46">
        <f t="shared" si="13"/>
        <v>0</v>
      </c>
      <c r="G112" s="44">
        <f>IF(ISERROR(VLOOKUP($A112,'Doubles Stats'!$A:$D,4,0)),0,VLOOKUP($A112,'Doubles Stats'!$A:$D,4,0))</f>
        <v>0</v>
      </c>
      <c r="H112" s="44">
        <f t="shared" si="9"/>
        <v>0</v>
      </c>
      <c r="I112" s="44" t="e">
        <f>IF(ISERROR(G112),0,VLOOKUP($A112,'Doubles Stats'!$A:$D,2,0))</f>
        <v>#N/A</v>
      </c>
      <c r="J112" s="44" t="e">
        <f t="shared" si="11"/>
        <v>#N/A</v>
      </c>
      <c r="K112" s="45" t="e">
        <f t="shared" si="12"/>
        <v>#N/A</v>
      </c>
    </row>
    <row r="113" spans="2:11">
      <c r="B113">
        <v>0</v>
      </c>
      <c r="C113">
        <v>0</v>
      </c>
      <c r="D113" s="70">
        <f t="shared" si="8"/>
        <v>0</v>
      </c>
      <c r="E113" s="44">
        <f>IF(ISERROR(VLOOKUP($A113,'Doubles Stats'!$A:$C,3,0)),0,VLOOKUP($A113,'Doubles Stats'!$A:$C,3,0))</f>
        <v>0</v>
      </c>
      <c r="F113" s="46">
        <f t="shared" si="13"/>
        <v>0</v>
      </c>
      <c r="G113" s="44">
        <f>IF(ISERROR(VLOOKUP($A113,'Doubles Stats'!$A:$D,4,0)),0,VLOOKUP($A113,'Doubles Stats'!$A:$D,4,0))</f>
        <v>0</v>
      </c>
      <c r="H113" s="44">
        <f t="shared" si="9"/>
        <v>0</v>
      </c>
      <c r="I113" s="44" t="e">
        <f>IF(ISERROR(G113),0,VLOOKUP($A113,'Doubles Stats'!$A:$D,2,0))</f>
        <v>#N/A</v>
      </c>
      <c r="J113" s="44" t="e">
        <f t="shared" si="11"/>
        <v>#N/A</v>
      </c>
      <c r="K113" s="45" t="e">
        <f t="shared" si="12"/>
        <v>#N/A</v>
      </c>
    </row>
    <row r="114" spans="2:11">
      <c r="B114">
        <v>0</v>
      </c>
      <c r="C114">
        <v>0</v>
      </c>
      <c r="D114" s="70">
        <f t="shared" si="8"/>
        <v>0</v>
      </c>
      <c r="E114" s="44">
        <f>IF(ISERROR(VLOOKUP($A114,'Doubles Stats'!$A:$C,3,0)),0,VLOOKUP($A114,'Doubles Stats'!$A:$C,3,0))</f>
        <v>0</v>
      </c>
      <c r="F114" s="46">
        <f t="shared" si="13"/>
        <v>0</v>
      </c>
      <c r="G114" s="44">
        <f>IF(ISERROR(VLOOKUP($A114,'Doubles Stats'!$A:$D,4,0)),0,VLOOKUP($A114,'Doubles Stats'!$A:$D,4,0))</f>
        <v>0</v>
      </c>
      <c r="H114" s="44">
        <f t="shared" si="9"/>
        <v>0</v>
      </c>
      <c r="I114" s="44" t="e">
        <f>IF(ISERROR(G114),0,VLOOKUP($A114,'Doubles Stats'!$A:$D,2,0))</f>
        <v>#N/A</v>
      </c>
      <c r="J114" s="44" t="e">
        <f t="shared" si="11"/>
        <v>#N/A</v>
      </c>
      <c r="K114" s="45" t="e">
        <f t="shared" si="12"/>
        <v>#N/A</v>
      </c>
    </row>
    <row r="115" spans="2:11">
      <c r="B115">
        <v>0</v>
      </c>
      <c r="C115">
        <v>0</v>
      </c>
      <c r="D115" s="70">
        <f t="shared" si="8"/>
        <v>0</v>
      </c>
      <c r="E115" s="44">
        <f>IF(ISERROR(VLOOKUP($A115,'Doubles Stats'!$A:$C,3,0)),0,VLOOKUP($A115,'Doubles Stats'!$A:$C,3,0))</f>
        <v>0</v>
      </c>
      <c r="F115" s="46">
        <f t="shared" si="13"/>
        <v>0</v>
      </c>
      <c r="G115" s="44">
        <f>IF(ISERROR(VLOOKUP($A115,'Doubles Stats'!$A:$D,4,0)),0,VLOOKUP($A115,'Doubles Stats'!$A:$D,4,0))</f>
        <v>0</v>
      </c>
      <c r="H115" s="44">
        <f t="shared" si="9"/>
        <v>0</v>
      </c>
      <c r="I115" s="44" t="e">
        <f>IF(ISERROR(G115),0,VLOOKUP($A115,'Doubles Stats'!$A:$D,2,0))</f>
        <v>#N/A</v>
      </c>
      <c r="J115" s="44" t="e">
        <f t="shared" si="11"/>
        <v>#N/A</v>
      </c>
      <c r="K115" s="45" t="e">
        <f t="shared" si="12"/>
        <v>#N/A</v>
      </c>
    </row>
    <row r="116" spans="2:11">
      <c r="B116">
        <v>0</v>
      </c>
      <c r="C116">
        <v>0</v>
      </c>
      <c r="D116" s="70">
        <f t="shared" si="8"/>
        <v>0</v>
      </c>
      <c r="E116" s="44">
        <f>IF(ISERROR(VLOOKUP($A116,'Doubles Stats'!$A:$C,3,0)),0,VLOOKUP($A116,'Doubles Stats'!$A:$C,3,0))</f>
        <v>0</v>
      </c>
      <c r="F116" s="46">
        <f t="shared" si="13"/>
        <v>0</v>
      </c>
      <c r="G116" s="44">
        <f>IF(ISERROR(VLOOKUP($A116,'Doubles Stats'!$A:$D,4,0)),0,VLOOKUP($A116,'Doubles Stats'!$A:$D,4,0))</f>
        <v>0</v>
      </c>
      <c r="H116" s="44">
        <f t="shared" si="9"/>
        <v>0</v>
      </c>
      <c r="I116" s="44" t="e">
        <f>IF(ISERROR(G116),0,VLOOKUP($A116,'Doubles Stats'!$A:$D,2,0))</f>
        <v>#N/A</v>
      </c>
      <c r="J116" s="44" t="e">
        <f t="shared" si="11"/>
        <v>#N/A</v>
      </c>
      <c r="K116" s="45" t="e">
        <f t="shared" si="12"/>
        <v>#N/A</v>
      </c>
    </row>
    <row r="117" spans="2:11">
      <c r="B117">
        <v>0</v>
      </c>
      <c r="C117">
        <v>0</v>
      </c>
      <c r="D117" s="70">
        <f t="shared" si="8"/>
        <v>0</v>
      </c>
      <c r="E117" s="44">
        <f>IF(ISERROR(VLOOKUP($A117,'Doubles Stats'!$A:$C,3,0)),0,VLOOKUP($A117,'Doubles Stats'!$A:$C,3,0))</f>
        <v>0</v>
      </c>
      <c r="F117" s="46">
        <f t="shared" si="13"/>
        <v>0</v>
      </c>
      <c r="G117" s="44">
        <f>IF(ISERROR(VLOOKUP($A117,'Doubles Stats'!$A:$D,4,0)),0,VLOOKUP($A117,'Doubles Stats'!$A:$D,4,0))</f>
        <v>0</v>
      </c>
      <c r="H117" s="44">
        <f t="shared" si="9"/>
        <v>0</v>
      </c>
      <c r="I117" s="44" t="e">
        <f>IF(ISERROR(G117),0,VLOOKUP($A117,'Doubles Stats'!$A:$D,2,0))</f>
        <v>#N/A</v>
      </c>
      <c r="J117" s="44" t="e">
        <f t="shared" si="11"/>
        <v>#N/A</v>
      </c>
      <c r="K117" s="45" t="e">
        <f t="shared" si="12"/>
        <v>#N/A</v>
      </c>
    </row>
    <row r="118" spans="2:11">
      <c r="B118">
        <v>0</v>
      </c>
      <c r="C118">
        <v>0</v>
      </c>
      <c r="D118" s="70">
        <f t="shared" si="8"/>
        <v>0</v>
      </c>
      <c r="E118" s="44">
        <f>IF(ISERROR(VLOOKUP($A118,'Doubles Stats'!$A:$C,3,0)),0,VLOOKUP($A118,'Doubles Stats'!$A:$C,3,0))</f>
        <v>0</v>
      </c>
      <c r="F118" s="46">
        <f t="shared" si="13"/>
        <v>0</v>
      </c>
      <c r="G118" s="44">
        <f>IF(ISERROR(VLOOKUP($A118,'Doubles Stats'!$A:$D,4,0)),0,VLOOKUP($A118,'Doubles Stats'!$A:$D,4,0))</f>
        <v>0</v>
      </c>
      <c r="H118" s="44">
        <f t="shared" si="9"/>
        <v>0</v>
      </c>
      <c r="I118" s="44" t="e">
        <f>IF(ISERROR(G118),0,VLOOKUP($A118,'Doubles Stats'!$A:$D,2,0))</f>
        <v>#N/A</v>
      </c>
      <c r="J118" s="44" t="e">
        <f t="shared" si="11"/>
        <v>#N/A</v>
      </c>
      <c r="K118" s="45" t="e">
        <f t="shared" si="12"/>
        <v>#N/A</v>
      </c>
    </row>
    <row r="119" spans="2:11">
      <c r="B119">
        <v>0</v>
      </c>
      <c r="C119">
        <v>0</v>
      </c>
      <c r="D119" s="70">
        <f t="shared" si="8"/>
        <v>0</v>
      </c>
      <c r="E119" s="44">
        <f>IF(ISERROR(VLOOKUP($A119,'Doubles Stats'!$A:$C,3,0)),0,VLOOKUP($A119,'Doubles Stats'!$A:$C,3,0))</f>
        <v>0</v>
      </c>
      <c r="F119" s="46">
        <f t="shared" si="13"/>
        <v>0</v>
      </c>
      <c r="G119" s="44">
        <f>IF(ISERROR(VLOOKUP($A119,'Doubles Stats'!$A:$D,4,0)),0,VLOOKUP($A119,'Doubles Stats'!$A:$D,4,0))</f>
        <v>0</v>
      </c>
      <c r="H119" s="44">
        <f t="shared" si="9"/>
        <v>0</v>
      </c>
      <c r="I119" s="44" t="e">
        <f>IF(ISERROR(G119),0,VLOOKUP($A119,'Doubles Stats'!$A:$D,2,0))</f>
        <v>#N/A</v>
      </c>
      <c r="J119" s="44" t="e">
        <f t="shared" si="11"/>
        <v>#N/A</v>
      </c>
      <c r="K119" s="45" t="e">
        <f t="shared" si="12"/>
        <v>#N/A</v>
      </c>
    </row>
    <row r="120" spans="2:11">
      <c r="B120">
        <v>0</v>
      </c>
      <c r="C120">
        <v>0</v>
      </c>
      <c r="D120" s="70">
        <f t="shared" si="8"/>
        <v>0</v>
      </c>
      <c r="E120" s="44">
        <f>IF(ISERROR(VLOOKUP($A120,'Doubles Stats'!$A:$C,3,0)),0,VLOOKUP($A120,'Doubles Stats'!$A:$C,3,0))</f>
        <v>0</v>
      </c>
      <c r="F120" s="46">
        <f t="shared" si="13"/>
        <v>0</v>
      </c>
      <c r="G120" s="44">
        <f>IF(ISERROR(VLOOKUP($A120,'Doubles Stats'!$A:$D,4,0)),0,VLOOKUP($A120,'Doubles Stats'!$A:$D,4,0))</f>
        <v>0</v>
      </c>
      <c r="H120" s="44">
        <f t="shared" si="9"/>
        <v>0</v>
      </c>
      <c r="I120" s="44" t="e">
        <f>IF(ISERROR(G120),0,VLOOKUP($A120,'Doubles Stats'!$A:$D,2,0))</f>
        <v>#N/A</v>
      </c>
      <c r="J120" s="44" t="e">
        <f t="shared" si="11"/>
        <v>#N/A</v>
      </c>
      <c r="K120" s="45" t="e">
        <f t="shared" si="12"/>
        <v>#N/A</v>
      </c>
    </row>
    <row r="121" spans="2:11">
      <c r="B121">
        <v>0</v>
      </c>
      <c r="C121">
        <v>0</v>
      </c>
      <c r="D121" s="70">
        <f t="shared" si="8"/>
        <v>0</v>
      </c>
      <c r="E121" s="44">
        <f>IF(ISERROR(VLOOKUP($A121,'Doubles Stats'!$A:$C,3,0)),0,VLOOKUP($A121,'Doubles Stats'!$A:$C,3,0))</f>
        <v>0</v>
      </c>
      <c r="F121" s="46">
        <f t="shared" si="13"/>
        <v>0</v>
      </c>
      <c r="G121" s="44">
        <f>IF(ISERROR(VLOOKUP($A121,'Doubles Stats'!$A:$D,4,0)),0,VLOOKUP($A121,'Doubles Stats'!$A:$D,4,0))</f>
        <v>0</v>
      </c>
      <c r="H121" s="44">
        <f t="shared" si="9"/>
        <v>0</v>
      </c>
      <c r="I121" s="44" t="e">
        <f>IF(ISERROR(G121),0,VLOOKUP($A121,'Doubles Stats'!$A:$D,2,0))</f>
        <v>#N/A</v>
      </c>
      <c r="J121" s="44" t="e">
        <f t="shared" si="11"/>
        <v>#N/A</v>
      </c>
      <c r="K121" s="45" t="e">
        <f t="shared" si="12"/>
        <v>#N/A</v>
      </c>
    </row>
    <row r="122" spans="2:11">
      <c r="B122">
        <v>0</v>
      </c>
      <c r="C122">
        <v>0</v>
      </c>
      <c r="D122" s="70">
        <f t="shared" si="8"/>
        <v>0</v>
      </c>
      <c r="E122" s="44">
        <f>IF(ISERROR(VLOOKUP($A122,'Doubles Stats'!$A:$C,3,0)),0,VLOOKUP($A122,'Doubles Stats'!$A:$C,3,0))</f>
        <v>0</v>
      </c>
      <c r="F122" s="46">
        <f t="shared" si="13"/>
        <v>0</v>
      </c>
      <c r="G122" s="44">
        <f>IF(ISERROR(VLOOKUP($A122,'Doubles Stats'!$A:$D,4,0)),0,VLOOKUP($A122,'Doubles Stats'!$A:$D,4,0))</f>
        <v>0</v>
      </c>
      <c r="H122" s="44">
        <f t="shared" si="9"/>
        <v>0</v>
      </c>
      <c r="I122" s="44" t="e">
        <f>IF(ISERROR(G122),0,VLOOKUP($A122,'Doubles Stats'!$A:$D,2,0))</f>
        <v>#N/A</v>
      </c>
      <c r="J122" s="44" t="e">
        <f t="shared" si="11"/>
        <v>#N/A</v>
      </c>
      <c r="K122" s="45" t="e">
        <f t="shared" si="12"/>
        <v>#N/A</v>
      </c>
    </row>
    <row r="123" spans="2:11">
      <c r="B123">
        <v>0</v>
      </c>
      <c r="C123">
        <v>0</v>
      </c>
      <c r="D123" s="70">
        <f t="shared" si="8"/>
        <v>0</v>
      </c>
      <c r="E123" s="44">
        <f>IF(ISERROR(VLOOKUP($A123,'Doubles Stats'!$A:$C,3,0)),0,VLOOKUP($A123,'Doubles Stats'!$A:$C,3,0))</f>
        <v>0</v>
      </c>
      <c r="F123" s="46">
        <f t="shared" si="13"/>
        <v>0</v>
      </c>
      <c r="G123" s="44">
        <f>IF(ISERROR(VLOOKUP($A123,'Doubles Stats'!$A:$D,4,0)),0,VLOOKUP($A123,'Doubles Stats'!$A:$D,4,0))</f>
        <v>0</v>
      </c>
      <c r="H123" s="44">
        <f t="shared" si="9"/>
        <v>0</v>
      </c>
      <c r="I123" s="44" t="e">
        <f>IF(ISERROR(G123),0,VLOOKUP($A123,'Doubles Stats'!$A:$D,2,0))</f>
        <v>#N/A</v>
      </c>
      <c r="J123" s="44" t="e">
        <f t="shared" si="11"/>
        <v>#N/A</v>
      </c>
      <c r="K123" s="45" t="e">
        <f t="shared" si="12"/>
        <v>#N/A</v>
      </c>
    </row>
    <row r="124" spans="2:11">
      <c r="B124">
        <v>0</v>
      </c>
      <c r="C124">
        <v>0</v>
      </c>
      <c r="D124" s="70">
        <f t="shared" si="8"/>
        <v>0</v>
      </c>
      <c r="E124" s="44">
        <f>IF(ISERROR(VLOOKUP($A124,'Doubles Stats'!$A:$C,3,0)),0,VLOOKUP($A124,'Doubles Stats'!$A:$C,3,0))</f>
        <v>0</v>
      </c>
      <c r="F124" s="46">
        <f t="shared" si="13"/>
        <v>0</v>
      </c>
      <c r="G124" s="44">
        <f>IF(ISERROR(VLOOKUP($A124,'Doubles Stats'!$A:$D,4,0)),0,VLOOKUP($A124,'Doubles Stats'!$A:$D,4,0))</f>
        <v>0</v>
      </c>
      <c r="H124" s="44">
        <f t="shared" si="9"/>
        <v>0</v>
      </c>
      <c r="I124" s="44" t="e">
        <f>IF(ISERROR(G124),0,VLOOKUP($A124,'Doubles Stats'!$A:$D,2,0))</f>
        <v>#N/A</v>
      </c>
      <c r="J124" s="44" t="e">
        <f t="shared" si="11"/>
        <v>#N/A</v>
      </c>
      <c r="K124" s="45" t="e">
        <f t="shared" si="12"/>
        <v>#N/A</v>
      </c>
    </row>
    <row r="125" spans="2:11">
      <c r="B125">
        <v>0</v>
      </c>
      <c r="C125">
        <v>0</v>
      </c>
      <c r="D125" s="70">
        <f t="shared" si="8"/>
        <v>0</v>
      </c>
      <c r="E125" s="44">
        <f>IF(ISERROR(VLOOKUP($A125,'Doubles Stats'!$A:$C,3,0)),0,VLOOKUP($A125,'Doubles Stats'!$A:$C,3,0))</f>
        <v>0</v>
      </c>
      <c r="F125" s="46">
        <f t="shared" si="13"/>
        <v>0</v>
      </c>
      <c r="G125" s="44">
        <f>IF(ISERROR(VLOOKUP($A125,'Doubles Stats'!$A:$D,4,0)),0,VLOOKUP($A125,'Doubles Stats'!$A:$D,4,0))</f>
        <v>0</v>
      </c>
      <c r="H125" s="44">
        <f t="shared" si="9"/>
        <v>0</v>
      </c>
      <c r="I125" s="44" t="e">
        <f>IF(ISERROR(G125),0,VLOOKUP($A125,'Doubles Stats'!$A:$D,2,0))</f>
        <v>#N/A</v>
      </c>
      <c r="J125" s="44" t="e">
        <f t="shared" si="11"/>
        <v>#N/A</v>
      </c>
      <c r="K125" s="45" t="e">
        <f t="shared" si="12"/>
        <v>#N/A</v>
      </c>
    </row>
    <row r="126" spans="2:11">
      <c r="B126">
        <v>0</v>
      </c>
      <c r="C126">
        <v>0</v>
      </c>
      <c r="D126" s="70">
        <f t="shared" si="8"/>
        <v>0</v>
      </c>
      <c r="E126" s="44">
        <f>IF(ISERROR(VLOOKUP($A126,'Doubles Stats'!$A:$C,3,0)),0,VLOOKUP($A126,'Doubles Stats'!$A:$C,3,0))</f>
        <v>0</v>
      </c>
      <c r="F126" s="46">
        <f t="shared" si="13"/>
        <v>0</v>
      </c>
      <c r="G126" s="44">
        <f>IF(ISERROR(VLOOKUP($A126,'Doubles Stats'!$A:$D,4,0)),0,VLOOKUP($A126,'Doubles Stats'!$A:$D,4,0))</f>
        <v>0</v>
      </c>
      <c r="H126" s="44">
        <f t="shared" si="9"/>
        <v>0</v>
      </c>
      <c r="I126" s="44" t="e">
        <f>IF(ISERROR(G126),0,VLOOKUP($A126,'Doubles Stats'!$A:$D,2,0))</f>
        <v>#N/A</v>
      </c>
      <c r="J126" s="44" t="e">
        <f t="shared" si="11"/>
        <v>#N/A</v>
      </c>
      <c r="K126" s="45" t="e">
        <f t="shared" si="12"/>
        <v>#N/A</v>
      </c>
    </row>
    <row r="127" spans="2:11">
      <c r="B127">
        <v>0</v>
      </c>
      <c r="C127">
        <v>0</v>
      </c>
      <c r="D127" s="70">
        <f t="shared" si="8"/>
        <v>0</v>
      </c>
      <c r="E127" s="44">
        <f>IF(ISERROR(VLOOKUP($A127,'Doubles Stats'!$A:$C,3,0)),0,VLOOKUP($A127,'Doubles Stats'!$A:$C,3,0))</f>
        <v>0</v>
      </c>
      <c r="F127" s="46">
        <f t="shared" si="13"/>
        <v>0</v>
      </c>
      <c r="G127" s="44">
        <f>IF(ISERROR(VLOOKUP($A127,'Doubles Stats'!$A:$D,4,0)),0,VLOOKUP($A127,'Doubles Stats'!$A:$D,4,0))</f>
        <v>0</v>
      </c>
      <c r="H127" s="44">
        <f t="shared" si="9"/>
        <v>0</v>
      </c>
      <c r="I127" s="44" t="e">
        <f>IF(ISERROR(G127),0,VLOOKUP($A127,'Doubles Stats'!$A:$D,2,0))</f>
        <v>#N/A</v>
      </c>
      <c r="J127" s="44" t="e">
        <f t="shared" si="11"/>
        <v>#N/A</v>
      </c>
      <c r="K127" s="45" t="e">
        <f t="shared" si="12"/>
        <v>#N/A</v>
      </c>
    </row>
    <row r="128" spans="2:11">
      <c r="B128">
        <v>0</v>
      </c>
      <c r="C128">
        <v>0</v>
      </c>
      <c r="D128" s="70">
        <f t="shared" si="8"/>
        <v>0</v>
      </c>
      <c r="E128" s="44">
        <f>IF(ISERROR(VLOOKUP($A128,'Doubles Stats'!$A:$C,3,0)),0,VLOOKUP($A128,'Doubles Stats'!$A:$C,3,0))</f>
        <v>0</v>
      </c>
      <c r="F128" s="46">
        <f t="shared" si="13"/>
        <v>0</v>
      </c>
      <c r="G128" s="44">
        <f>IF(ISERROR(VLOOKUP($A128,'Doubles Stats'!$A:$D,4,0)),0,VLOOKUP($A128,'Doubles Stats'!$A:$D,4,0))</f>
        <v>0</v>
      </c>
      <c r="H128" s="44">
        <f t="shared" si="9"/>
        <v>0</v>
      </c>
      <c r="I128" s="44" t="e">
        <f>IF(ISERROR(G128),0,VLOOKUP($A128,'Doubles Stats'!$A:$D,2,0))</f>
        <v>#N/A</v>
      </c>
      <c r="J128" s="44" t="e">
        <f t="shared" si="11"/>
        <v>#N/A</v>
      </c>
      <c r="K128" s="45" t="e">
        <f t="shared" si="12"/>
        <v>#N/A</v>
      </c>
    </row>
    <row r="129" spans="2:11">
      <c r="B129">
        <v>0</v>
      </c>
      <c r="C129">
        <v>0</v>
      </c>
      <c r="D129" s="70">
        <f t="shared" si="8"/>
        <v>0</v>
      </c>
      <c r="E129" s="44">
        <f>IF(ISERROR(VLOOKUP($A129,'Doubles Stats'!$A:$C,3,0)),0,VLOOKUP($A129,'Doubles Stats'!$A:$C,3,0))</f>
        <v>0</v>
      </c>
      <c r="F129" s="46">
        <f t="shared" si="13"/>
        <v>0</v>
      </c>
      <c r="G129" s="44">
        <f>IF(ISERROR(VLOOKUP($A129,'Doubles Stats'!$A:$D,4,0)),0,VLOOKUP($A129,'Doubles Stats'!$A:$D,4,0))</f>
        <v>0</v>
      </c>
      <c r="H129" s="44">
        <f t="shared" si="9"/>
        <v>0</v>
      </c>
      <c r="I129" s="44" t="e">
        <f>IF(ISERROR(G129),0,VLOOKUP($A129,'Doubles Stats'!$A:$D,2,0))</f>
        <v>#N/A</v>
      </c>
      <c r="J129" s="44" t="e">
        <f t="shared" si="11"/>
        <v>#N/A</v>
      </c>
      <c r="K129" s="45" t="e">
        <f t="shared" si="12"/>
        <v>#N/A</v>
      </c>
    </row>
    <row r="130" spans="2:11">
      <c r="B130">
        <v>0</v>
      </c>
      <c r="C130">
        <v>0</v>
      </c>
      <c r="D130" s="70">
        <f t="shared" si="8"/>
        <v>0</v>
      </c>
      <c r="E130" s="44">
        <f>IF(ISERROR(VLOOKUP($A130,'Doubles Stats'!$A:$C,3,0)),0,VLOOKUP($A130,'Doubles Stats'!$A:$C,3,0))</f>
        <v>0</v>
      </c>
      <c r="F130" s="46">
        <f t="shared" si="13"/>
        <v>0</v>
      </c>
      <c r="G130" s="44">
        <f>IF(ISERROR(VLOOKUP($A130,'Doubles Stats'!$A:$D,4,0)),0,VLOOKUP($A130,'Doubles Stats'!$A:$D,4,0))</f>
        <v>0</v>
      </c>
      <c r="H130" s="44">
        <f t="shared" si="9"/>
        <v>0</v>
      </c>
      <c r="I130" s="44" t="e">
        <f>IF(ISERROR(G130),0,VLOOKUP($A130,'Doubles Stats'!$A:$D,2,0))</f>
        <v>#N/A</v>
      </c>
      <c r="J130" s="44" t="e">
        <f t="shared" si="11"/>
        <v>#N/A</v>
      </c>
      <c r="K130" s="45" t="e">
        <f t="shared" si="12"/>
        <v>#N/A</v>
      </c>
    </row>
    <row r="131" spans="2:11">
      <c r="B131">
        <v>0</v>
      </c>
      <c r="C131">
        <v>0</v>
      </c>
      <c r="D131" s="70">
        <f t="shared" ref="D131:D194" si="14">IF(ISERROR(G131),0,G131)+C131</f>
        <v>0</v>
      </c>
      <c r="E131" s="44">
        <f>IF(ISERROR(VLOOKUP($A131,'Doubles Stats'!$A:$C,3,0)),0,VLOOKUP($A131,'Doubles Stats'!$A:$C,3,0))</f>
        <v>0</v>
      </c>
      <c r="F131" s="46">
        <f t="shared" si="13"/>
        <v>0</v>
      </c>
      <c r="G131" s="44">
        <f>IF(ISERROR(VLOOKUP($A131,'Doubles Stats'!$A:$D,4,0)),0,VLOOKUP($A131,'Doubles Stats'!$A:$D,4,0))</f>
        <v>0</v>
      </c>
      <c r="H131" s="44">
        <f t="shared" ref="H131:H194" si="15">IF(ISERROR(G131),0,G131/3)</f>
        <v>0</v>
      </c>
      <c r="I131" s="44" t="e">
        <f>IF(ISERROR(G131),0,VLOOKUP($A131,'Doubles Stats'!$A:$D,2,0))</f>
        <v>#N/A</v>
      </c>
      <c r="J131" s="44" t="e">
        <f t="shared" si="11"/>
        <v>#N/A</v>
      </c>
      <c r="K131" s="45" t="e">
        <f t="shared" si="12"/>
        <v>#N/A</v>
      </c>
    </row>
    <row r="132" spans="2:11">
      <c r="B132">
        <v>0</v>
      </c>
      <c r="C132">
        <v>0</v>
      </c>
      <c r="D132" s="70">
        <f t="shared" si="14"/>
        <v>0</v>
      </c>
      <c r="E132" s="44">
        <f>IF(ISERROR(VLOOKUP($A132,'Doubles Stats'!$A:$C,3,0)),0,VLOOKUP($A132,'Doubles Stats'!$A:$C,3,0))</f>
        <v>0</v>
      </c>
      <c r="F132" s="46">
        <f t="shared" si="13"/>
        <v>0</v>
      </c>
      <c r="G132" s="44">
        <f>IF(ISERROR(VLOOKUP($A132,'Doubles Stats'!$A:$D,4,0)),0,VLOOKUP($A132,'Doubles Stats'!$A:$D,4,0))</f>
        <v>0</v>
      </c>
      <c r="H132" s="44">
        <f t="shared" si="15"/>
        <v>0</v>
      </c>
      <c r="I132" s="44" t="e">
        <f>IF(ISERROR(G132),0,VLOOKUP($A132,'Doubles Stats'!$A:$D,2,0))</f>
        <v>#N/A</v>
      </c>
      <c r="J132" s="44" t="e">
        <f t="shared" si="11"/>
        <v>#N/A</v>
      </c>
      <c r="K132" s="45" t="e">
        <f t="shared" si="12"/>
        <v>#N/A</v>
      </c>
    </row>
    <row r="133" spans="2:11">
      <c r="B133">
        <v>0</v>
      </c>
      <c r="C133">
        <v>0</v>
      </c>
      <c r="D133" s="70">
        <f t="shared" si="14"/>
        <v>0</v>
      </c>
      <c r="E133" s="44">
        <f>IF(ISERROR(VLOOKUP($A133,'Doubles Stats'!$A:$C,3,0)),0,VLOOKUP($A133,'Doubles Stats'!$A:$C,3,0))</f>
        <v>0</v>
      </c>
      <c r="F133" s="46">
        <f t="shared" si="13"/>
        <v>0</v>
      </c>
      <c r="G133" s="44">
        <f>IF(ISERROR(VLOOKUP($A133,'Doubles Stats'!$A:$D,4,0)),0,VLOOKUP($A133,'Doubles Stats'!$A:$D,4,0))</f>
        <v>0</v>
      </c>
      <c r="H133" s="44">
        <f t="shared" si="15"/>
        <v>0</v>
      </c>
      <c r="I133" s="44" t="e">
        <f>IF(ISERROR(G133),0,VLOOKUP($A133,'Doubles Stats'!$A:$D,2,0))</f>
        <v>#N/A</v>
      </c>
      <c r="J133" s="44" t="e">
        <f t="shared" si="11"/>
        <v>#N/A</v>
      </c>
      <c r="K133" s="45" t="e">
        <f t="shared" si="12"/>
        <v>#N/A</v>
      </c>
    </row>
    <row r="134" spans="2:11">
      <c r="B134">
        <v>0</v>
      </c>
      <c r="C134">
        <v>0</v>
      </c>
      <c r="D134" s="70">
        <f t="shared" si="14"/>
        <v>0</v>
      </c>
      <c r="E134" s="44">
        <f>IF(ISERROR(VLOOKUP($A134,'Doubles Stats'!$A:$C,3,0)),0,VLOOKUP($A134,'Doubles Stats'!$A:$C,3,0))</f>
        <v>0</v>
      </c>
      <c r="F134" s="46">
        <f t="shared" si="13"/>
        <v>0</v>
      </c>
      <c r="G134" s="44">
        <f>IF(ISERROR(VLOOKUP($A134,'Doubles Stats'!$A:$D,4,0)),0,VLOOKUP($A134,'Doubles Stats'!$A:$D,4,0))</f>
        <v>0</v>
      </c>
      <c r="H134" s="44">
        <f t="shared" si="15"/>
        <v>0</v>
      </c>
      <c r="I134" s="44" t="e">
        <f>IF(ISERROR(G134),0,VLOOKUP($A134,'Doubles Stats'!$A:$D,2,0))</f>
        <v>#N/A</v>
      </c>
      <c r="J134" s="44" t="e">
        <f t="shared" si="11"/>
        <v>#N/A</v>
      </c>
      <c r="K134" s="45" t="e">
        <f t="shared" si="12"/>
        <v>#N/A</v>
      </c>
    </row>
    <row r="135" spans="2:11">
      <c r="B135">
        <v>0</v>
      </c>
      <c r="C135">
        <v>0</v>
      </c>
      <c r="D135" s="70">
        <f t="shared" si="14"/>
        <v>0</v>
      </c>
      <c r="E135" s="44">
        <f>IF(ISERROR(VLOOKUP($A135,'Doubles Stats'!$A:$C,3,0)),0,VLOOKUP($A135,'Doubles Stats'!$A:$C,3,0))</f>
        <v>0</v>
      </c>
      <c r="F135" s="46">
        <f t="shared" si="13"/>
        <v>0</v>
      </c>
      <c r="G135" s="44">
        <f>IF(ISERROR(VLOOKUP($A135,'Doubles Stats'!$A:$D,4,0)),0,VLOOKUP($A135,'Doubles Stats'!$A:$D,4,0))</f>
        <v>0</v>
      </c>
      <c r="H135" s="44">
        <f t="shared" si="15"/>
        <v>0</v>
      </c>
      <c r="I135" s="44" t="e">
        <f>IF(ISERROR(G135),0,VLOOKUP($A135,'Doubles Stats'!$A:$D,2,0))</f>
        <v>#N/A</v>
      </c>
      <c r="J135" s="44" t="e">
        <f t="shared" si="11"/>
        <v>#N/A</v>
      </c>
      <c r="K135" s="45" t="e">
        <f t="shared" si="12"/>
        <v>#N/A</v>
      </c>
    </row>
    <row r="136" spans="2:11">
      <c r="B136">
        <v>0</v>
      </c>
      <c r="C136">
        <v>0</v>
      </c>
      <c r="D136" s="70">
        <f t="shared" si="14"/>
        <v>0</v>
      </c>
      <c r="E136" s="44">
        <f>IF(ISERROR(VLOOKUP($A136,'Doubles Stats'!$A:$C,3,0)),0,VLOOKUP($A136,'Doubles Stats'!$A:$C,3,0))</f>
        <v>0</v>
      </c>
      <c r="F136" s="46">
        <f t="shared" ref="F136:F199" si="16">B136+IF(ISERROR(E136),0,E136)</f>
        <v>0</v>
      </c>
      <c r="G136" s="44">
        <f>IF(ISERROR(VLOOKUP($A136,'Doubles Stats'!$A:$D,4,0)),0,VLOOKUP($A136,'Doubles Stats'!$A:$D,4,0))</f>
        <v>0</v>
      </c>
      <c r="H136" s="44">
        <f t="shared" si="15"/>
        <v>0</v>
      </c>
      <c r="I136" s="44" t="e">
        <f>IF(ISERROR(G136),0,VLOOKUP($A136,'Doubles Stats'!$A:$D,2,0))</f>
        <v>#N/A</v>
      </c>
      <c r="J136" s="44" t="e">
        <f t="shared" ref="J136:J199" si="17">IF(ISERROR(G136),0,G136-I136)</f>
        <v>#N/A</v>
      </c>
      <c r="K136" s="45" t="e">
        <f t="shared" ref="K136:K199" si="18">IF(ISERROR(G136),"",I136/G136)</f>
        <v>#N/A</v>
      </c>
    </row>
    <row r="137" spans="2:11">
      <c r="B137">
        <v>0</v>
      </c>
      <c r="C137">
        <v>0</v>
      </c>
      <c r="D137" s="70">
        <f t="shared" si="14"/>
        <v>0</v>
      </c>
      <c r="E137" s="44">
        <f>IF(ISERROR(VLOOKUP($A137,'Doubles Stats'!$A:$C,3,0)),0,VLOOKUP($A137,'Doubles Stats'!$A:$C,3,0))</f>
        <v>0</v>
      </c>
      <c r="F137" s="46">
        <f t="shared" si="16"/>
        <v>0</v>
      </c>
      <c r="G137" s="44">
        <f>IF(ISERROR(VLOOKUP($A137,'Doubles Stats'!$A:$D,4,0)),0,VLOOKUP($A137,'Doubles Stats'!$A:$D,4,0))</f>
        <v>0</v>
      </c>
      <c r="H137" s="44">
        <f t="shared" si="15"/>
        <v>0</v>
      </c>
      <c r="I137" s="44" t="e">
        <f>IF(ISERROR(G137),0,VLOOKUP($A137,'Doubles Stats'!$A:$D,2,0))</f>
        <v>#N/A</v>
      </c>
      <c r="J137" s="44" t="e">
        <f t="shared" si="17"/>
        <v>#N/A</v>
      </c>
      <c r="K137" s="45" t="e">
        <f t="shared" si="18"/>
        <v>#N/A</v>
      </c>
    </row>
    <row r="138" spans="2:11">
      <c r="B138">
        <v>0</v>
      </c>
      <c r="C138">
        <v>0</v>
      </c>
      <c r="D138" s="70">
        <f t="shared" si="14"/>
        <v>0</v>
      </c>
      <c r="E138" s="44">
        <f>IF(ISERROR(VLOOKUP($A138,'Doubles Stats'!$A:$C,3,0)),0,VLOOKUP($A138,'Doubles Stats'!$A:$C,3,0))</f>
        <v>0</v>
      </c>
      <c r="F138" s="46">
        <f t="shared" si="16"/>
        <v>0</v>
      </c>
      <c r="G138" s="44">
        <f>IF(ISERROR(VLOOKUP($A138,'Doubles Stats'!$A:$D,4,0)),0,VLOOKUP($A138,'Doubles Stats'!$A:$D,4,0))</f>
        <v>0</v>
      </c>
      <c r="H138" s="44">
        <f t="shared" si="15"/>
        <v>0</v>
      </c>
      <c r="I138" s="44" t="e">
        <f>IF(ISERROR(G138),0,VLOOKUP($A138,'Doubles Stats'!$A:$D,2,0))</f>
        <v>#N/A</v>
      </c>
      <c r="J138" s="44" t="e">
        <f t="shared" si="17"/>
        <v>#N/A</v>
      </c>
      <c r="K138" s="45" t="e">
        <f t="shared" si="18"/>
        <v>#N/A</v>
      </c>
    </row>
    <row r="139" spans="2:11">
      <c r="B139">
        <v>0</v>
      </c>
      <c r="C139">
        <v>0</v>
      </c>
      <c r="D139" s="70">
        <f t="shared" si="14"/>
        <v>0</v>
      </c>
      <c r="E139" s="44">
        <f>IF(ISERROR(VLOOKUP($A139,'Doubles Stats'!$A:$C,3,0)),0,VLOOKUP($A139,'Doubles Stats'!$A:$C,3,0))</f>
        <v>0</v>
      </c>
      <c r="F139" s="46">
        <f t="shared" si="16"/>
        <v>0</v>
      </c>
      <c r="G139" s="44">
        <f>IF(ISERROR(VLOOKUP($A139,'Doubles Stats'!$A:$D,4,0)),0,VLOOKUP($A139,'Doubles Stats'!$A:$D,4,0))</f>
        <v>0</v>
      </c>
      <c r="H139" s="44">
        <f t="shared" si="15"/>
        <v>0</v>
      </c>
      <c r="I139" s="44" t="e">
        <f>IF(ISERROR(G139),0,VLOOKUP($A139,'Doubles Stats'!$A:$D,2,0))</f>
        <v>#N/A</v>
      </c>
      <c r="J139" s="44" t="e">
        <f t="shared" si="17"/>
        <v>#N/A</v>
      </c>
      <c r="K139" s="45" t="e">
        <f t="shared" si="18"/>
        <v>#N/A</v>
      </c>
    </row>
    <row r="140" spans="2:11">
      <c r="B140">
        <v>0</v>
      </c>
      <c r="C140">
        <v>0</v>
      </c>
      <c r="D140" s="70">
        <f t="shared" si="14"/>
        <v>0</v>
      </c>
      <c r="E140" s="44">
        <f>IF(ISERROR(VLOOKUP($A140,'Doubles Stats'!$A:$C,3,0)),0,VLOOKUP($A140,'Doubles Stats'!$A:$C,3,0))</f>
        <v>0</v>
      </c>
      <c r="F140" s="46">
        <f t="shared" si="16"/>
        <v>0</v>
      </c>
      <c r="G140" s="44">
        <f>IF(ISERROR(VLOOKUP($A140,'Doubles Stats'!$A:$D,4,0)),0,VLOOKUP($A140,'Doubles Stats'!$A:$D,4,0))</f>
        <v>0</v>
      </c>
      <c r="H140" s="44">
        <f t="shared" si="15"/>
        <v>0</v>
      </c>
      <c r="I140" s="44" t="e">
        <f>IF(ISERROR(G140),0,VLOOKUP($A140,'Doubles Stats'!$A:$D,2,0))</f>
        <v>#N/A</v>
      </c>
      <c r="J140" s="44" t="e">
        <f t="shared" si="17"/>
        <v>#N/A</v>
      </c>
      <c r="K140" s="45" t="e">
        <f t="shared" si="18"/>
        <v>#N/A</v>
      </c>
    </row>
    <row r="141" spans="2:11">
      <c r="B141">
        <v>0</v>
      </c>
      <c r="C141">
        <v>0</v>
      </c>
      <c r="D141" s="70">
        <f t="shared" si="14"/>
        <v>0</v>
      </c>
      <c r="E141" s="44">
        <f>IF(ISERROR(VLOOKUP($A141,'Doubles Stats'!$A:$C,3,0)),0,VLOOKUP($A141,'Doubles Stats'!$A:$C,3,0))</f>
        <v>0</v>
      </c>
      <c r="F141" s="46">
        <f t="shared" si="16"/>
        <v>0</v>
      </c>
      <c r="G141" s="44">
        <f>IF(ISERROR(VLOOKUP($A141,'Doubles Stats'!$A:$D,4,0)),0,VLOOKUP($A141,'Doubles Stats'!$A:$D,4,0))</f>
        <v>0</v>
      </c>
      <c r="H141" s="44">
        <f t="shared" si="15"/>
        <v>0</v>
      </c>
      <c r="I141" s="44" t="e">
        <f>IF(ISERROR(G141),0,VLOOKUP($A141,'Doubles Stats'!$A:$D,2,0))</f>
        <v>#N/A</v>
      </c>
      <c r="J141" s="44" t="e">
        <f t="shared" si="17"/>
        <v>#N/A</v>
      </c>
      <c r="K141" s="45" t="e">
        <f t="shared" si="18"/>
        <v>#N/A</v>
      </c>
    </row>
    <row r="142" spans="2:11">
      <c r="B142">
        <v>0</v>
      </c>
      <c r="C142">
        <v>0</v>
      </c>
      <c r="D142" s="70">
        <f t="shared" si="14"/>
        <v>0</v>
      </c>
      <c r="E142" s="44">
        <f>IF(ISERROR(VLOOKUP($A142,'Doubles Stats'!$A:$C,3,0)),0,VLOOKUP($A142,'Doubles Stats'!$A:$C,3,0))</f>
        <v>0</v>
      </c>
      <c r="F142" s="46">
        <f t="shared" si="16"/>
        <v>0</v>
      </c>
      <c r="G142" s="44">
        <f>IF(ISERROR(VLOOKUP($A142,'Doubles Stats'!$A:$D,4,0)),0,VLOOKUP($A142,'Doubles Stats'!$A:$D,4,0))</f>
        <v>0</v>
      </c>
      <c r="H142" s="44">
        <f t="shared" si="15"/>
        <v>0</v>
      </c>
      <c r="I142" s="44" t="e">
        <f>IF(ISERROR(G142),0,VLOOKUP($A142,'Doubles Stats'!$A:$D,2,0))</f>
        <v>#N/A</v>
      </c>
      <c r="J142" s="44" t="e">
        <f t="shared" si="17"/>
        <v>#N/A</v>
      </c>
      <c r="K142" s="45" t="e">
        <f t="shared" si="18"/>
        <v>#N/A</v>
      </c>
    </row>
    <row r="143" spans="2:11">
      <c r="B143">
        <v>0</v>
      </c>
      <c r="C143">
        <v>0</v>
      </c>
      <c r="D143" s="70">
        <f t="shared" si="14"/>
        <v>0</v>
      </c>
      <c r="E143" s="44">
        <f>IF(ISERROR(VLOOKUP($A143,'Doubles Stats'!$A:$C,3,0)),0,VLOOKUP($A143,'Doubles Stats'!$A:$C,3,0))</f>
        <v>0</v>
      </c>
      <c r="F143" s="46">
        <f t="shared" si="16"/>
        <v>0</v>
      </c>
      <c r="G143" s="44">
        <f>IF(ISERROR(VLOOKUP($A143,'Doubles Stats'!$A:$D,4,0)),0,VLOOKUP($A143,'Doubles Stats'!$A:$D,4,0))</f>
        <v>0</v>
      </c>
      <c r="H143" s="44">
        <f t="shared" si="15"/>
        <v>0</v>
      </c>
      <c r="I143" s="44" t="e">
        <f>IF(ISERROR(G143),0,VLOOKUP($A143,'Doubles Stats'!$A:$D,2,0))</f>
        <v>#N/A</v>
      </c>
      <c r="J143" s="44" t="e">
        <f t="shared" si="17"/>
        <v>#N/A</v>
      </c>
      <c r="K143" s="45" t="e">
        <f t="shared" si="18"/>
        <v>#N/A</v>
      </c>
    </row>
    <row r="144" spans="2:11">
      <c r="B144">
        <v>0</v>
      </c>
      <c r="C144">
        <v>0</v>
      </c>
      <c r="D144" s="70">
        <f t="shared" si="14"/>
        <v>0</v>
      </c>
      <c r="E144" s="44">
        <f>IF(ISERROR(VLOOKUP($A144,'Doubles Stats'!$A:$C,3,0)),0,VLOOKUP($A144,'Doubles Stats'!$A:$C,3,0))</f>
        <v>0</v>
      </c>
      <c r="F144" s="46">
        <f t="shared" si="16"/>
        <v>0</v>
      </c>
      <c r="G144" s="44">
        <f>IF(ISERROR(VLOOKUP($A144,'Doubles Stats'!$A:$D,4,0)),0,VLOOKUP($A144,'Doubles Stats'!$A:$D,4,0))</f>
        <v>0</v>
      </c>
      <c r="H144" s="44">
        <f t="shared" si="15"/>
        <v>0</v>
      </c>
      <c r="I144" s="44" t="e">
        <f>IF(ISERROR(G144),0,VLOOKUP($A144,'Doubles Stats'!$A:$D,2,0))</f>
        <v>#N/A</v>
      </c>
      <c r="J144" s="44" t="e">
        <f t="shared" si="17"/>
        <v>#N/A</v>
      </c>
      <c r="K144" s="45" t="e">
        <f t="shared" si="18"/>
        <v>#N/A</v>
      </c>
    </row>
    <row r="145" spans="2:11">
      <c r="B145">
        <v>0</v>
      </c>
      <c r="C145">
        <v>0</v>
      </c>
      <c r="D145" s="70">
        <f t="shared" si="14"/>
        <v>0</v>
      </c>
      <c r="E145" s="44">
        <f>IF(ISERROR(VLOOKUP($A145,'Doubles Stats'!$A:$C,3,0)),0,VLOOKUP($A145,'Doubles Stats'!$A:$C,3,0))</f>
        <v>0</v>
      </c>
      <c r="F145" s="46">
        <f t="shared" si="16"/>
        <v>0</v>
      </c>
      <c r="G145" s="44">
        <f>IF(ISERROR(VLOOKUP($A145,'Doubles Stats'!$A:$D,4,0)),0,VLOOKUP($A145,'Doubles Stats'!$A:$D,4,0))</f>
        <v>0</v>
      </c>
      <c r="H145" s="44">
        <f t="shared" si="15"/>
        <v>0</v>
      </c>
      <c r="I145" s="44" t="e">
        <f>IF(ISERROR(G145),0,VLOOKUP($A145,'Doubles Stats'!$A:$D,2,0))</f>
        <v>#N/A</v>
      </c>
      <c r="J145" s="44" t="e">
        <f t="shared" si="17"/>
        <v>#N/A</v>
      </c>
      <c r="K145" s="45" t="e">
        <f t="shared" si="18"/>
        <v>#N/A</v>
      </c>
    </row>
    <row r="146" spans="2:11">
      <c r="B146">
        <v>0</v>
      </c>
      <c r="C146">
        <v>0</v>
      </c>
      <c r="D146" s="70">
        <f t="shared" si="14"/>
        <v>0</v>
      </c>
      <c r="E146" s="44">
        <f>IF(ISERROR(VLOOKUP($A146,'Doubles Stats'!$A:$C,3,0)),0,VLOOKUP($A146,'Doubles Stats'!$A:$C,3,0))</f>
        <v>0</v>
      </c>
      <c r="F146" s="46">
        <f t="shared" si="16"/>
        <v>0</v>
      </c>
      <c r="G146" s="44">
        <f>IF(ISERROR(VLOOKUP($A146,'Doubles Stats'!$A:$D,4,0)),0,VLOOKUP($A146,'Doubles Stats'!$A:$D,4,0))</f>
        <v>0</v>
      </c>
      <c r="H146" s="44">
        <f t="shared" si="15"/>
        <v>0</v>
      </c>
      <c r="I146" s="44" t="e">
        <f>IF(ISERROR(G146),0,VLOOKUP($A146,'Doubles Stats'!$A:$D,2,0))</f>
        <v>#N/A</v>
      </c>
      <c r="J146" s="44" t="e">
        <f t="shared" si="17"/>
        <v>#N/A</v>
      </c>
      <c r="K146" s="45" t="e">
        <f t="shared" si="18"/>
        <v>#N/A</v>
      </c>
    </row>
    <row r="147" spans="2:11">
      <c r="B147">
        <v>0</v>
      </c>
      <c r="C147">
        <v>0</v>
      </c>
      <c r="D147" s="70">
        <f t="shared" si="14"/>
        <v>0</v>
      </c>
      <c r="E147" s="44">
        <f>IF(ISERROR(VLOOKUP($A147,'Doubles Stats'!$A:$C,3,0)),0,VLOOKUP($A147,'Doubles Stats'!$A:$C,3,0))</f>
        <v>0</v>
      </c>
      <c r="F147" s="46">
        <f t="shared" si="16"/>
        <v>0</v>
      </c>
      <c r="G147" s="44">
        <f>IF(ISERROR(VLOOKUP($A147,'Doubles Stats'!$A:$D,4,0)),0,VLOOKUP($A147,'Doubles Stats'!$A:$D,4,0))</f>
        <v>0</v>
      </c>
      <c r="H147" s="44">
        <f t="shared" si="15"/>
        <v>0</v>
      </c>
      <c r="I147" s="44" t="e">
        <f>IF(ISERROR(G147),0,VLOOKUP($A147,'Doubles Stats'!$A:$D,2,0))</f>
        <v>#N/A</v>
      </c>
      <c r="J147" s="44" t="e">
        <f t="shared" si="17"/>
        <v>#N/A</v>
      </c>
      <c r="K147" s="45" t="e">
        <f t="shared" si="18"/>
        <v>#N/A</v>
      </c>
    </row>
    <row r="148" spans="2:11">
      <c r="B148">
        <v>0</v>
      </c>
      <c r="C148">
        <v>0</v>
      </c>
      <c r="D148" s="70">
        <f t="shared" si="14"/>
        <v>0</v>
      </c>
      <c r="E148" s="44">
        <f>IF(ISERROR(VLOOKUP($A148,'Doubles Stats'!$A:$C,3,0)),0,VLOOKUP($A148,'Doubles Stats'!$A:$C,3,0))</f>
        <v>0</v>
      </c>
      <c r="F148" s="46">
        <f t="shared" si="16"/>
        <v>0</v>
      </c>
      <c r="G148" s="44">
        <f>IF(ISERROR(VLOOKUP($A148,'Doubles Stats'!$A:$D,4,0)),0,VLOOKUP($A148,'Doubles Stats'!$A:$D,4,0))</f>
        <v>0</v>
      </c>
      <c r="H148" s="44">
        <f t="shared" si="15"/>
        <v>0</v>
      </c>
      <c r="I148" s="44" t="e">
        <f>IF(ISERROR(G148),0,VLOOKUP($A148,'Doubles Stats'!$A:$D,2,0))</f>
        <v>#N/A</v>
      </c>
      <c r="J148" s="44" t="e">
        <f t="shared" si="17"/>
        <v>#N/A</v>
      </c>
      <c r="K148" s="45" t="e">
        <f t="shared" si="18"/>
        <v>#N/A</v>
      </c>
    </row>
    <row r="149" spans="2:11">
      <c r="B149">
        <v>0</v>
      </c>
      <c r="C149">
        <v>0</v>
      </c>
      <c r="D149" s="70">
        <f t="shared" si="14"/>
        <v>0</v>
      </c>
      <c r="E149" s="44">
        <f>IF(ISERROR(VLOOKUP($A149,'Doubles Stats'!$A:$C,3,0)),0,VLOOKUP($A149,'Doubles Stats'!$A:$C,3,0))</f>
        <v>0</v>
      </c>
      <c r="F149" s="46">
        <f t="shared" si="16"/>
        <v>0</v>
      </c>
      <c r="G149" s="44">
        <f>IF(ISERROR(VLOOKUP($A149,'Doubles Stats'!$A:$D,4,0)),0,VLOOKUP($A149,'Doubles Stats'!$A:$D,4,0))</f>
        <v>0</v>
      </c>
      <c r="H149" s="44">
        <f t="shared" si="15"/>
        <v>0</v>
      </c>
      <c r="I149" s="44" t="e">
        <f>IF(ISERROR(G149),0,VLOOKUP($A149,'Doubles Stats'!$A:$D,2,0))</f>
        <v>#N/A</v>
      </c>
      <c r="J149" s="44" t="e">
        <f t="shared" si="17"/>
        <v>#N/A</v>
      </c>
      <c r="K149" s="45" t="e">
        <f t="shared" si="18"/>
        <v>#N/A</v>
      </c>
    </row>
    <row r="150" spans="2:11">
      <c r="B150">
        <v>0</v>
      </c>
      <c r="C150">
        <v>0</v>
      </c>
      <c r="D150" s="70">
        <f t="shared" si="14"/>
        <v>0</v>
      </c>
      <c r="E150" s="44">
        <f>IF(ISERROR(VLOOKUP($A150,'Doubles Stats'!$A:$C,3,0)),0,VLOOKUP($A150,'Doubles Stats'!$A:$C,3,0))</f>
        <v>0</v>
      </c>
      <c r="F150" s="46">
        <f t="shared" si="16"/>
        <v>0</v>
      </c>
      <c r="G150" s="44">
        <f>IF(ISERROR(VLOOKUP($A150,'Doubles Stats'!$A:$D,4,0)),0,VLOOKUP($A150,'Doubles Stats'!$A:$D,4,0))</f>
        <v>0</v>
      </c>
      <c r="H150" s="44">
        <f t="shared" si="15"/>
        <v>0</v>
      </c>
      <c r="I150" s="44" t="e">
        <f>IF(ISERROR(G150),0,VLOOKUP($A150,'Doubles Stats'!$A:$D,2,0))</f>
        <v>#N/A</v>
      </c>
      <c r="J150" s="44" t="e">
        <f t="shared" si="17"/>
        <v>#N/A</v>
      </c>
      <c r="K150" s="45" t="e">
        <f t="shared" si="18"/>
        <v>#N/A</v>
      </c>
    </row>
    <row r="151" spans="2:11">
      <c r="B151">
        <v>0</v>
      </c>
      <c r="C151">
        <v>0</v>
      </c>
      <c r="D151" s="70">
        <f t="shared" si="14"/>
        <v>0</v>
      </c>
      <c r="E151" s="44">
        <f>IF(ISERROR(VLOOKUP($A151,'Doubles Stats'!$A:$C,3,0)),0,VLOOKUP($A151,'Doubles Stats'!$A:$C,3,0))</f>
        <v>0</v>
      </c>
      <c r="F151" s="46">
        <f t="shared" si="16"/>
        <v>0</v>
      </c>
      <c r="G151" s="44">
        <f>IF(ISERROR(VLOOKUP($A151,'Doubles Stats'!$A:$D,4,0)),0,VLOOKUP($A151,'Doubles Stats'!$A:$D,4,0))</f>
        <v>0</v>
      </c>
      <c r="H151" s="44">
        <f t="shared" si="15"/>
        <v>0</v>
      </c>
      <c r="I151" s="44" t="e">
        <f>IF(ISERROR(G151),0,VLOOKUP($A151,'Doubles Stats'!$A:$D,2,0))</f>
        <v>#N/A</v>
      </c>
      <c r="J151" s="44" t="e">
        <f t="shared" si="17"/>
        <v>#N/A</v>
      </c>
      <c r="K151" s="45" t="e">
        <f t="shared" si="18"/>
        <v>#N/A</v>
      </c>
    </row>
    <row r="152" spans="2:11">
      <c r="B152">
        <v>0</v>
      </c>
      <c r="C152">
        <v>0</v>
      </c>
      <c r="D152" s="70">
        <f t="shared" si="14"/>
        <v>0</v>
      </c>
      <c r="E152" s="44">
        <f>IF(ISERROR(VLOOKUP($A152,'Doubles Stats'!$A:$C,3,0)),0,VLOOKUP($A152,'Doubles Stats'!$A:$C,3,0))</f>
        <v>0</v>
      </c>
      <c r="F152" s="46">
        <f t="shared" si="16"/>
        <v>0</v>
      </c>
      <c r="G152" s="44">
        <f>IF(ISERROR(VLOOKUP($A152,'Doubles Stats'!$A:$D,4,0)),0,VLOOKUP($A152,'Doubles Stats'!$A:$D,4,0))</f>
        <v>0</v>
      </c>
      <c r="H152" s="44">
        <f t="shared" si="15"/>
        <v>0</v>
      </c>
      <c r="I152" s="44" t="e">
        <f>IF(ISERROR(G152),0,VLOOKUP($A152,'Doubles Stats'!$A:$D,2,0))</f>
        <v>#N/A</v>
      </c>
      <c r="J152" s="44" t="e">
        <f t="shared" si="17"/>
        <v>#N/A</v>
      </c>
      <c r="K152" s="45" t="e">
        <f t="shared" si="18"/>
        <v>#N/A</v>
      </c>
    </row>
    <row r="153" spans="2:11">
      <c r="B153">
        <v>0</v>
      </c>
      <c r="C153">
        <v>0</v>
      </c>
      <c r="D153" s="70">
        <f t="shared" si="14"/>
        <v>0</v>
      </c>
      <c r="E153" s="44">
        <f>IF(ISERROR(VLOOKUP($A153,'Doubles Stats'!$A:$C,3,0)),0,VLOOKUP($A153,'Doubles Stats'!$A:$C,3,0))</f>
        <v>0</v>
      </c>
      <c r="F153" s="46">
        <f t="shared" si="16"/>
        <v>0</v>
      </c>
      <c r="G153" s="44">
        <f>IF(ISERROR(VLOOKUP($A153,'Doubles Stats'!$A:$D,4,0)),0,VLOOKUP($A153,'Doubles Stats'!$A:$D,4,0))</f>
        <v>0</v>
      </c>
      <c r="H153" s="44">
        <f t="shared" si="15"/>
        <v>0</v>
      </c>
      <c r="I153" s="44" t="e">
        <f>IF(ISERROR(G153),0,VLOOKUP($A153,'Doubles Stats'!$A:$D,2,0))</f>
        <v>#N/A</v>
      </c>
      <c r="J153" s="44" t="e">
        <f t="shared" si="17"/>
        <v>#N/A</v>
      </c>
      <c r="K153" s="45" t="e">
        <f t="shared" si="18"/>
        <v>#N/A</v>
      </c>
    </row>
    <row r="154" spans="2:11">
      <c r="B154">
        <v>0</v>
      </c>
      <c r="C154">
        <v>0</v>
      </c>
      <c r="D154" s="70">
        <f t="shared" si="14"/>
        <v>0</v>
      </c>
      <c r="E154" s="44">
        <f>IF(ISERROR(VLOOKUP($A154,'Doubles Stats'!$A:$C,3,0)),0,VLOOKUP($A154,'Doubles Stats'!$A:$C,3,0))</f>
        <v>0</v>
      </c>
      <c r="F154" s="46">
        <f t="shared" si="16"/>
        <v>0</v>
      </c>
      <c r="G154" s="44">
        <f>IF(ISERROR(VLOOKUP($A154,'Doubles Stats'!$A:$D,4,0)),0,VLOOKUP($A154,'Doubles Stats'!$A:$D,4,0))</f>
        <v>0</v>
      </c>
      <c r="H154" s="44">
        <f t="shared" si="15"/>
        <v>0</v>
      </c>
      <c r="I154" s="44" t="e">
        <f>IF(ISERROR(G154),0,VLOOKUP($A154,'Doubles Stats'!$A:$D,2,0))</f>
        <v>#N/A</v>
      </c>
      <c r="J154" s="44" t="e">
        <f t="shared" si="17"/>
        <v>#N/A</v>
      </c>
      <c r="K154" s="45" t="e">
        <f t="shared" si="18"/>
        <v>#N/A</v>
      </c>
    </row>
    <row r="155" spans="2:11">
      <c r="B155">
        <v>0</v>
      </c>
      <c r="C155">
        <v>0</v>
      </c>
      <c r="D155" s="70">
        <f t="shared" si="14"/>
        <v>0</v>
      </c>
      <c r="E155" s="44">
        <f>IF(ISERROR(VLOOKUP($A155,'Doubles Stats'!$A:$C,3,0)),0,VLOOKUP($A155,'Doubles Stats'!$A:$C,3,0))</f>
        <v>0</v>
      </c>
      <c r="F155" s="46">
        <f t="shared" si="16"/>
        <v>0</v>
      </c>
      <c r="G155" s="44">
        <f>IF(ISERROR(VLOOKUP($A155,'Doubles Stats'!$A:$D,4,0)),0,VLOOKUP($A155,'Doubles Stats'!$A:$D,4,0))</f>
        <v>0</v>
      </c>
      <c r="H155" s="44">
        <f t="shared" si="15"/>
        <v>0</v>
      </c>
      <c r="I155" s="44" t="e">
        <f>IF(ISERROR(G155),0,VLOOKUP($A155,'Doubles Stats'!$A:$D,2,0))</f>
        <v>#N/A</v>
      </c>
      <c r="J155" s="44" t="e">
        <f t="shared" si="17"/>
        <v>#N/A</v>
      </c>
      <c r="K155" s="45" t="e">
        <f t="shared" si="18"/>
        <v>#N/A</v>
      </c>
    </row>
    <row r="156" spans="2:11">
      <c r="B156">
        <v>0</v>
      </c>
      <c r="C156">
        <v>0</v>
      </c>
      <c r="D156" s="70">
        <f t="shared" si="14"/>
        <v>0</v>
      </c>
      <c r="E156" s="44">
        <f>IF(ISERROR(VLOOKUP($A156,'Doubles Stats'!$A:$C,3,0)),0,VLOOKUP($A156,'Doubles Stats'!$A:$C,3,0))</f>
        <v>0</v>
      </c>
      <c r="F156" s="46">
        <f t="shared" si="16"/>
        <v>0</v>
      </c>
      <c r="G156" s="44">
        <f>IF(ISERROR(VLOOKUP($A156,'Doubles Stats'!$A:$D,4,0)),0,VLOOKUP($A156,'Doubles Stats'!$A:$D,4,0))</f>
        <v>0</v>
      </c>
      <c r="H156" s="44">
        <f t="shared" si="15"/>
        <v>0</v>
      </c>
      <c r="I156" s="44" t="e">
        <f>IF(ISERROR(G156),0,VLOOKUP($A156,'Doubles Stats'!$A:$D,2,0))</f>
        <v>#N/A</v>
      </c>
      <c r="J156" s="44" t="e">
        <f t="shared" si="17"/>
        <v>#N/A</v>
      </c>
      <c r="K156" s="45" t="e">
        <f t="shared" si="18"/>
        <v>#N/A</v>
      </c>
    </row>
    <row r="157" spans="2:11">
      <c r="B157">
        <v>0</v>
      </c>
      <c r="C157">
        <v>0</v>
      </c>
      <c r="D157" s="70">
        <f t="shared" si="14"/>
        <v>0</v>
      </c>
      <c r="E157" s="44">
        <f>IF(ISERROR(VLOOKUP($A157,'Doubles Stats'!$A:$C,3,0)),0,VLOOKUP($A157,'Doubles Stats'!$A:$C,3,0))</f>
        <v>0</v>
      </c>
      <c r="F157" s="46">
        <f t="shared" si="16"/>
        <v>0</v>
      </c>
      <c r="G157" s="44">
        <f>IF(ISERROR(VLOOKUP($A157,'Doubles Stats'!$A:$D,4,0)),0,VLOOKUP($A157,'Doubles Stats'!$A:$D,4,0))</f>
        <v>0</v>
      </c>
      <c r="H157" s="44">
        <f t="shared" si="15"/>
        <v>0</v>
      </c>
      <c r="I157" s="44" t="e">
        <f>IF(ISERROR(G157),0,VLOOKUP($A157,'Doubles Stats'!$A:$D,2,0))</f>
        <v>#N/A</v>
      </c>
      <c r="J157" s="44" t="e">
        <f t="shared" si="17"/>
        <v>#N/A</v>
      </c>
      <c r="K157" s="45" t="e">
        <f t="shared" si="18"/>
        <v>#N/A</v>
      </c>
    </row>
    <row r="158" spans="2:11">
      <c r="B158">
        <v>0</v>
      </c>
      <c r="C158">
        <v>0</v>
      </c>
      <c r="D158" s="70">
        <f t="shared" si="14"/>
        <v>0</v>
      </c>
      <c r="E158" s="44">
        <f>IF(ISERROR(VLOOKUP($A158,'Doubles Stats'!$A:$C,3,0)),0,VLOOKUP($A158,'Doubles Stats'!$A:$C,3,0))</f>
        <v>0</v>
      </c>
      <c r="F158" s="46">
        <f t="shared" si="16"/>
        <v>0</v>
      </c>
      <c r="G158" s="44">
        <f>IF(ISERROR(VLOOKUP($A158,'Doubles Stats'!$A:$D,4,0)),0,VLOOKUP($A158,'Doubles Stats'!$A:$D,4,0))</f>
        <v>0</v>
      </c>
      <c r="H158" s="44">
        <f t="shared" si="15"/>
        <v>0</v>
      </c>
      <c r="I158" s="44" t="e">
        <f>IF(ISERROR(G158),0,VLOOKUP($A158,'Doubles Stats'!$A:$D,2,0))</f>
        <v>#N/A</v>
      </c>
      <c r="J158" s="44" t="e">
        <f t="shared" si="17"/>
        <v>#N/A</v>
      </c>
      <c r="K158" s="45" t="e">
        <f t="shared" si="18"/>
        <v>#N/A</v>
      </c>
    </row>
    <row r="159" spans="2:11">
      <c r="B159">
        <v>0</v>
      </c>
      <c r="C159">
        <v>0</v>
      </c>
      <c r="D159" s="70">
        <f t="shared" si="14"/>
        <v>0</v>
      </c>
      <c r="E159" s="44">
        <f>IF(ISERROR(VLOOKUP($A159,'Doubles Stats'!$A:$C,3,0)),0,VLOOKUP($A159,'Doubles Stats'!$A:$C,3,0))</f>
        <v>0</v>
      </c>
      <c r="F159" s="46">
        <f t="shared" si="16"/>
        <v>0</v>
      </c>
      <c r="G159" s="44">
        <f>IF(ISERROR(VLOOKUP($A159,'Doubles Stats'!$A:$D,4,0)),0,VLOOKUP($A159,'Doubles Stats'!$A:$D,4,0))</f>
        <v>0</v>
      </c>
      <c r="H159" s="44">
        <f t="shared" si="15"/>
        <v>0</v>
      </c>
      <c r="I159" s="44" t="e">
        <f>IF(ISERROR(G159),0,VLOOKUP($A159,'Doubles Stats'!$A:$D,2,0))</f>
        <v>#N/A</v>
      </c>
      <c r="J159" s="44" t="e">
        <f t="shared" si="17"/>
        <v>#N/A</v>
      </c>
      <c r="K159" s="45" t="e">
        <f t="shared" si="18"/>
        <v>#N/A</v>
      </c>
    </row>
    <row r="160" spans="2:11">
      <c r="B160">
        <v>0</v>
      </c>
      <c r="C160">
        <v>0</v>
      </c>
      <c r="D160" s="70">
        <f t="shared" si="14"/>
        <v>0</v>
      </c>
      <c r="E160" s="44">
        <f>IF(ISERROR(VLOOKUP($A160,'Doubles Stats'!$A:$C,3,0)),0,VLOOKUP($A160,'Doubles Stats'!$A:$C,3,0))</f>
        <v>0</v>
      </c>
      <c r="F160" s="46">
        <f t="shared" si="16"/>
        <v>0</v>
      </c>
      <c r="G160" s="44">
        <f>IF(ISERROR(VLOOKUP($A160,'Doubles Stats'!$A:$D,4,0)),0,VLOOKUP($A160,'Doubles Stats'!$A:$D,4,0))</f>
        <v>0</v>
      </c>
      <c r="H160" s="44">
        <f t="shared" si="15"/>
        <v>0</v>
      </c>
      <c r="I160" s="44" t="e">
        <f>IF(ISERROR(G160),0,VLOOKUP($A160,'Doubles Stats'!$A:$D,2,0))</f>
        <v>#N/A</v>
      </c>
      <c r="J160" s="44" t="e">
        <f t="shared" si="17"/>
        <v>#N/A</v>
      </c>
      <c r="K160" s="45" t="e">
        <f t="shared" si="18"/>
        <v>#N/A</v>
      </c>
    </row>
    <row r="161" spans="2:11">
      <c r="B161">
        <v>0</v>
      </c>
      <c r="C161">
        <v>0</v>
      </c>
      <c r="D161" s="70">
        <f t="shared" si="14"/>
        <v>0</v>
      </c>
      <c r="E161" s="44">
        <f>IF(ISERROR(VLOOKUP($A161,'Doubles Stats'!$A:$C,3,0)),0,VLOOKUP($A161,'Doubles Stats'!$A:$C,3,0))</f>
        <v>0</v>
      </c>
      <c r="F161" s="46">
        <f t="shared" si="16"/>
        <v>0</v>
      </c>
      <c r="G161" s="44">
        <f>IF(ISERROR(VLOOKUP($A161,'Doubles Stats'!$A:$D,4,0)),0,VLOOKUP($A161,'Doubles Stats'!$A:$D,4,0))</f>
        <v>0</v>
      </c>
      <c r="H161" s="44">
        <f t="shared" si="15"/>
        <v>0</v>
      </c>
      <c r="I161" s="44" t="e">
        <f>IF(ISERROR(G161),0,VLOOKUP($A161,'Doubles Stats'!$A:$D,2,0))</f>
        <v>#N/A</v>
      </c>
      <c r="J161" s="44" t="e">
        <f t="shared" si="17"/>
        <v>#N/A</v>
      </c>
      <c r="K161" s="45" t="e">
        <f t="shared" si="18"/>
        <v>#N/A</v>
      </c>
    </row>
    <row r="162" spans="2:11">
      <c r="B162">
        <v>0</v>
      </c>
      <c r="C162">
        <v>0</v>
      </c>
      <c r="D162" s="70">
        <f t="shared" si="14"/>
        <v>0</v>
      </c>
      <c r="E162" s="44">
        <f>IF(ISERROR(VLOOKUP($A162,'Doubles Stats'!$A:$C,3,0)),0,VLOOKUP($A162,'Doubles Stats'!$A:$C,3,0))</f>
        <v>0</v>
      </c>
      <c r="F162" s="46">
        <f t="shared" si="16"/>
        <v>0</v>
      </c>
      <c r="G162" s="44">
        <f>IF(ISERROR(VLOOKUP($A162,'Doubles Stats'!$A:$D,4,0)),0,VLOOKUP($A162,'Doubles Stats'!$A:$D,4,0))</f>
        <v>0</v>
      </c>
      <c r="H162" s="44">
        <f t="shared" si="15"/>
        <v>0</v>
      </c>
      <c r="I162" s="44" t="e">
        <f>IF(ISERROR(G162),0,VLOOKUP($A162,'Doubles Stats'!$A:$D,2,0))</f>
        <v>#N/A</v>
      </c>
      <c r="J162" s="44" t="e">
        <f t="shared" si="17"/>
        <v>#N/A</v>
      </c>
      <c r="K162" s="45" t="e">
        <f t="shared" si="18"/>
        <v>#N/A</v>
      </c>
    </row>
    <row r="163" spans="2:11">
      <c r="B163">
        <v>0</v>
      </c>
      <c r="C163">
        <v>0</v>
      </c>
      <c r="D163" s="70">
        <f t="shared" si="14"/>
        <v>0</v>
      </c>
      <c r="E163" s="44">
        <f>IF(ISERROR(VLOOKUP($A163,'Doubles Stats'!$A:$C,3,0)),0,VLOOKUP($A163,'Doubles Stats'!$A:$C,3,0))</f>
        <v>0</v>
      </c>
      <c r="F163" s="46">
        <f t="shared" si="16"/>
        <v>0</v>
      </c>
      <c r="G163" s="44">
        <f>IF(ISERROR(VLOOKUP($A163,'Doubles Stats'!$A:$D,4,0)),0,VLOOKUP($A163,'Doubles Stats'!$A:$D,4,0))</f>
        <v>0</v>
      </c>
      <c r="H163" s="44">
        <f t="shared" si="15"/>
        <v>0</v>
      </c>
      <c r="I163" s="44" t="e">
        <f>IF(ISERROR(G163),0,VLOOKUP($A163,'Doubles Stats'!$A:$D,2,0))</f>
        <v>#N/A</v>
      </c>
      <c r="J163" s="44" t="e">
        <f t="shared" si="17"/>
        <v>#N/A</v>
      </c>
      <c r="K163" s="45" t="e">
        <f t="shared" si="18"/>
        <v>#N/A</v>
      </c>
    </row>
    <row r="164" spans="2:11">
      <c r="B164">
        <v>0</v>
      </c>
      <c r="C164">
        <v>0</v>
      </c>
      <c r="D164" s="70">
        <f t="shared" si="14"/>
        <v>0</v>
      </c>
      <c r="E164" s="44">
        <f>IF(ISERROR(VLOOKUP($A164,'Doubles Stats'!$A:$C,3,0)),0,VLOOKUP($A164,'Doubles Stats'!$A:$C,3,0))</f>
        <v>0</v>
      </c>
      <c r="F164" s="46">
        <f t="shared" si="16"/>
        <v>0</v>
      </c>
      <c r="G164" s="44">
        <f>IF(ISERROR(VLOOKUP($A164,'Doubles Stats'!$A:$D,4,0)),0,VLOOKUP($A164,'Doubles Stats'!$A:$D,4,0))</f>
        <v>0</v>
      </c>
      <c r="H164" s="44">
        <f t="shared" si="15"/>
        <v>0</v>
      </c>
      <c r="I164" s="44" t="e">
        <f>IF(ISERROR(G164),0,VLOOKUP($A164,'Doubles Stats'!$A:$D,2,0))</f>
        <v>#N/A</v>
      </c>
      <c r="J164" s="44" t="e">
        <f t="shared" si="17"/>
        <v>#N/A</v>
      </c>
      <c r="K164" s="45" t="e">
        <f t="shared" si="18"/>
        <v>#N/A</v>
      </c>
    </row>
    <row r="165" spans="2:11">
      <c r="B165">
        <v>0</v>
      </c>
      <c r="C165">
        <v>0</v>
      </c>
      <c r="D165" s="70">
        <f t="shared" si="14"/>
        <v>0</v>
      </c>
      <c r="E165" s="44">
        <f>IF(ISERROR(VLOOKUP($A165,'Doubles Stats'!$A:$C,3,0)),0,VLOOKUP($A165,'Doubles Stats'!$A:$C,3,0))</f>
        <v>0</v>
      </c>
      <c r="F165" s="46">
        <f t="shared" si="16"/>
        <v>0</v>
      </c>
      <c r="G165" s="44">
        <f>IF(ISERROR(VLOOKUP($A165,'Doubles Stats'!$A:$D,4,0)),0,VLOOKUP($A165,'Doubles Stats'!$A:$D,4,0))</f>
        <v>0</v>
      </c>
      <c r="H165" s="44">
        <f t="shared" si="15"/>
        <v>0</v>
      </c>
      <c r="I165" s="44" t="e">
        <f>IF(ISERROR(G165),0,VLOOKUP($A165,'Doubles Stats'!$A:$D,2,0))</f>
        <v>#N/A</v>
      </c>
      <c r="J165" s="44" t="e">
        <f t="shared" si="17"/>
        <v>#N/A</v>
      </c>
      <c r="K165" s="45" t="e">
        <f t="shared" si="18"/>
        <v>#N/A</v>
      </c>
    </row>
    <row r="166" spans="2:11">
      <c r="B166">
        <v>0</v>
      </c>
      <c r="C166">
        <v>0</v>
      </c>
      <c r="D166" s="70">
        <f t="shared" si="14"/>
        <v>0</v>
      </c>
      <c r="E166" s="44">
        <f>IF(ISERROR(VLOOKUP($A166,'Doubles Stats'!$A:$C,3,0)),0,VLOOKUP($A166,'Doubles Stats'!$A:$C,3,0))</f>
        <v>0</v>
      </c>
      <c r="F166" s="46">
        <f t="shared" si="16"/>
        <v>0</v>
      </c>
      <c r="G166" s="44">
        <f>IF(ISERROR(VLOOKUP($A166,'Doubles Stats'!$A:$D,4,0)),0,VLOOKUP($A166,'Doubles Stats'!$A:$D,4,0))</f>
        <v>0</v>
      </c>
      <c r="H166" s="44">
        <f t="shared" si="15"/>
        <v>0</v>
      </c>
      <c r="I166" s="44" t="e">
        <f>IF(ISERROR(G166),0,VLOOKUP($A166,'Doubles Stats'!$A:$D,2,0))</f>
        <v>#N/A</v>
      </c>
      <c r="J166" s="44" t="e">
        <f t="shared" si="17"/>
        <v>#N/A</v>
      </c>
      <c r="K166" s="45" t="e">
        <f t="shared" si="18"/>
        <v>#N/A</v>
      </c>
    </row>
    <row r="167" spans="2:11">
      <c r="B167">
        <v>0</v>
      </c>
      <c r="C167">
        <v>0</v>
      </c>
      <c r="D167" s="70">
        <f t="shared" si="14"/>
        <v>0</v>
      </c>
      <c r="E167" s="44">
        <f>IF(ISERROR(VLOOKUP($A167,'Doubles Stats'!$A:$C,3,0)),0,VLOOKUP($A167,'Doubles Stats'!$A:$C,3,0))</f>
        <v>0</v>
      </c>
      <c r="F167" s="46">
        <f t="shared" si="16"/>
        <v>0</v>
      </c>
      <c r="G167" s="44">
        <f>IF(ISERROR(VLOOKUP($A167,'Doubles Stats'!$A:$D,4,0)),0,VLOOKUP($A167,'Doubles Stats'!$A:$D,4,0))</f>
        <v>0</v>
      </c>
      <c r="H167" s="44">
        <f t="shared" si="15"/>
        <v>0</v>
      </c>
      <c r="I167" s="44" t="e">
        <f>IF(ISERROR(G167),0,VLOOKUP($A167,'Doubles Stats'!$A:$D,2,0))</f>
        <v>#N/A</v>
      </c>
      <c r="J167" s="44" t="e">
        <f t="shared" si="17"/>
        <v>#N/A</v>
      </c>
      <c r="K167" s="45" t="e">
        <f t="shared" si="18"/>
        <v>#N/A</v>
      </c>
    </row>
    <row r="168" spans="2:11">
      <c r="B168">
        <v>0</v>
      </c>
      <c r="C168">
        <v>0</v>
      </c>
      <c r="D168" s="70">
        <f t="shared" si="14"/>
        <v>0</v>
      </c>
      <c r="E168" s="44">
        <f>IF(ISERROR(VLOOKUP($A168,'Doubles Stats'!$A:$C,3,0)),0,VLOOKUP($A168,'Doubles Stats'!$A:$C,3,0))</f>
        <v>0</v>
      </c>
      <c r="F168" s="46">
        <f t="shared" si="16"/>
        <v>0</v>
      </c>
      <c r="G168" s="44">
        <f>IF(ISERROR(VLOOKUP($A168,'Doubles Stats'!$A:$D,4,0)),0,VLOOKUP($A168,'Doubles Stats'!$A:$D,4,0))</f>
        <v>0</v>
      </c>
      <c r="H168" s="44">
        <f t="shared" si="15"/>
        <v>0</v>
      </c>
      <c r="I168" s="44" t="e">
        <f>IF(ISERROR(G168),0,VLOOKUP($A168,'Doubles Stats'!$A:$D,2,0))</f>
        <v>#N/A</v>
      </c>
      <c r="J168" s="44" t="e">
        <f t="shared" si="17"/>
        <v>#N/A</v>
      </c>
      <c r="K168" s="45" t="e">
        <f t="shared" si="18"/>
        <v>#N/A</v>
      </c>
    </row>
    <row r="169" spans="2:11">
      <c r="B169">
        <v>0</v>
      </c>
      <c r="C169">
        <v>0</v>
      </c>
      <c r="D169" s="70">
        <f t="shared" si="14"/>
        <v>0</v>
      </c>
      <c r="E169" s="44">
        <f>IF(ISERROR(VLOOKUP($A169,'Doubles Stats'!$A:$C,3,0)),0,VLOOKUP($A169,'Doubles Stats'!$A:$C,3,0))</f>
        <v>0</v>
      </c>
      <c r="F169" s="46">
        <f t="shared" si="16"/>
        <v>0</v>
      </c>
      <c r="G169" s="44">
        <f>IF(ISERROR(VLOOKUP($A169,'Doubles Stats'!$A:$D,4,0)),0,VLOOKUP($A169,'Doubles Stats'!$A:$D,4,0))</f>
        <v>0</v>
      </c>
      <c r="H169" s="44">
        <f t="shared" si="15"/>
        <v>0</v>
      </c>
      <c r="I169" s="44" t="e">
        <f>IF(ISERROR(G169),0,VLOOKUP($A169,'Doubles Stats'!$A:$D,2,0))</f>
        <v>#N/A</v>
      </c>
      <c r="J169" s="44" t="e">
        <f t="shared" si="17"/>
        <v>#N/A</v>
      </c>
      <c r="K169" s="45" t="e">
        <f t="shared" si="18"/>
        <v>#N/A</v>
      </c>
    </row>
    <row r="170" spans="2:11">
      <c r="B170">
        <v>0</v>
      </c>
      <c r="C170">
        <v>0</v>
      </c>
      <c r="D170" s="70">
        <f t="shared" si="14"/>
        <v>0</v>
      </c>
      <c r="E170" s="44">
        <f>IF(ISERROR(VLOOKUP($A170,'Doubles Stats'!$A:$C,3,0)),0,VLOOKUP($A170,'Doubles Stats'!$A:$C,3,0))</f>
        <v>0</v>
      </c>
      <c r="F170" s="46">
        <f t="shared" si="16"/>
        <v>0</v>
      </c>
      <c r="G170" s="44">
        <f>IF(ISERROR(VLOOKUP($A170,'Doubles Stats'!$A:$D,4,0)),0,VLOOKUP($A170,'Doubles Stats'!$A:$D,4,0))</f>
        <v>0</v>
      </c>
      <c r="H170" s="44">
        <f t="shared" si="15"/>
        <v>0</v>
      </c>
      <c r="I170" s="44" t="e">
        <f>IF(ISERROR(G170),0,VLOOKUP($A170,'Doubles Stats'!$A:$D,2,0))</f>
        <v>#N/A</v>
      </c>
      <c r="J170" s="44" t="e">
        <f t="shared" si="17"/>
        <v>#N/A</v>
      </c>
      <c r="K170" s="45" t="e">
        <f t="shared" si="18"/>
        <v>#N/A</v>
      </c>
    </row>
    <row r="171" spans="2:11">
      <c r="B171">
        <v>0</v>
      </c>
      <c r="C171">
        <v>0</v>
      </c>
      <c r="D171" s="70">
        <f t="shared" si="14"/>
        <v>0</v>
      </c>
      <c r="E171" s="44">
        <f>IF(ISERROR(VLOOKUP($A171,'Doubles Stats'!$A:$C,3,0)),0,VLOOKUP($A171,'Doubles Stats'!$A:$C,3,0))</f>
        <v>0</v>
      </c>
      <c r="F171" s="46">
        <f t="shared" si="16"/>
        <v>0</v>
      </c>
      <c r="G171" s="44">
        <f>IF(ISERROR(VLOOKUP($A171,'Doubles Stats'!$A:$D,4,0)),0,VLOOKUP($A171,'Doubles Stats'!$A:$D,4,0))</f>
        <v>0</v>
      </c>
      <c r="H171" s="44">
        <f t="shared" si="15"/>
        <v>0</v>
      </c>
      <c r="I171" s="44" t="e">
        <f>IF(ISERROR(G171),0,VLOOKUP($A171,'Doubles Stats'!$A:$D,2,0))</f>
        <v>#N/A</v>
      </c>
      <c r="J171" s="44" t="e">
        <f t="shared" si="17"/>
        <v>#N/A</v>
      </c>
      <c r="K171" s="45" t="e">
        <f t="shared" si="18"/>
        <v>#N/A</v>
      </c>
    </row>
    <row r="172" spans="2:11">
      <c r="B172">
        <v>0</v>
      </c>
      <c r="C172">
        <v>0</v>
      </c>
      <c r="D172" s="70">
        <f t="shared" si="14"/>
        <v>0</v>
      </c>
      <c r="E172" s="44">
        <f>IF(ISERROR(VLOOKUP($A172,'Doubles Stats'!$A:$C,3,0)),0,VLOOKUP($A172,'Doubles Stats'!$A:$C,3,0))</f>
        <v>0</v>
      </c>
      <c r="F172" s="46">
        <f t="shared" si="16"/>
        <v>0</v>
      </c>
      <c r="G172" s="44">
        <f>IF(ISERROR(VLOOKUP($A172,'Doubles Stats'!$A:$D,4,0)),0,VLOOKUP($A172,'Doubles Stats'!$A:$D,4,0))</f>
        <v>0</v>
      </c>
      <c r="H172" s="44">
        <f t="shared" si="15"/>
        <v>0</v>
      </c>
      <c r="I172" s="44" t="e">
        <f>IF(ISERROR(G172),0,VLOOKUP($A172,'Doubles Stats'!$A:$D,2,0))</f>
        <v>#N/A</v>
      </c>
      <c r="J172" s="44" t="e">
        <f t="shared" si="17"/>
        <v>#N/A</v>
      </c>
      <c r="K172" s="45" t="e">
        <f t="shared" si="18"/>
        <v>#N/A</v>
      </c>
    </row>
    <row r="173" spans="2:11">
      <c r="B173">
        <v>0</v>
      </c>
      <c r="C173">
        <v>0</v>
      </c>
      <c r="D173" s="70">
        <f t="shared" si="14"/>
        <v>0</v>
      </c>
      <c r="E173" s="44">
        <f>IF(ISERROR(VLOOKUP($A173,'Doubles Stats'!$A:$C,3,0)),0,VLOOKUP($A173,'Doubles Stats'!$A:$C,3,0))</f>
        <v>0</v>
      </c>
      <c r="F173" s="46">
        <f t="shared" si="16"/>
        <v>0</v>
      </c>
      <c r="G173" s="44">
        <f>IF(ISERROR(VLOOKUP($A173,'Doubles Stats'!$A:$D,4,0)),0,VLOOKUP($A173,'Doubles Stats'!$A:$D,4,0))</f>
        <v>0</v>
      </c>
      <c r="H173" s="44">
        <f t="shared" si="15"/>
        <v>0</v>
      </c>
      <c r="I173" s="44" t="e">
        <f>IF(ISERROR(G173),0,VLOOKUP($A173,'Doubles Stats'!$A:$D,2,0))</f>
        <v>#N/A</v>
      </c>
      <c r="J173" s="44" t="e">
        <f t="shared" si="17"/>
        <v>#N/A</v>
      </c>
      <c r="K173" s="45" t="e">
        <f t="shared" si="18"/>
        <v>#N/A</v>
      </c>
    </row>
    <row r="174" spans="2:11">
      <c r="B174">
        <v>0</v>
      </c>
      <c r="C174">
        <v>0</v>
      </c>
      <c r="D174" s="70">
        <f t="shared" si="14"/>
        <v>0</v>
      </c>
      <c r="E174" s="44">
        <f>IF(ISERROR(VLOOKUP($A174,'Doubles Stats'!$A:$C,3,0)),0,VLOOKUP($A174,'Doubles Stats'!$A:$C,3,0))</f>
        <v>0</v>
      </c>
      <c r="F174" s="46">
        <f t="shared" si="16"/>
        <v>0</v>
      </c>
      <c r="G174" s="44">
        <f>IF(ISERROR(VLOOKUP($A174,'Doubles Stats'!$A:$D,4,0)),0,VLOOKUP($A174,'Doubles Stats'!$A:$D,4,0))</f>
        <v>0</v>
      </c>
      <c r="H174" s="44">
        <f t="shared" si="15"/>
        <v>0</v>
      </c>
      <c r="I174" s="44" t="e">
        <f>IF(ISERROR(G174),0,VLOOKUP($A174,'Doubles Stats'!$A:$D,2,0))</f>
        <v>#N/A</v>
      </c>
      <c r="J174" s="44" t="e">
        <f t="shared" si="17"/>
        <v>#N/A</v>
      </c>
      <c r="K174" s="45" t="e">
        <f t="shared" si="18"/>
        <v>#N/A</v>
      </c>
    </row>
    <row r="175" spans="2:11">
      <c r="B175">
        <v>0</v>
      </c>
      <c r="C175">
        <v>0</v>
      </c>
      <c r="D175" s="70">
        <f t="shared" si="14"/>
        <v>0</v>
      </c>
      <c r="E175" s="44">
        <f>IF(ISERROR(VLOOKUP($A175,'Doubles Stats'!$A:$C,3,0)),0,VLOOKUP($A175,'Doubles Stats'!$A:$C,3,0))</f>
        <v>0</v>
      </c>
      <c r="F175" s="46">
        <f t="shared" si="16"/>
        <v>0</v>
      </c>
      <c r="G175" s="44">
        <f>IF(ISERROR(VLOOKUP($A175,'Doubles Stats'!$A:$D,4,0)),0,VLOOKUP($A175,'Doubles Stats'!$A:$D,4,0))</f>
        <v>0</v>
      </c>
      <c r="H175" s="44">
        <f t="shared" si="15"/>
        <v>0</v>
      </c>
      <c r="I175" s="44" t="e">
        <f>IF(ISERROR(G175),0,VLOOKUP($A175,'Doubles Stats'!$A:$D,2,0))</f>
        <v>#N/A</v>
      </c>
      <c r="J175" s="44" t="e">
        <f t="shared" si="17"/>
        <v>#N/A</v>
      </c>
      <c r="K175" s="45" t="e">
        <f t="shared" si="18"/>
        <v>#N/A</v>
      </c>
    </row>
    <row r="176" spans="2:11">
      <c r="B176">
        <v>0</v>
      </c>
      <c r="C176">
        <v>0</v>
      </c>
      <c r="D176" s="70">
        <f t="shared" si="14"/>
        <v>0</v>
      </c>
      <c r="E176" s="44">
        <f>IF(ISERROR(VLOOKUP($A176,'Doubles Stats'!$A:$C,3,0)),0,VLOOKUP($A176,'Doubles Stats'!$A:$C,3,0))</f>
        <v>0</v>
      </c>
      <c r="F176" s="46">
        <f t="shared" si="16"/>
        <v>0</v>
      </c>
      <c r="G176" s="44">
        <f>IF(ISERROR(VLOOKUP($A176,'Doubles Stats'!$A:$D,4,0)),0,VLOOKUP($A176,'Doubles Stats'!$A:$D,4,0))</f>
        <v>0</v>
      </c>
      <c r="H176" s="44">
        <f t="shared" si="15"/>
        <v>0</v>
      </c>
      <c r="I176" s="44" t="e">
        <f>IF(ISERROR(G176),0,VLOOKUP($A176,'Doubles Stats'!$A:$D,2,0))</f>
        <v>#N/A</v>
      </c>
      <c r="J176" s="44" t="e">
        <f t="shared" si="17"/>
        <v>#N/A</v>
      </c>
      <c r="K176" s="45" t="e">
        <f t="shared" si="18"/>
        <v>#N/A</v>
      </c>
    </row>
    <row r="177" spans="2:11">
      <c r="B177">
        <v>0</v>
      </c>
      <c r="C177">
        <v>0</v>
      </c>
      <c r="D177" s="70">
        <f t="shared" si="14"/>
        <v>0</v>
      </c>
      <c r="E177" s="44">
        <f>IF(ISERROR(VLOOKUP($A177,'Doubles Stats'!$A:$C,3,0)),0,VLOOKUP($A177,'Doubles Stats'!$A:$C,3,0))</f>
        <v>0</v>
      </c>
      <c r="F177" s="46">
        <f t="shared" si="16"/>
        <v>0</v>
      </c>
      <c r="G177" s="44">
        <f>IF(ISERROR(VLOOKUP($A177,'Doubles Stats'!$A:$D,4,0)),0,VLOOKUP($A177,'Doubles Stats'!$A:$D,4,0))</f>
        <v>0</v>
      </c>
      <c r="H177" s="44">
        <f t="shared" si="15"/>
        <v>0</v>
      </c>
      <c r="I177" s="44" t="e">
        <f>IF(ISERROR(G177),0,VLOOKUP($A177,'Doubles Stats'!$A:$D,2,0))</f>
        <v>#N/A</v>
      </c>
      <c r="J177" s="44" t="e">
        <f t="shared" si="17"/>
        <v>#N/A</v>
      </c>
      <c r="K177" s="45" t="e">
        <f t="shared" si="18"/>
        <v>#N/A</v>
      </c>
    </row>
    <row r="178" spans="2:11">
      <c r="B178">
        <v>0</v>
      </c>
      <c r="C178">
        <v>0</v>
      </c>
      <c r="D178" s="70">
        <f t="shared" si="14"/>
        <v>0</v>
      </c>
      <c r="E178" s="44">
        <f>IF(ISERROR(VLOOKUP($A178,'Doubles Stats'!$A:$C,3,0)),0,VLOOKUP($A178,'Doubles Stats'!$A:$C,3,0))</f>
        <v>0</v>
      </c>
      <c r="F178" s="46">
        <f t="shared" si="16"/>
        <v>0</v>
      </c>
      <c r="G178" s="44">
        <f>IF(ISERROR(VLOOKUP($A178,'Doubles Stats'!$A:$D,4,0)),0,VLOOKUP($A178,'Doubles Stats'!$A:$D,4,0))</f>
        <v>0</v>
      </c>
      <c r="H178" s="44">
        <f t="shared" si="15"/>
        <v>0</v>
      </c>
      <c r="I178" s="44" t="e">
        <f>IF(ISERROR(G178),0,VLOOKUP($A178,'Doubles Stats'!$A:$D,2,0))</f>
        <v>#N/A</v>
      </c>
      <c r="J178" s="44" t="e">
        <f t="shared" si="17"/>
        <v>#N/A</v>
      </c>
      <c r="K178" s="45" t="e">
        <f t="shared" si="18"/>
        <v>#N/A</v>
      </c>
    </row>
    <row r="179" spans="2:11">
      <c r="B179">
        <v>0</v>
      </c>
      <c r="C179">
        <v>0</v>
      </c>
      <c r="D179" s="70">
        <f t="shared" si="14"/>
        <v>0</v>
      </c>
      <c r="E179" s="44">
        <f>IF(ISERROR(VLOOKUP($A179,'Doubles Stats'!$A:$C,3,0)),0,VLOOKUP($A179,'Doubles Stats'!$A:$C,3,0))</f>
        <v>0</v>
      </c>
      <c r="F179" s="46">
        <f t="shared" si="16"/>
        <v>0</v>
      </c>
      <c r="G179" s="44">
        <f>IF(ISERROR(VLOOKUP($A179,'Doubles Stats'!$A:$D,4,0)),0,VLOOKUP($A179,'Doubles Stats'!$A:$D,4,0))</f>
        <v>0</v>
      </c>
      <c r="H179" s="44">
        <f t="shared" si="15"/>
        <v>0</v>
      </c>
      <c r="I179" s="44" t="e">
        <f>IF(ISERROR(G179),0,VLOOKUP($A179,'Doubles Stats'!$A:$D,2,0))</f>
        <v>#N/A</v>
      </c>
      <c r="J179" s="44" t="e">
        <f t="shared" si="17"/>
        <v>#N/A</v>
      </c>
      <c r="K179" s="45" t="e">
        <f t="shared" si="18"/>
        <v>#N/A</v>
      </c>
    </row>
    <row r="180" spans="2:11">
      <c r="B180">
        <v>0</v>
      </c>
      <c r="C180">
        <v>0</v>
      </c>
      <c r="D180" s="70">
        <f t="shared" si="14"/>
        <v>0</v>
      </c>
      <c r="E180" s="44">
        <f>IF(ISERROR(VLOOKUP($A180,'Doubles Stats'!$A:$C,3,0)),0,VLOOKUP($A180,'Doubles Stats'!$A:$C,3,0))</f>
        <v>0</v>
      </c>
      <c r="F180" s="46">
        <f t="shared" si="16"/>
        <v>0</v>
      </c>
      <c r="G180" s="44">
        <f>IF(ISERROR(VLOOKUP($A180,'Doubles Stats'!$A:$D,4,0)),0,VLOOKUP($A180,'Doubles Stats'!$A:$D,4,0))</f>
        <v>0</v>
      </c>
      <c r="H180" s="44">
        <f t="shared" si="15"/>
        <v>0</v>
      </c>
      <c r="I180" s="44" t="e">
        <f>IF(ISERROR(G180),0,VLOOKUP($A180,'Doubles Stats'!$A:$D,2,0))</f>
        <v>#N/A</v>
      </c>
      <c r="J180" s="44" t="e">
        <f t="shared" si="17"/>
        <v>#N/A</v>
      </c>
      <c r="K180" s="45" t="e">
        <f t="shared" si="18"/>
        <v>#N/A</v>
      </c>
    </row>
    <row r="181" spans="2:11">
      <c r="B181">
        <v>0</v>
      </c>
      <c r="C181">
        <v>0</v>
      </c>
      <c r="D181" s="70">
        <f t="shared" si="14"/>
        <v>0</v>
      </c>
      <c r="E181" s="44">
        <f>IF(ISERROR(VLOOKUP($A181,'Doubles Stats'!$A:$C,3,0)),0,VLOOKUP($A181,'Doubles Stats'!$A:$C,3,0))</f>
        <v>0</v>
      </c>
      <c r="F181" s="46">
        <f t="shared" si="16"/>
        <v>0</v>
      </c>
      <c r="G181" s="44">
        <f>IF(ISERROR(VLOOKUP($A181,'Doubles Stats'!$A:$D,4,0)),0,VLOOKUP($A181,'Doubles Stats'!$A:$D,4,0))</f>
        <v>0</v>
      </c>
      <c r="H181" s="44">
        <f t="shared" si="15"/>
        <v>0</v>
      </c>
      <c r="I181" s="44" t="e">
        <f>IF(ISERROR(G181),0,VLOOKUP($A181,'Doubles Stats'!$A:$D,2,0))</f>
        <v>#N/A</v>
      </c>
      <c r="J181" s="44" t="e">
        <f t="shared" si="17"/>
        <v>#N/A</v>
      </c>
      <c r="K181" s="45" t="e">
        <f t="shared" si="18"/>
        <v>#N/A</v>
      </c>
    </row>
    <row r="182" spans="2:11">
      <c r="B182">
        <v>0</v>
      </c>
      <c r="C182">
        <v>0</v>
      </c>
      <c r="D182" s="70">
        <f t="shared" si="14"/>
        <v>0</v>
      </c>
      <c r="E182" s="44">
        <f>IF(ISERROR(VLOOKUP($A182,'Doubles Stats'!$A:$C,3,0)),0,VLOOKUP($A182,'Doubles Stats'!$A:$C,3,0))</f>
        <v>0</v>
      </c>
      <c r="F182" s="46">
        <f t="shared" si="16"/>
        <v>0</v>
      </c>
      <c r="G182" s="44">
        <f>IF(ISERROR(VLOOKUP($A182,'Doubles Stats'!$A:$D,4,0)),0,VLOOKUP($A182,'Doubles Stats'!$A:$D,4,0))</f>
        <v>0</v>
      </c>
      <c r="H182" s="44">
        <f t="shared" si="15"/>
        <v>0</v>
      </c>
      <c r="I182" s="44" t="e">
        <f>IF(ISERROR(G182),0,VLOOKUP($A182,'Doubles Stats'!$A:$D,2,0))</f>
        <v>#N/A</v>
      </c>
      <c r="J182" s="44" t="e">
        <f t="shared" si="17"/>
        <v>#N/A</v>
      </c>
      <c r="K182" s="45" t="e">
        <f t="shared" si="18"/>
        <v>#N/A</v>
      </c>
    </row>
    <row r="183" spans="2:11">
      <c r="B183">
        <v>0</v>
      </c>
      <c r="C183">
        <v>0</v>
      </c>
      <c r="D183" s="70">
        <f t="shared" si="14"/>
        <v>0</v>
      </c>
      <c r="E183" s="44">
        <f>IF(ISERROR(VLOOKUP($A183,'Doubles Stats'!$A:$C,3,0)),0,VLOOKUP($A183,'Doubles Stats'!$A:$C,3,0))</f>
        <v>0</v>
      </c>
      <c r="F183" s="46">
        <f t="shared" si="16"/>
        <v>0</v>
      </c>
      <c r="G183" s="44">
        <f>IF(ISERROR(VLOOKUP($A183,'Doubles Stats'!$A:$D,4,0)),0,VLOOKUP($A183,'Doubles Stats'!$A:$D,4,0))</f>
        <v>0</v>
      </c>
      <c r="H183" s="44">
        <f t="shared" si="15"/>
        <v>0</v>
      </c>
      <c r="I183" s="44" t="e">
        <f>IF(ISERROR(G183),0,VLOOKUP($A183,'Doubles Stats'!$A:$D,2,0))</f>
        <v>#N/A</v>
      </c>
      <c r="J183" s="44" t="e">
        <f t="shared" si="17"/>
        <v>#N/A</v>
      </c>
      <c r="K183" s="45" t="e">
        <f t="shared" si="18"/>
        <v>#N/A</v>
      </c>
    </row>
    <row r="184" spans="2:11">
      <c r="B184">
        <v>0</v>
      </c>
      <c r="C184">
        <v>0</v>
      </c>
      <c r="D184" s="70">
        <f t="shared" si="14"/>
        <v>0</v>
      </c>
      <c r="E184" s="44">
        <f>IF(ISERROR(VLOOKUP($A184,'Doubles Stats'!$A:$C,3,0)),0,VLOOKUP($A184,'Doubles Stats'!$A:$C,3,0))</f>
        <v>0</v>
      </c>
      <c r="F184" s="46">
        <f t="shared" si="16"/>
        <v>0</v>
      </c>
      <c r="G184" s="44">
        <f>IF(ISERROR(VLOOKUP($A184,'Doubles Stats'!$A:$D,4,0)),0,VLOOKUP($A184,'Doubles Stats'!$A:$D,4,0))</f>
        <v>0</v>
      </c>
      <c r="H184" s="44">
        <f t="shared" si="15"/>
        <v>0</v>
      </c>
      <c r="I184" s="44" t="e">
        <f>IF(ISERROR(G184),0,VLOOKUP($A184,'Doubles Stats'!$A:$D,2,0))</f>
        <v>#N/A</v>
      </c>
      <c r="J184" s="44" t="e">
        <f t="shared" si="17"/>
        <v>#N/A</v>
      </c>
      <c r="K184" s="45" t="e">
        <f t="shared" si="18"/>
        <v>#N/A</v>
      </c>
    </row>
    <row r="185" spans="2:11">
      <c r="B185">
        <v>0</v>
      </c>
      <c r="C185">
        <v>0</v>
      </c>
      <c r="D185" s="70">
        <f t="shared" si="14"/>
        <v>0</v>
      </c>
      <c r="E185" s="44">
        <f>IF(ISERROR(VLOOKUP($A185,'Doubles Stats'!$A:$C,3,0)),0,VLOOKUP($A185,'Doubles Stats'!$A:$C,3,0))</f>
        <v>0</v>
      </c>
      <c r="F185" s="46">
        <f t="shared" si="16"/>
        <v>0</v>
      </c>
      <c r="G185" s="44">
        <f>IF(ISERROR(VLOOKUP($A185,'Doubles Stats'!$A:$D,4,0)),0,VLOOKUP($A185,'Doubles Stats'!$A:$D,4,0))</f>
        <v>0</v>
      </c>
      <c r="H185" s="44">
        <f t="shared" si="15"/>
        <v>0</v>
      </c>
      <c r="I185" s="44" t="e">
        <f>IF(ISERROR(G185),0,VLOOKUP($A185,'Doubles Stats'!$A:$D,2,0))</f>
        <v>#N/A</v>
      </c>
      <c r="J185" s="44" t="e">
        <f t="shared" si="17"/>
        <v>#N/A</v>
      </c>
      <c r="K185" s="45" t="e">
        <f t="shared" si="18"/>
        <v>#N/A</v>
      </c>
    </row>
    <row r="186" spans="2:11">
      <c r="B186">
        <v>0</v>
      </c>
      <c r="C186">
        <v>0</v>
      </c>
      <c r="D186" s="70">
        <f t="shared" si="14"/>
        <v>0</v>
      </c>
      <c r="E186" s="44">
        <f>IF(ISERROR(VLOOKUP($A186,'Doubles Stats'!$A:$C,3,0)),0,VLOOKUP($A186,'Doubles Stats'!$A:$C,3,0))</f>
        <v>0</v>
      </c>
      <c r="F186" s="46">
        <f t="shared" si="16"/>
        <v>0</v>
      </c>
      <c r="G186" s="44">
        <f>IF(ISERROR(VLOOKUP($A186,'Doubles Stats'!$A:$D,4,0)),0,VLOOKUP($A186,'Doubles Stats'!$A:$D,4,0))</f>
        <v>0</v>
      </c>
      <c r="H186" s="44">
        <f t="shared" si="15"/>
        <v>0</v>
      </c>
      <c r="I186" s="44" t="e">
        <f>IF(ISERROR(G186),0,VLOOKUP($A186,'Doubles Stats'!$A:$D,2,0))</f>
        <v>#N/A</v>
      </c>
      <c r="J186" s="44" t="e">
        <f t="shared" si="17"/>
        <v>#N/A</v>
      </c>
      <c r="K186" s="45" t="e">
        <f t="shared" si="18"/>
        <v>#N/A</v>
      </c>
    </row>
    <row r="187" spans="2:11">
      <c r="B187">
        <v>0</v>
      </c>
      <c r="C187">
        <v>0</v>
      </c>
      <c r="D187" s="70">
        <f t="shared" si="14"/>
        <v>0</v>
      </c>
      <c r="E187" s="44">
        <f>IF(ISERROR(VLOOKUP($A187,'Doubles Stats'!$A:$C,3,0)),0,VLOOKUP($A187,'Doubles Stats'!$A:$C,3,0))</f>
        <v>0</v>
      </c>
      <c r="F187" s="46">
        <f t="shared" si="16"/>
        <v>0</v>
      </c>
      <c r="G187" s="44">
        <f>IF(ISERROR(VLOOKUP($A187,'Doubles Stats'!$A:$D,4,0)),0,VLOOKUP($A187,'Doubles Stats'!$A:$D,4,0))</f>
        <v>0</v>
      </c>
      <c r="H187" s="44">
        <f t="shared" si="15"/>
        <v>0</v>
      </c>
      <c r="I187" s="44" t="e">
        <f>IF(ISERROR(G187),0,VLOOKUP($A187,'Doubles Stats'!$A:$D,2,0))</f>
        <v>#N/A</v>
      </c>
      <c r="J187" s="44" t="e">
        <f t="shared" si="17"/>
        <v>#N/A</v>
      </c>
      <c r="K187" s="45" t="e">
        <f t="shared" si="18"/>
        <v>#N/A</v>
      </c>
    </row>
    <row r="188" spans="2:11">
      <c r="B188">
        <v>0</v>
      </c>
      <c r="C188">
        <v>0</v>
      </c>
      <c r="D188" s="70">
        <f t="shared" si="14"/>
        <v>0</v>
      </c>
      <c r="E188" s="44">
        <f>IF(ISERROR(VLOOKUP($A188,'Doubles Stats'!$A:$C,3,0)),0,VLOOKUP($A188,'Doubles Stats'!$A:$C,3,0))</f>
        <v>0</v>
      </c>
      <c r="F188" s="46">
        <f t="shared" si="16"/>
        <v>0</v>
      </c>
      <c r="G188" s="44">
        <f>IF(ISERROR(VLOOKUP($A188,'Doubles Stats'!$A:$D,4,0)),0,VLOOKUP($A188,'Doubles Stats'!$A:$D,4,0))</f>
        <v>0</v>
      </c>
      <c r="H188" s="44">
        <f t="shared" si="15"/>
        <v>0</v>
      </c>
      <c r="I188" s="44" t="e">
        <f>IF(ISERROR(G188),0,VLOOKUP($A188,'Doubles Stats'!$A:$D,2,0))</f>
        <v>#N/A</v>
      </c>
      <c r="J188" s="44" t="e">
        <f t="shared" si="17"/>
        <v>#N/A</v>
      </c>
      <c r="K188" s="45" t="e">
        <f t="shared" si="18"/>
        <v>#N/A</v>
      </c>
    </row>
    <row r="189" spans="2:11">
      <c r="B189">
        <v>0</v>
      </c>
      <c r="C189">
        <v>0</v>
      </c>
      <c r="D189" s="70">
        <f t="shared" si="14"/>
        <v>0</v>
      </c>
      <c r="E189" s="44">
        <f>IF(ISERROR(VLOOKUP($A189,'Doubles Stats'!$A:$C,3,0)),0,VLOOKUP($A189,'Doubles Stats'!$A:$C,3,0))</f>
        <v>0</v>
      </c>
      <c r="F189" s="46">
        <f t="shared" si="16"/>
        <v>0</v>
      </c>
      <c r="G189" s="44">
        <f>IF(ISERROR(VLOOKUP($A189,'Doubles Stats'!$A:$D,4,0)),0,VLOOKUP($A189,'Doubles Stats'!$A:$D,4,0))</f>
        <v>0</v>
      </c>
      <c r="H189" s="44">
        <f t="shared" si="15"/>
        <v>0</v>
      </c>
      <c r="I189" s="44" t="e">
        <f>IF(ISERROR(G189),0,VLOOKUP($A189,'Doubles Stats'!$A:$D,2,0))</f>
        <v>#N/A</v>
      </c>
      <c r="J189" s="44" t="e">
        <f t="shared" si="17"/>
        <v>#N/A</v>
      </c>
      <c r="K189" s="45" t="e">
        <f t="shared" si="18"/>
        <v>#N/A</v>
      </c>
    </row>
    <row r="190" spans="2:11">
      <c r="B190">
        <v>0</v>
      </c>
      <c r="C190">
        <v>0</v>
      </c>
      <c r="D190" s="70">
        <f t="shared" si="14"/>
        <v>0</v>
      </c>
      <c r="E190" s="44">
        <f>IF(ISERROR(VLOOKUP($A190,'Doubles Stats'!$A:$C,3,0)),0,VLOOKUP($A190,'Doubles Stats'!$A:$C,3,0))</f>
        <v>0</v>
      </c>
      <c r="F190" s="46">
        <f t="shared" si="16"/>
        <v>0</v>
      </c>
      <c r="G190" s="44">
        <f>IF(ISERROR(VLOOKUP($A190,'Doubles Stats'!$A:$D,4,0)),0,VLOOKUP($A190,'Doubles Stats'!$A:$D,4,0))</f>
        <v>0</v>
      </c>
      <c r="H190" s="44">
        <f t="shared" si="15"/>
        <v>0</v>
      </c>
      <c r="I190" s="44" t="e">
        <f>IF(ISERROR(G190),0,VLOOKUP($A190,'Doubles Stats'!$A:$D,2,0))</f>
        <v>#N/A</v>
      </c>
      <c r="J190" s="44" t="e">
        <f t="shared" si="17"/>
        <v>#N/A</v>
      </c>
      <c r="K190" s="45" t="e">
        <f t="shared" si="18"/>
        <v>#N/A</v>
      </c>
    </row>
    <row r="191" spans="2:11">
      <c r="B191">
        <v>0</v>
      </c>
      <c r="C191">
        <v>0</v>
      </c>
      <c r="D191" s="70">
        <f t="shared" si="14"/>
        <v>0</v>
      </c>
      <c r="E191" s="44">
        <f>IF(ISERROR(VLOOKUP($A191,'Doubles Stats'!$A:$C,3,0)),0,VLOOKUP($A191,'Doubles Stats'!$A:$C,3,0))</f>
        <v>0</v>
      </c>
      <c r="F191" s="46">
        <f t="shared" si="16"/>
        <v>0</v>
      </c>
      <c r="G191" s="44">
        <f>IF(ISERROR(VLOOKUP($A191,'Doubles Stats'!$A:$D,4,0)),0,VLOOKUP($A191,'Doubles Stats'!$A:$D,4,0))</f>
        <v>0</v>
      </c>
      <c r="H191" s="44">
        <f t="shared" si="15"/>
        <v>0</v>
      </c>
      <c r="I191" s="44" t="e">
        <f>IF(ISERROR(G191),0,VLOOKUP($A191,'Doubles Stats'!$A:$D,2,0))</f>
        <v>#N/A</v>
      </c>
      <c r="J191" s="44" t="e">
        <f t="shared" si="17"/>
        <v>#N/A</v>
      </c>
      <c r="K191" s="45" t="e">
        <f t="shared" si="18"/>
        <v>#N/A</v>
      </c>
    </row>
    <row r="192" spans="2:11">
      <c r="B192">
        <v>0</v>
      </c>
      <c r="C192">
        <v>0</v>
      </c>
      <c r="D192" s="70">
        <f t="shared" si="14"/>
        <v>0</v>
      </c>
      <c r="E192" s="44">
        <f>IF(ISERROR(VLOOKUP($A192,'Doubles Stats'!$A:$C,3,0)),0,VLOOKUP($A192,'Doubles Stats'!$A:$C,3,0))</f>
        <v>0</v>
      </c>
      <c r="F192" s="46">
        <f t="shared" si="16"/>
        <v>0</v>
      </c>
      <c r="G192" s="44">
        <f>IF(ISERROR(VLOOKUP($A192,'Doubles Stats'!$A:$D,4,0)),0,VLOOKUP($A192,'Doubles Stats'!$A:$D,4,0))</f>
        <v>0</v>
      </c>
      <c r="H192" s="44">
        <f t="shared" si="15"/>
        <v>0</v>
      </c>
      <c r="I192" s="44" t="e">
        <f>IF(ISERROR(G192),0,VLOOKUP($A192,'Doubles Stats'!$A:$D,2,0))</f>
        <v>#N/A</v>
      </c>
      <c r="J192" s="44" t="e">
        <f t="shared" si="17"/>
        <v>#N/A</v>
      </c>
      <c r="K192" s="45" t="e">
        <f t="shared" si="18"/>
        <v>#N/A</v>
      </c>
    </row>
    <row r="193" spans="2:11">
      <c r="B193">
        <v>0</v>
      </c>
      <c r="C193">
        <v>0</v>
      </c>
      <c r="D193" s="70">
        <f t="shared" si="14"/>
        <v>0</v>
      </c>
      <c r="E193" s="44">
        <f>IF(ISERROR(VLOOKUP($A193,'Doubles Stats'!$A:$C,3,0)),0,VLOOKUP($A193,'Doubles Stats'!$A:$C,3,0))</f>
        <v>0</v>
      </c>
      <c r="F193" s="46">
        <f t="shared" si="16"/>
        <v>0</v>
      </c>
      <c r="G193" s="44">
        <f>IF(ISERROR(VLOOKUP($A193,'Doubles Stats'!$A:$D,4,0)),0,VLOOKUP($A193,'Doubles Stats'!$A:$D,4,0))</f>
        <v>0</v>
      </c>
      <c r="H193" s="44">
        <f t="shared" si="15"/>
        <v>0</v>
      </c>
      <c r="I193" s="44" t="e">
        <f>IF(ISERROR(G193),0,VLOOKUP($A193,'Doubles Stats'!$A:$D,2,0))</f>
        <v>#N/A</v>
      </c>
      <c r="J193" s="44" t="e">
        <f t="shared" si="17"/>
        <v>#N/A</v>
      </c>
      <c r="K193" s="45" t="e">
        <f t="shared" si="18"/>
        <v>#N/A</v>
      </c>
    </row>
    <row r="194" spans="2:11">
      <c r="B194">
        <v>0</v>
      </c>
      <c r="C194">
        <v>0</v>
      </c>
      <c r="D194" s="70">
        <f t="shared" si="14"/>
        <v>0</v>
      </c>
      <c r="E194" s="44">
        <f>IF(ISERROR(VLOOKUP($A194,'Doubles Stats'!$A:$C,3,0)),0,VLOOKUP($A194,'Doubles Stats'!$A:$C,3,0))</f>
        <v>0</v>
      </c>
      <c r="F194" s="46">
        <f t="shared" si="16"/>
        <v>0</v>
      </c>
      <c r="G194" s="44">
        <f>IF(ISERROR(VLOOKUP($A194,'Doubles Stats'!$A:$D,4,0)),0,VLOOKUP($A194,'Doubles Stats'!$A:$D,4,0))</f>
        <v>0</v>
      </c>
      <c r="H194" s="44">
        <f t="shared" si="15"/>
        <v>0</v>
      </c>
      <c r="I194" s="44" t="e">
        <f>IF(ISERROR(G194),0,VLOOKUP($A194,'Doubles Stats'!$A:$D,2,0))</f>
        <v>#N/A</v>
      </c>
      <c r="J194" s="44" t="e">
        <f t="shared" si="17"/>
        <v>#N/A</v>
      </c>
      <c r="K194" s="45" t="e">
        <f t="shared" si="18"/>
        <v>#N/A</v>
      </c>
    </row>
    <row r="195" spans="2:11">
      <c r="B195">
        <v>0</v>
      </c>
      <c r="C195">
        <v>0</v>
      </c>
      <c r="D195" s="70">
        <f t="shared" ref="D195:D258" si="19">IF(ISERROR(G195),0,G195)+C195</f>
        <v>0</v>
      </c>
      <c r="E195" s="44">
        <f>IF(ISERROR(VLOOKUP($A195,'Doubles Stats'!$A:$C,3,0)),0,VLOOKUP($A195,'Doubles Stats'!$A:$C,3,0))</f>
        <v>0</v>
      </c>
      <c r="F195" s="46">
        <f t="shared" si="16"/>
        <v>0</v>
      </c>
      <c r="G195" s="44">
        <f>IF(ISERROR(VLOOKUP($A195,'Doubles Stats'!$A:$D,4,0)),0,VLOOKUP($A195,'Doubles Stats'!$A:$D,4,0))</f>
        <v>0</v>
      </c>
      <c r="H195" s="44">
        <f t="shared" ref="H195:H258" si="20">IF(ISERROR(G195),0,G195/3)</f>
        <v>0</v>
      </c>
      <c r="I195" s="44" t="e">
        <f>IF(ISERROR(G195),0,VLOOKUP($A195,'Doubles Stats'!$A:$D,2,0))</f>
        <v>#N/A</v>
      </c>
      <c r="J195" s="44" t="e">
        <f t="shared" si="17"/>
        <v>#N/A</v>
      </c>
      <c r="K195" s="45" t="e">
        <f t="shared" si="18"/>
        <v>#N/A</v>
      </c>
    </row>
    <row r="196" spans="2:11">
      <c r="B196">
        <v>0</v>
      </c>
      <c r="C196">
        <v>0</v>
      </c>
      <c r="D196" s="70">
        <f t="shared" si="19"/>
        <v>0</v>
      </c>
      <c r="E196" s="44">
        <f>IF(ISERROR(VLOOKUP($A196,'Doubles Stats'!$A:$C,3,0)),0,VLOOKUP($A196,'Doubles Stats'!$A:$C,3,0))</f>
        <v>0</v>
      </c>
      <c r="F196" s="46">
        <f t="shared" si="16"/>
        <v>0</v>
      </c>
      <c r="G196" s="44">
        <f>IF(ISERROR(VLOOKUP($A196,'Doubles Stats'!$A:$D,4,0)),0,VLOOKUP($A196,'Doubles Stats'!$A:$D,4,0))</f>
        <v>0</v>
      </c>
      <c r="H196" s="44">
        <f t="shared" si="20"/>
        <v>0</v>
      </c>
      <c r="I196" s="44" t="e">
        <f>IF(ISERROR(G196),0,VLOOKUP($A196,'Doubles Stats'!$A:$D,2,0))</f>
        <v>#N/A</v>
      </c>
      <c r="J196" s="44" t="e">
        <f t="shared" si="17"/>
        <v>#N/A</v>
      </c>
      <c r="K196" s="45" t="e">
        <f t="shared" si="18"/>
        <v>#N/A</v>
      </c>
    </row>
    <row r="197" spans="2:11">
      <c r="B197">
        <v>0</v>
      </c>
      <c r="C197">
        <v>0</v>
      </c>
      <c r="D197" s="70">
        <f t="shared" si="19"/>
        <v>0</v>
      </c>
      <c r="E197" s="44">
        <f>IF(ISERROR(VLOOKUP($A197,'Doubles Stats'!$A:$C,3,0)),0,VLOOKUP($A197,'Doubles Stats'!$A:$C,3,0))</f>
        <v>0</v>
      </c>
      <c r="F197" s="46">
        <f t="shared" si="16"/>
        <v>0</v>
      </c>
      <c r="G197" s="44">
        <f>IF(ISERROR(VLOOKUP($A197,'Doubles Stats'!$A:$D,4,0)),0,VLOOKUP($A197,'Doubles Stats'!$A:$D,4,0))</f>
        <v>0</v>
      </c>
      <c r="H197" s="44">
        <f t="shared" si="20"/>
        <v>0</v>
      </c>
      <c r="I197" s="44" t="e">
        <f>IF(ISERROR(G197),0,VLOOKUP($A197,'Doubles Stats'!$A:$D,2,0))</f>
        <v>#N/A</v>
      </c>
      <c r="J197" s="44" t="e">
        <f t="shared" si="17"/>
        <v>#N/A</v>
      </c>
      <c r="K197" s="45" t="e">
        <f t="shared" si="18"/>
        <v>#N/A</v>
      </c>
    </row>
    <row r="198" spans="2:11">
      <c r="B198">
        <v>0</v>
      </c>
      <c r="C198">
        <v>0</v>
      </c>
      <c r="D198" s="70">
        <f t="shared" si="19"/>
        <v>0</v>
      </c>
      <c r="E198" s="44">
        <f>IF(ISERROR(VLOOKUP($A198,'Doubles Stats'!$A:$C,3,0)),0,VLOOKUP($A198,'Doubles Stats'!$A:$C,3,0))</f>
        <v>0</v>
      </c>
      <c r="F198" s="46">
        <f t="shared" si="16"/>
        <v>0</v>
      </c>
      <c r="G198" s="44">
        <f>IF(ISERROR(VLOOKUP($A198,'Doubles Stats'!$A:$D,4,0)),0,VLOOKUP($A198,'Doubles Stats'!$A:$D,4,0))</f>
        <v>0</v>
      </c>
      <c r="H198" s="44">
        <f t="shared" si="20"/>
        <v>0</v>
      </c>
      <c r="I198" s="44" t="e">
        <f>IF(ISERROR(G198),0,VLOOKUP($A198,'Doubles Stats'!$A:$D,2,0))</f>
        <v>#N/A</v>
      </c>
      <c r="J198" s="44" t="e">
        <f t="shared" si="17"/>
        <v>#N/A</v>
      </c>
      <c r="K198" s="45" t="e">
        <f t="shared" si="18"/>
        <v>#N/A</v>
      </c>
    </row>
    <row r="199" spans="2:11">
      <c r="B199">
        <v>0</v>
      </c>
      <c r="C199">
        <v>0</v>
      </c>
      <c r="D199" s="70">
        <f t="shared" si="19"/>
        <v>0</v>
      </c>
      <c r="E199" s="44">
        <f>IF(ISERROR(VLOOKUP($A199,'Doubles Stats'!$A:$C,3,0)),0,VLOOKUP($A199,'Doubles Stats'!$A:$C,3,0))</f>
        <v>0</v>
      </c>
      <c r="F199" s="46">
        <f t="shared" si="16"/>
        <v>0</v>
      </c>
      <c r="G199" s="44">
        <f>IF(ISERROR(VLOOKUP($A199,'Doubles Stats'!$A:$D,4,0)),0,VLOOKUP($A199,'Doubles Stats'!$A:$D,4,0))</f>
        <v>0</v>
      </c>
      <c r="H199" s="44">
        <f t="shared" si="20"/>
        <v>0</v>
      </c>
      <c r="I199" s="44" t="e">
        <f>IF(ISERROR(G199),0,VLOOKUP($A199,'Doubles Stats'!$A:$D,2,0))</f>
        <v>#N/A</v>
      </c>
      <c r="J199" s="44" t="e">
        <f t="shared" si="17"/>
        <v>#N/A</v>
      </c>
      <c r="K199" s="45" t="e">
        <f t="shared" si="18"/>
        <v>#N/A</v>
      </c>
    </row>
    <row r="200" spans="2:11">
      <c r="B200">
        <v>0</v>
      </c>
      <c r="C200">
        <v>0</v>
      </c>
      <c r="D200" s="70">
        <f t="shared" si="19"/>
        <v>0</v>
      </c>
      <c r="E200" s="44">
        <f>IF(ISERROR(VLOOKUP($A200,'Doubles Stats'!$A:$C,3,0)),0,VLOOKUP($A200,'Doubles Stats'!$A:$C,3,0))</f>
        <v>0</v>
      </c>
      <c r="F200" s="46">
        <f t="shared" ref="F200:F263" si="21">B200+IF(ISERROR(E200),0,E200)</f>
        <v>0</v>
      </c>
      <c r="G200" s="44">
        <f>IF(ISERROR(VLOOKUP($A200,'Doubles Stats'!$A:$D,4,0)),0,VLOOKUP($A200,'Doubles Stats'!$A:$D,4,0))</f>
        <v>0</v>
      </c>
      <c r="H200" s="44">
        <f t="shared" si="20"/>
        <v>0</v>
      </c>
      <c r="I200" s="44" t="e">
        <f>IF(ISERROR(G200),0,VLOOKUP($A200,'Doubles Stats'!$A:$D,2,0))</f>
        <v>#N/A</v>
      </c>
      <c r="J200" s="44" t="e">
        <f t="shared" ref="J200:J263" si="22">IF(ISERROR(G200),0,G200-I200)</f>
        <v>#N/A</v>
      </c>
      <c r="K200" s="45" t="e">
        <f t="shared" ref="K200:K263" si="23">IF(ISERROR(G200),"",I200/G200)</f>
        <v>#N/A</v>
      </c>
    </row>
    <row r="201" spans="2:11">
      <c r="B201">
        <v>0</v>
      </c>
      <c r="C201">
        <v>0</v>
      </c>
      <c r="D201" s="70">
        <f t="shared" si="19"/>
        <v>0</v>
      </c>
      <c r="E201" s="44">
        <f>IF(ISERROR(VLOOKUP($A201,'Doubles Stats'!$A:$C,3,0)),0,VLOOKUP($A201,'Doubles Stats'!$A:$C,3,0))</f>
        <v>0</v>
      </c>
      <c r="F201" s="46">
        <f t="shared" si="21"/>
        <v>0</v>
      </c>
      <c r="G201" s="44">
        <f>IF(ISERROR(VLOOKUP($A201,'Doubles Stats'!$A:$D,4,0)),0,VLOOKUP($A201,'Doubles Stats'!$A:$D,4,0))</f>
        <v>0</v>
      </c>
      <c r="H201" s="44">
        <f t="shared" si="20"/>
        <v>0</v>
      </c>
      <c r="I201" s="44" t="e">
        <f>IF(ISERROR(G201),0,VLOOKUP($A201,'Doubles Stats'!$A:$D,2,0))</f>
        <v>#N/A</v>
      </c>
      <c r="J201" s="44" t="e">
        <f t="shared" si="22"/>
        <v>#N/A</v>
      </c>
      <c r="K201" s="45" t="e">
        <f t="shared" si="23"/>
        <v>#N/A</v>
      </c>
    </row>
    <row r="202" spans="2:11">
      <c r="B202">
        <v>0</v>
      </c>
      <c r="C202">
        <v>0</v>
      </c>
      <c r="D202" s="70">
        <f t="shared" si="19"/>
        <v>0</v>
      </c>
      <c r="E202" s="44">
        <f>IF(ISERROR(VLOOKUP($A202,'Doubles Stats'!$A:$C,3,0)),0,VLOOKUP($A202,'Doubles Stats'!$A:$C,3,0))</f>
        <v>0</v>
      </c>
      <c r="F202" s="46">
        <f t="shared" si="21"/>
        <v>0</v>
      </c>
      <c r="G202" s="44">
        <f>IF(ISERROR(VLOOKUP($A202,'Doubles Stats'!$A:$D,4,0)),0,VLOOKUP($A202,'Doubles Stats'!$A:$D,4,0))</f>
        <v>0</v>
      </c>
      <c r="H202" s="44">
        <f t="shared" si="20"/>
        <v>0</v>
      </c>
      <c r="I202" s="44" t="e">
        <f>IF(ISERROR(G202),0,VLOOKUP($A202,'Doubles Stats'!$A:$D,2,0))</f>
        <v>#N/A</v>
      </c>
      <c r="J202" s="44" t="e">
        <f t="shared" si="22"/>
        <v>#N/A</v>
      </c>
      <c r="K202" s="45" t="e">
        <f t="shared" si="23"/>
        <v>#N/A</v>
      </c>
    </row>
    <row r="203" spans="2:11">
      <c r="B203">
        <v>0</v>
      </c>
      <c r="C203">
        <v>0</v>
      </c>
      <c r="D203" s="70">
        <f t="shared" si="19"/>
        <v>0</v>
      </c>
      <c r="E203" s="44">
        <f>IF(ISERROR(VLOOKUP($A203,'Doubles Stats'!$A:$C,3,0)),0,VLOOKUP($A203,'Doubles Stats'!$A:$C,3,0))</f>
        <v>0</v>
      </c>
      <c r="F203" s="46">
        <f t="shared" si="21"/>
        <v>0</v>
      </c>
      <c r="G203" s="44">
        <f>IF(ISERROR(VLOOKUP($A203,'Doubles Stats'!$A:$D,4,0)),0,VLOOKUP($A203,'Doubles Stats'!$A:$D,4,0))</f>
        <v>0</v>
      </c>
      <c r="H203" s="44">
        <f t="shared" si="20"/>
        <v>0</v>
      </c>
      <c r="I203" s="44" t="e">
        <f>IF(ISERROR(G203),0,VLOOKUP($A203,'Doubles Stats'!$A:$D,2,0))</f>
        <v>#N/A</v>
      </c>
      <c r="J203" s="44" t="e">
        <f t="shared" si="22"/>
        <v>#N/A</v>
      </c>
      <c r="K203" s="45" t="e">
        <f t="shared" si="23"/>
        <v>#N/A</v>
      </c>
    </row>
    <row r="204" spans="2:11">
      <c r="B204">
        <v>0</v>
      </c>
      <c r="C204">
        <v>0</v>
      </c>
      <c r="D204" s="70">
        <f t="shared" si="19"/>
        <v>0</v>
      </c>
      <c r="E204" s="44">
        <f>IF(ISERROR(VLOOKUP($A204,'Doubles Stats'!$A:$C,3,0)),0,VLOOKUP($A204,'Doubles Stats'!$A:$C,3,0))</f>
        <v>0</v>
      </c>
      <c r="F204" s="46">
        <f t="shared" si="21"/>
        <v>0</v>
      </c>
      <c r="G204" s="44">
        <f>IF(ISERROR(VLOOKUP($A204,'Doubles Stats'!$A:$D,4,0)),0,VLOOKUP($A204,'Doubles Stats'!$A:$D,4,0))</f>
        <v>0</v>
      </c>
      <c r="H204" s="44">
        <f t="shared" si="20"/>
        <v>0</v>
      </c>
      <c r="I204" s="44" t="e">
        <f>IF(ISERROR(G204),0,VLOOKUP($A204,'Doubles Stats'!$A:$D,2,0))</f>
        <v>#N/A</v>
      </c>
      <c r="J204" s="44" t="e">
        <f t="shared" si="22"/>
        <v>#N/A</v>
      </c>
      <c r="K204" s="45" t="e">
        <f t="shared" si="23"/>
        <v>#N/A</v>
      </c>
    </row>
    <row r="205" spans="2:11">
      <c r="B205">
        <v>0</v>
      </c>
      <c r="C205">
        <v>0</v>
      </c>
      <c r="D205" s="70">
        <f t="shared" si="19"/>
        <v>0</v>
      </c>
      <c r="E205" s="44">
        <f>IF(ISERROR(VLOOKUP($A205,'Doubles Stats'!$A:$C,3,0)),0,VLOOKUP($A205,'Doubles Stats'!$A:$C,3,0))</f>
        <v>0</v>
      </c>
      <c r="F205" s="46">
        <f t="shared" si="21"/>
        <v>0</v>
      </c>
      <c r="G205" s="44">
        <f>IF(ISERROR(VLOOKUP($A205,'Doubles Stats'!$A:$D,4,0)),0,VLOOKUP($A205,'Doubles Stats'!$A:$D,4,0))</f>
        <v>0</v>
      </c>
      <c r="H205" s="44">
        <f t="shared" si="20"/>
        <v>0</v>
      </c>
      <c r="I205" s="44" t="e">
        <f>IF(ISERROR(G205),0,VLOOKUP($A205,'Doubles Stats'!$A:$D,2,0))</f>
        <v>#N/A</v>
      </c>
      <c r="J205" s="44" t="e">
        <f t="shared" si="22"/>
        <v>#N/A</v>
      </c>
      <c r="K205" s="45" t="e">
        <f t="shared" si="23"/>
        <v>#N/A</v>
      </c>
    </row>
    <row r="206" spans="2:11">
      <c r="B206">
        <v>0</v>
      </c>
      <c r="C206">
        <v>0</v>
      </c>
      <c r="D206" s="70">
        <f t="shared" si="19"/>
        <v>0</v>
      </c>
      <c r="E206" s="44">
        <f>IF(ISERROR(VLOOKUP($A206,'Doubles Stats'!$A:$C,3,0)),0,VLOOKUP($A206,'Doubles Stats'!$A:$C,3,0))</f>
        <v>0</v>
      </c>
      <c r="F206" s="46">
        <f t="shared" si="21"/>
        <v>0</v>
      </c>
      <c r="G206" s="44">
        <f>IF(ISERROR(VLOOKUP($A206,'Doubles Stats'!$A:$D,4,0)),0,VLOOKUP($A206,'Doubles Stats'!$A:$D,4,0))</f>
        <v>0</v>
      </c>
      <c r="H206" s="44">
        <f t="shared" si="20"/>
        <v>0</v>
      </c>
      <c r="I206" s="44" t="e">
        <f>IF(ISERROR(G206),0,VLOOKUP($A206,'Doubles Stats'!$A:$D,2,0))</f>
        <v>#N/A</v>
      </c>
      <c r="J206" s="44" t="e">
        <f t="shared" si="22"/>
        <v>#N/A</v>
      </c>
      <c r="K206" s="45" t="e">
        <f t="shared" si="23"/>
        <v>#N/A</v>
      </c>
    </row>
    <row r="207" spans="2:11">
      <c r="B207">
        <v>0</v>
      </c>
      <c r="C207">
        <v>0</v>
      </c>
      <c r="D207" s="70">
        <f t="shared" si="19"/>
        <v>0</v>
      </c>
      <c r="E207" s="44">
        <f>IF(ISERROR(VLOOKUP($A207,'Doubles Stats'!$A:$C,3,0)),0,VLOOKUP($A207,'Doubles Stats'!$A:$C,3,0))</f>
        <v>0</v>
      </c>
      <c r="F207" s="46">
        <f t="shared" si="21"/>
        <v>0</v>
      </c>
      <c r="G207" s="44">
        <f>IF(ISERROR(VLOOKUP($A207,'Doubles Stats'!$A:$D,4,0)),0,VLOOKUP($A207,'Doubles Stats'!$A:$D,4,0))</f>
        <v>0</v>
      </c>
      <c r="H207" s="44">
        <f t="shared" si="20"/>
        <v>0</v>
      </c>
      <c r="I207" s="44" t="e">
        <f>IF(ISERROR(G207),0,VLOOKUP($A207,'Doubles Stats'!$A:$D,2,0))</f>
        <v>#N/A</v>
      </c>
      <c r="J207" s="44" t="e">
        <f t="shared" si="22"/>
        <v>#N/A</v>
      </c>
      <c r="K207" s="45" t="e">
        <f t="shared" si="23"/>
        <v>#N/A</v>
      </c>
    </row>
    <row r="208" spans="2:11">
      <c r="B208">
        <v>0</v>
      </c>
      <c r="C208">
        <v>0</v>
      </c>
      <c r="D208" s="70">
        <f t="shared" si="19"/>
        <v>0</v>
      </c>
      <c r="E208" s="44">
        <f>IF(ISERROR(VLOOKUP($A208,'Doubles Stats'!$A:$C,3,0)),0,VLOOKUP($A208,'Doubles Stats'!$A:$C,3,0))</f>
        <v>0</v>
      </c>
      <c r="F208" s="46">
        <f t="shared" si="21"/>
        <v>0</v>
      </c>
      <c r="G208" s="44">
        <f>IF(ISERROR(VLOOKUP($A208,'Doubles Stats'!$A:$D,4,0)),0,VLOOKUP($A208,'Doubles Stats'!$A:$D,4,0))</f>
        <v>0</v>
      </c>
      <c r="H208" s="44">
        <f t="shared" si="20"/>
        <v>0</v>
      </c>
      <c r="I208" s="44" t="e">
        <f>IF(ISERROR(G208),0,VLOOKUP($A208,'Doubles Stats'!$A:$D,2,0))</f>
        <v>#N/A</v>
      </c>
      <c r="J208" s="44" t="e">
        <f t="shared" si="22"/>
        <v>#N/A</v>
      </c>
      <c r="K208" s="45" t="e">
        <f t="shared" si="23"/>
        <v>#N/A</v>
      </c>
    </row>
    <row r="209" spans="2:11">
      <c r="B209">
        <v>0</v>
      </c>
      <c r="C209">
        <v>0</v>
      </c>
      <c r="D209" s="70">
        <f t="shared" si="19"/>
        <v>0</v>
      </c>
      <c r="E209" s="44">
        <f>IF(ISERROR(VLOOKUP($A209,'Doubles Stats'!$A:$C,3,0)),0,VLOOKUP($A209,'Doubles Stats'!$A:$C,3,0))</f>
        <v>0</v>
      </c>
      <c r="F209" s="46">
        <f t="shared" si="21"/>
        <v>0</v>
      </c>
      <c r="G209" s="44">
        <f>IF(ISERROR(VLOOKUP($A209,'Doubles Stats'!$A:$D,4,0)),0,VLOOKUP($A209,'Doubles Stats'!$A:$D,4,0))</f>
        <v>0</v>
      </c>
      <c r="H209" s="44">
        <f t="shared" si="20"/>
        <v>0</v>
      </c>
      <c r="I209" s="44" t="e">
        <f>IF(ISERROR(G209),0,VLOOKUP($A209,'Doubles Stats'!$A:$D,2,0))</f>
        <v>#N/A</v>
      </c>
      <c r="J209" s="44" t="e">
        <f t="shared" si="22"/>
        <v>#N/A</v>
      </c>
      <c r="K209" s="45" t="e">
        <f t="shared" si="23"/>
        <v>#N/A</v>
      </c>
    </row>
    <row r="210" spans="2:11">
      <c r="B210">
        <v>0</v>
      </c>
      <c r="C210">
        <v>0</v>
      </c>
      <c r="D210" s="70">
        <f t="shared" si="19"/>
        <v>0</v>
      </c>
      <c r="E210" s="44">
        <f>IF(ISERROR(VLOOKUP($A210,'Doubles Stats'!$A:$C,3,0)),0,VLOOKUP($A210,'Doubles Stats'!$A:$C,3,0))</f>
        <v>0</v>
      </c>
      <c r="F210" s="46">
        <f t="shared" si="21"/>
        <v>0</v>
      </c>
      <c r="G210" s="44">
        <f>IF(ISERROR(VLOOKUP($A210,'Doubles Stats'!$A:$D,4,0)),0,VLOOKUP($A210,'Doubles Stats'!$A:$D,4,0))</f>
        <v>0</v>
      </c>
      <c r="H210" s="44">
        <f t="shared" si="20"/>
        <v>0</v>
      </c>
      <c r="I210" s="44" t="e">
        <f>IF(ISERROR(G210),0,VLOOKUP($A210,'Doubles Stats'!$A:$D,2,0))</f>
        <v>#N/A</v>
      </c>
      <c r="J210" s="44" t="e">
        <f t="shared" si="22"/>
        <v>#N/A</v>
      </c>
      <c r="K210" s="45" t="e">
        <f t="shared" si="23"/>
        <v>#N/A</v>
      </c>
    </row>
    <row r="211" spans="2:11">
      <c r="B211">
        <v>0</v>
      </c>
      <c r="C211">
        <v>0</v>
      </c>
      <c r="D211" s="70">
        <f t="shared" si="19"/>
        <v>0</v>
      </c>
      <c r="E211" s="44">
        <f>IF(ISERROR(VLOOKUP($A211,'Doubles Stats'!$A:$C,3,0)),0,VLOOKUP($A211,'Doubles Stats'!$A:$C,3,0))</f>
        <v>0</v>
      </c>
      <c r="F211" s="46">
        <f t="shared" si="21"/>
        <v>0</v>
      </c>
      <c r="G211" s="44">
        <f>IF(ISERROR(VLOOKUP($A211,'Doubles Stats'!$A:$D,4,0)),0,VLOOKUP($A211,'Doubles Stats'!$A:$D,4,0))</f>
        <v>0</v>
      </c>
      <c r="H211" s="44">
        <f t="shared" si="20"/>
        <v>0</v>
      </c>
      <c r="I211" s="44" t="e">
        <f>IF(ISERROR(G211),0,VLOOKUP($A211,'Doubles Stats'!$A:$D,2,0))</f>
        <v>#N/A</v>
      </c>
      <c r="J211" s="44" t="e">
        <f t="shared" si="22"/>
        <v>#N/A</v>
      </c>
      <c r="K211" s="45" t="e">
        <f t="shared" si="23"/>
        <v>#N/A</v>
      </c>
    </row>
    <row r="212" spans="2:11">
      <c r="B212">
        <v>0</v>
      </c>
      <c r="C212">
        <v>0</v>
      </c>
      <c r="D212" s="70">
        <f t="shared" si="19"/>
        <v>0</v>
      </c>
      <c r="E212" s="44">
        <f>IF(ISERROR(VLOOKUP($A212,'Doubles Stats'!$A:$C,3,0)),0,VLOOKUP($A212,'Doubles Stats'!$A:$C,3,0))</f>
        <v>0</v>
      </c>
      <c r="F212" s="46">
        <f t="shared" si="21"/>
        <v>0</v>
      </c>
      <c r="G212" s="44">
        <f>IF(ISERROR(VLOOKUP($A212,'Doubles Stats'!$A:$D,4,0)),0,VLOOKUP($A212,'Doubles Stats'!$A:$D,4,0))</f>
        <v>0</v>
      </c>
      <c r="H212" s="44">
        <f t="shared" si="20"/>
        <v>0</v>
      </c>
      <c r="I212" s="44" t="e">
        <f>IF(ISERROR(G212),0,VLOOKUP($A212,'Doubles Stats'!$A:$D,2,0))</f>
        <v>#N/A</v>
      </c>
      <c r="J212" s="44" t="e">
        <f t="shared" si="22"/>
        <v>#N/A</v>
      </c>
      <c r="K212" s="45" t="e">
        <f t="shared" si="23"/>
        <v>#N/A</v>
      </c>
    </row>
    <row r="213" spans="2:11">
      <c r="B213">
        <v>0</v>
      </c>
      <c r="C213">
        <v>0</v>
      </c>
      <c r="D213" s="70">
        <f t="shared" si="19"/>
        <v>0</v>
      </c>
      <c r="E213" s="44">
        <f>IF(ISERROR(VLOOKUP($A213,'Doubles Stats'!$A:$C,3,0)),0,VLOOKUP($A213,'Doubles Stats'!$A:$C,3,0))</f>
        <v>0</v>
      </c>
      <c r="F213" s="46">
        <f t="shared" si="21"/>
        <v>0</v>
      </c>
      <c r="G213" s="44">
        <f>IF(ISERROR(VLOOKUP($A213,'Doubles Stats'!$A:$D,4,0)),0,VLOOKUP($A213,'Doubles Stats'!$A:$D,4,0))</f>
        <v>0</v>
      </c>
      <c r="H213" s="44">
        <f t="shared" si="20"/>
        <v>0</v>
      </c>
      <c r="I213" s="44" t="e">
        <f>IF(ISERROR(G213),0,VLOOKUP($A213,'Doubles Stats'!$A:$D,2,0))</f>
        <v>#N/A</v>
      </c>
      <c r="J213" s="44" t="e">
        <f t="shared" si="22"/>
        <v>#N/A</v>
      </c>
      <c r="K213" s="45" t="e">
        <f t="shared" si="23"/>
        <v>#N/A</v>
      </c>
    </row>
    <row r="214" spans="2:11">
      <c r="B214">
        <v>0</v>
      </c>
      <c r="C214">
        <v>0</v>
      </c>
      <c r="D214" s="70">
        <f t="shared" si="19"/>
        <v>0</v>
      </c>
      <c r="E214" s="44">
        <f>IF(ISERROR(VLOOKUP($A214,'Doubles Stats'!$A:$C,3,0)),0,VLOOKUP($A214,'Doubles Stats'!$A:$C,3,0))</f>
        <v>0</v>
      </c>
      <c r="F214" s="46">
        <f t="shared" si="21"/>
        <v>0</v>
      </c>
      <c r="G214" s="44">
        <f>IF(ISERROR(VLOOKUP($A214,'Doubles Stats'!$A:$D,4,0)),0,VLOOKUP($A214,'Doubles Stats'!$A:$D,4,0))</f>
        <v>0</v>
      </c>
      <c r="H214" s="44">
        <f t="shared" si="20"/>
        <v>0</v>
      </c>
      <c r="I214" s="44" t="e">
        <f>IF(ISERROR(G214),0,VLOOKUP($A214,'Doubles Stats'!$A:$D,2,0))</f>
        <v>#N/A</v>
      </c>
      <c r="J214" s="44" t="e">
        <f t="shared" si="22"/>
        <v>#N/A</v>
      </c>
      <c r="K214" s="45" t="e">
        <f t="shared" si="23"/>
        <v>#N/A</v>
      </c>
    </row>
    <row r="215" spans="2:11">
      <c r="B215">
        <v>0</v>
      </c>
      <c r="C215">
        <v>0</v>
      </c>
      <c r="D215" s="70">
        <f t="shared" si="19"/>
        <v>0</v>
      </c>
      <c r="E215" s="44">
        <f>IF(ISERROR(VLOOKUP($A215,'Doubles Stats'!$A:$C,3,0)),0,VLOOKUP($A215,'Doubles Stats'!$A:$C,3,0))</f>
        <v>0</v>
      </c>
      <c r="F215" s="46">
        <f t="shared" si="21"/>
        <v>0</v>
      </c>
      <c r="G215" s="44">
        <f>IF(ISERROR(VLOOKUP($A215,'Doubles Stats'!$A:$D,4,0)),0,VLOOKUP($A215,'Doubles Stats'!$A:$D,4,0))</f>
        <v>0</v>
      </c>
      <c r="H215" s="44">
        <f t="shared" si="20"/>
        <v>0</v>
      </c>
      <c r="I215" s="44" t="e">
        <f>IF(ISERROR(G215),0,VLOOKUP($A215,'Doubles Stats'!$A:$D,2,0))</f>
        <v>#N/A</v>
      </c>
      <c r="J215" s="44" t="e">
        <f t="shared" si="22"/>
        <v>#N/A</v>
      </c>
      <c r="K215" s="45" t="e">
        <f t="shared" si="23"/>
        <v>#N/A</v>
      </c>
    </row>
    <row r="216" spans="2:11">
      <c r="B216">
        <v>0</v>
      </c>
      <c r="C216">
        <v>0</v>
      </c>
      <c r="D216" s="70">
        <f t="shared" si="19"/>
        <v>0</v>
      </c>
      <c r="E216" s="44">
        <f>IF(ISERROR(VLOOKUP($A216,'Doubles Stats'!$A:$C,3,0)),0,VLOOKUP($A216,'Doubles Stats'!$A:$C,3,0))</f>
        <v>0</v>
      </c>
      <c r="F216" s="46">
        <f t="shared" si="21"/>
        <v>0</v>
      </c>
      <c r="G216" s="44">
        <f>IF(ISERROR(VLOOKUP($A216,'Doubles Stats'!$A:$D,4,0)),0,VLOOKUP($A216,'Doubles Stats'!$A:$D,4,0))</f>
        <v>0</v>
      </c>
      <c r="H216" s="44">
        <f t="shared" si="20"/>
        <v>0</v>
      </c>
      <c r="I216" s="44" t="e">
        <f>IF(ISERROR(G216),0,VLOOKUP($A216,'Doubles Stats'!$A:$D,2,0))</f>
        <v>#N/A</v>
      </c>
      <c r="J216" s="44" t="e">
        <f t="shared" si="22"/>
        <v>#N/A</v>
      </c>
      <c r="K216" s="45" t="e">
        <f t="shared" si="23"/>
        <v>#N/A</v>
      </c>
    </row>
    <row r="217" spans="2:11">
      <c r="B217">
        <v>0</v>
      </c>
      <c r="C217">
        <v>0</v>
      </c>
      <c r="D217" s="70">
        <f t="shared" si="19"/>
        <v>0</v>
      </c>
      <c r="E217" s="44">
        <f>IF(ISERROR(VLOOKUP($A217,'Doubles Stats'!$A:$C,3,0)),0,VLOOKUP($A217,'Doubles Stats'!$A:$C,3,0))</f>
        <v>0</v>
      </c>
      <c r="F217" s="46">
        <f t="shared" si="21"/>
        <v>0</v>
      </c>
      <c r="G217" s="44">
        <f>IF(ISERROR(VLOOKUP($A217,'Doubles Stats'!$A:$D,4,0)),0,VLOOKUP($A217,'Doubles Stats'!$A:$D,4,0))</f>
        <v>0</v>
      </c>
      <c r="H217" s="44">
        <f t="shared" si="20"/>
        <v>0</v>
      </c>
      <c r="I217" s="44" t="e">
        <f>IF(ISERROR(G217),0,VLOOKUP($A217,'Doubles Stats'!$A:$D,2,0))</f>
        <v>#N/A</v>
      </c>
      <c r="J217" s="44" t="e">
        <f t="shared" si="22"/>
        <v>#N/A</v>
      </c>
      <c r="K217" s="45" t="e">
        <f t="shared" si="23"/>
        <v>#N/A</v>
      </c>
    </row>
    <row r="218" spans="2:11">
      <c r="B218">
        <v>0</v>
      </c>
      <c r="C218">
        <v>0</v>
      </c>
      <c r="D218" s="70">
        <f t="shared" si="19"/>
        <v>0</v>
      </c>
      <c r="E218" s="44">
        <f>IF(ISERROR(VLOOKUP($A218,'Doubles Stats'!$A:$C,3,0)),0,VLOOKUP($A218,'Doubles Stats'!$A:$C,3,0))</f>
        <v>0</v>
      </c>
      <c r="F218" s="46">
        <f t="shared" si="21"/>
        <v>0</v>
      </c>
      <c r="G218" s="44">
        <f>IF(ISERROR(VLOOKUP($A218,'Doubles Stats'!$A:$D,4,0)),0,VLOOKUP($A218,'Doubles Stats'!$A:$D,4,0))</f>
        <v>0</v>
      </c>
      <c r="H218" s="44">
        <f t="shared" si="20"/>
        <v>0</v>
      </c>
      <c r="I218" s="44" t="e">
        <f>IF(ISERROR(G218),0,VLOOKUP($A218,'Doubles Stats'!$A:$D,2,0))</f>
        <v>#N/A</v>
      </c>
      <c r="J218" s="44" t="e">
        <f t="shared" si="22"/>
        <v>#N/A</v>
      </c>
      <c r="K218" s="45" t="e">
        <f t="shared" si="23"/>
        <v>#N/A</v>
      </c>
    </row>
    <row r="219" spans="2:11">
      <c r="B219">
        <v>0</v>
      </c>
      <c r="C219">
        <v>0</v>
      </c>
      <c r="D219" s="70">
        <f t="shared" si="19"/>
        <v>0</v>
      </c>
      <c r="E219" s="44">
        <f>IF(ISERROR(VLOOKUP($A219,'Doubles Stats'!$A:$C,3,0)),0,VLOOKUP($A219,'Doubles Stats'!$A:$C,3,0))</f>
        <v>0</v>
      </c>
      <c r="F219" s="46">
        <f t="shared" si="21"/>
        <v>0</v>
      </c>
      <c r="G219" s="44">
        <f>IF(ISERROR(VLOOKUP($A219,'Doubles Stats'!$A:$D,4,0)),0,VLOOKUP($A219,'Doubles Stats'!$A:$D,4,0))</f>
        <v>0</v>
      </c>
      <c r="H219" s="44">
        <f t="shared" si="20"/>
        <v>0</v>
      </c>
      <c r="I219" s="44" t="e">
        <f>IF(ISERROR(G219),0,VLOOKUP($A219,'Doubles Stats'!$A:$D,2,0))</f>
        <v>#N/A</v>
      </c>
      <c r="J219" s="44" t="e">
        <f t="shared" si="22"/>
        <v>#N/A</v>
      </c>
      <c r="K219" s="45" t="e">
        <f t="shared" si="23"/>
        <v>#N/A</v>
      </c>
    </row>
    <row r="220" spans="2:11">
      <c r="B220">
        <v>0</v>
      </c>
      <c r="C220">
        <v>0</v>
      </c>
      <c r="D220" s="70">
        <f t="shared" si="19"/>
        <v>0</v>
      </c>
      <c r="E220" s="44">
        <f>IF(ISERROR(VLOOKUP($A220,'Doubles Stats'!$A:$C,3,0)),0,VLOOKUP($A220,'Doubles Stats'!$A:$C,3,0))</f>
        <v>0</v>
      </c>
      <c r="F220" s="46">
        <f t="shared" si="21"/>
        <v>0</v>
      </c>
      <c r="G220" s="44">
        <f>IF(ISERROR(VLOOKUP($A220,'Doubles Stats'!$A:$D,4,0)),0,VLOOKUP($A220,'Doubles Stats'!$A:$D,4,0))</f>
        <v>0</v>
      </c>
      <c r="H220" s="44">
        <f t="shared" si="20"/>
        <v>0</v>
      </c>
      <c r="I220" s="44" t="e">
        <f>IF(ISERROR(G220),0,VLOOKUP($A220,'Doubles Stats'!$A:$D,2,0))</f>
        <v>#N/A</v>
      </c>
      <c r="J220" s="44" t="e">
        <f t="shared" si="22"/>
        <v>#N/A</v>
      </c>
      <c r="K220" s="45" t="e">
        <f t="shared" si="23"/>
        <v>#N/A</v>
      </c>
    </row>
    <row r="221" spans="2:11">
      <c r="B221">
        <v>0</v>
      </c>
      <c r="C221">
        <v>0</v>
      </c>
      <c r="D221" s="70">
        <f t="shared" si="19"/>
        <v>0</v>
      </c>
      <c r="E221" s="44">
        <f>IF(ISERROR(VLOOKUP($A221,'Doubles Stats'!$A:$C,3,0)),0,VLOOKUP($A221,'Doubles Stats'!$A:$C,3,0))</f>
        <v>0</v>
      </c>
      <c r="F221" s="46">
        <f t="shared" si="21"/>
        <v>0</v>
      </c>
      <c r="G221" s="44">
        <f>IF(ISERROR(VLOOKUP($A221,'Doubles Stats'!$A:$D,4,0)),0,VLOOKUP($A221,'Doubles Stats'!$A:$D,4,0))</f>
        <v>0</v>
      </c>
      <c r="H221" s="44">
        <f t="shared" si="20"/>
        <v>0</v>
      </c>
      <c r="I221" s="44" t="e">
        <f>IF(ISERROR(G221),0,VLOOKUP($A221,'Doubles Stats'!$A:$D,2,0))</f>
        <v>#N/A</v>
      </c>
      <c r="J221" s="44" t="e">
        <f t="shared" si="22"/>
        <v>#N/A</v>
      </c>
      <c r="K221" s="45" t="e">
        <f t="shared" si="23"/>
        <v>#N/A</v>
      </c>
    </row>
    <row r="222" spans="2:11">
      <c r="B222">
        <v>0</v>
      </c>
      <c r="C222">
        <v>0</v>
      </c>
      <c r="D222" s="70">
        <f t="shared" si="19"/>
        <v>0</v>
      </c>
      <c r="E222" s="44">
        <f>IF(ISERROR(VLOOKUP($A222,'Doubles Stats'!$A:$C,3,0)),0,VLOOKUP($A222,'Doubles Stats'!$A:$C,3,0))</f>
        <v>0</v>
      </c>
      <c r="F222" s="46">
        <f t="shared" si="21"/>
        <v>0</v>
      </c>
      <c r="G222" s="44">
        <f>IF(ISERROR(VLOOKUP($A222,'Doubles Stats'!$A:$D,4,0)),0,VLOOKUP($A222,'Doubles Stats'!$A:$D,4,0))</f>
        <v>0</v>
      </c>
      <c r="H222" s="44">
        <f t="shared" si="20"/>
        <v>0</v>
      </c>
      <c r="I222" s="44" t="e">
        <f>IF(ISERROR(G222),0,VLOOKUP($A222,'Doubles Stats'!$A:$D,2,0))</f>
        <v>#N/A</v>
      </c>
      <c r="J222" s="44" t="e">
        <f t="shared" si="22"/>
        <v>#N/A</v>
      </c>
      <c r="K222" s="45" t="e">
        <f t="shared" si="23"/>
        <v>#N/A</v>
      </c>
    </row>
    <row r="223" spans="2:11">
      <c r="B223">
        <v>0</v>
      </c>
      <c r="C223">
        <v>0</v>
      </c>
      <c r="D223" s="70">
        <f t="shared" si="19"/>
        <v>0</v>
      </c>
      <c r="E223" s="44">
        <f>IF(ISERROR(VLOOKUP($A223,'Doubles Stats'!$A:$C,3,0)),0,VLOOKUP($A223,'Doubles Stats'!$A:$C,3,0))</f>
        <v>0</v>
      </c>
      <c r="F223" s="46">
        <f t="shared" si="21"/>
        <v>0</v>
      </c>
      <c r="G223" s="44">
        <f>IF(ISERROR(VLOOKUP($A223,'Doubles Stats'!$A:$D,4,0)),0,VLOOKUP($A223,'Doubles Stats'!$A:$D,4,0))</f>
        <v>0</v>
      </c>
      <c r="H223" s="44">
        <f t="shared" si="20"/>
        <v>0</v>
      </c>
      <c r="I223" s="44" t="e">
        <f>IF(ISERROR(G223),0,VLOOKUP($A223,'Doubles Stats'!$A:$D,2,0))</f>
        <v>#N/A</v>
      </c>
      <c r="J223" s="44" t="e">
        <f t="shared" si="22"/>
        <v>#N/A</v>
      </c>
      <c r="K223" s="45" t="e">
        <f t="shared" si="23"/>
        <v>#N/A</v>
      </c>
    </row>
    <row r="224" spans="2:11">
      <c r="B224">
        <v>0</v>
      </c>
      <c r="C224">
        <v>0</v>
      </c>
      <c r="D224" s="70">
        <f t="shared" si="19"/>
        <v>0</v>
      </c>
      <c r="E224" s="44">
        <f>IF(ISERROR(VLOOKUP($A224,'Doubles Stats'!$A:$C,3,0)),0,VLOOKUP($A224,'Doubles Stats'!$A:$C,3,0))</f>
        <v>0</v>
      </c>
      <c r="F224" s="46">
        <f t="shared" si="21"/>
        <v>0</v>
      </c>
      <c r="G224" s="44">
        <f>IF(ISERROR(VLOOKUP($A224,'Doubles Stats'!$A:$D,4,0)),0,VLOOKUP($A224,'Doubles Stats'!$A:$D,4,0))</f>
        <v>0</v>
      </c>
      <c r="H224" s="44">
        <f t="shared" si="20"/>
        <v>0</v>
      </c>
      <c r="I224" s="44" t="e">
        <f>IF(ISERROR(G224),0,VLOOKUP($A224,'Doubles Stats'!$A:$D,2,0))</f>
        <v>#N/A</v>
      </c>
      <c r="J224" s="44" t="e">
        <f t="shared" si="22"/>
        <v>#N/A</v>
      </c>
      <c r="K224" s="45" t="e">
        <f t="shared" si="23"/>
        <v>#N/A</v>
      </c>
    </row>
    <row r="225" spans="2:11">
      <c r="B225">
        <v>0</v>
      </c>
      <c r="C225">
        <v>0</v>
      </c>
      <c r="D225" s="70">
        <f t="shared" si="19"/>
        <v>0</v>
      </c>
      <c r="E225" s="44">
        <f>IF(ISERROR(VLOOKUP($A225,'Doubles Stats'!$A:$C,3,0)),0,VLOOKUP($A225,'Doubles Stats'!$A:$C,3,0))</f>
        <v>0</v>
      </c>
      <c r="F225" s="46">
        <f t="shared" si="21"/>
        <v>0</v>
      </c>
      <c r="G225" s="44">
        <f>IF(ISERROR(VLOOKUP($A225,'Doubles Stats'!$A:$D,4,0)),0,VLOOKUP($A225,'Doubles Stats'!$A:$D,4,0))</f>
        <v>0</v>
      </c>
      <c r="H225" s="44">
        <f t="shared" si="20"/>
        <v>0</v>
      </c>
      <c r="I225" s="44" t="e">
        <f>IF(ISERROR(G225),0,VLOOKUP($A225,'Doubles Stats'!$A:$D,2,0))</f>
        <v>#N/A</v>
      </c>
      <c r="J225" s="44" t="e">
        <f t="shared" si="22"/>
        <v>#N/A</v>
      </c>
      <c r="K225" s="45" t="e">
        <f t="shared" si="23"/>
        <v>#N/A</v>
      </c>
    </row>
    <row r="226" spans="2:11">
      <c r="B226">
        <v>0</v>
      </c>
      <c r="C226">
        <v>0</v>
      </c>
      <c r="D226" s="70">
        <f t="shared" si="19"/>
        <v>0</v>
      </c>
      <c r="E226" s="44">
        <f>IF(ISERROR(VLOOKUP($A226,'Doubles Stats'!$A:$C,3,0)),0,VLOOKUP($A226,'Doubles Stats'!$A:$C,3,0))</f>
        <v>0</v>
      </c>
      <c r="F226" s="46">
        <f t="shared" si="21"/>
        <v>0</v>
      </c>
      <c r="G226" s="44">
        <f>IF(ISERROR(VLOOKUP($A226,'Doubles Stats'!$A:$D,4,0)),0,VLOOKUP($A226,'Doubles Stats'!$A:$D,4,0))</f>
        <v>0</v>
      </c>
      <c r="H226" s="44">
        <f t="shared" si="20"/>
        <v>0</v>
      </c>
      <c r="I226" s="44" t="e">
        <f>IF(ISERROR(G226),0,VLOOKUP($A226,'Doubles Stats'!$A:$D,2,0))</f>
        <v>#N/A</v>
      </c>
      <c r="J226" s="44" t="e">
        <f t="shared" si="22"/>
        <v>#N/A</v>
      </c>
      <c r="K226" s="45" t="e">
        <f t="shared" si="23"/>
        <v>#N/A</v>
      </c>
    </row>
    <row r="227" spans="2:11">
      <c r="B227">
        <v>0</v>
      </c>
      <c r="C227">
        <v>0</v>
      </c>
      <c r="D227" s="70">
        <f t="shared" si="19"/>
        <v>0</v>
      </c>
      <c r="E227" s="44">
        <f>IF(ISERROR(VLOOKUP($A227,'Doubles Stats'!$A:$C,3,0)),0,VLOOKUP($A227,'Doubles Stats'!$A:$C,3,0))</f>
        <v>0</v>
      </c>
      <c r="F227" s="46">
        <f t="shared" si="21"/>
        <v>0</v>
      </c>
      <c r="G227" s="44">
        <f>IF(ISERROR(VLOOKUP($A227,'Doubles Stats'!$A:$D,4,0)),0,VLOOKUP($A227,'Doubles Stats'!$A:$D,4,0))</f>
        <v>0</v>
      </c>
      <c r="H227" s="44">
        <f t="shared" si="20"/>
        <v>0</v>
      </c>
      <c r="I227" s="44" t="e">
        <f>IF(ISERROR(G227),0,VLOOKUP($A227,'Doubles Stats'!$A:$D,2,0))</f>
        <v>#N/A</v>
      </c>
      <c r="J227" s="44" t="e">
        <f t="shared" si="22"/>
        <v>#N/A</v>
      </c>
      <c r="K227" s="45" t="e">
        <f t="shared" si="23"/>
        <v>#N/A</v>
      </c>
    </row>
    <row r="228" spans="2:11">
      <c r="B228">
        <v>0</v>
      </c>
      <c r="C228">
        <v>0</v>
      </c>
      <c r="D228" s="70">
        <f t="shared" si="19"/>
        <v>0</v>
      </c>
      <c r="E228" s="44">
        <f>IF(ISERROR(VLOOKUP($A228,'Doubles Stats'!$A:$C,3,0)),0,VLOOKUP($A228,'Doubles Stats'!$A:$C,3,0))</f>
        <v>0</v>
      </c>
      <c r="F228" s="46">
        <f t="shared" si="21"/>
        <v>0</v>
      </c>
      <c r="G228" s="44">
        <f>IF(ISERROR(VLOOKUP($A228,'Doubles Stats'!$A:$D,4,0)),0,VLOOKUP($A228,'Doubles Stats'!$A:$D,4,0))</f>
        <v>0</v>
      </c>
      <c r="H228" s="44">
        <f t="shared" si="20"/>
        <v>0</v>
      </c>
      <c r="I228" s="44" t="e">
        <f>IF(ISERROR(G228),0,VLOOKUP($A228,'Doubles Stats'!$A:$D,2,0))</f>
        <v>#N/A</v>
      </c>
      <c r="J228" s="44" t="e">
        <f t="shared" si="22"/>
        <v>#N/A</v>
      </c>
      <c r="K228" s="45" t="e">
        <f t="shared" si="23"/>
        <v>#N/A</v>
      </c>
    </row>
    <row r="229" spans="2:11">
      <c r="B229">
        <v>0</v>
      </c>
      <c r="C229">
        <v>0</v>
      </c>
      <c r="D229" s="70">
        <f t="shared" si="19"/>
        <v>0</v>
      </c>
      <c r="E229" s="44">
        <f>IF(ISERROR(VLOOKUP($A229,'Doubles Stats'!$A:$C,3,0)),0,VLOOKUP($A229,'Doubles Stats'!$A:$C,3,0))</f>
        <v>0</v>
      </c>
      <c r="F229" s="46">
        <f t="shared" si="21"/>
        <v>0</v>
      </c>
      <c r="G229" s="44">
        <f>IF(ISERROR(VLOOKUP($A229,'Doubles Stats'!$A:$D,4,0)),0,VLOOKUP($A229,'Doubles Stats'!$A:$D,4,0))</f>
        <v>0</v>
      </c>
      <c r="H229" s="44">
        <f t="shared" si="20"/>
        <v>0</v>
      </c>
      <c r="I229" s="44" t="e">
        <f>IF(ISERROR(G229),0,VLOOKUP($A229,'Doubles Stats'!$A:$D,2,0))</f>
        <v>#N/A</v>
      </c>
      <c r="J229" s="44" t="e">
        <f t="shared" si="22"/>
        <v>#N/A</v>
      </c>
      <c r="K229" s="45" t="e">
        <f t="shared" si="23"/>
        <v>#N/A</v>
      </c>
    </row>
    <row r="230" spans="2:11">
      <c r="B230">
        <v>0</v>
      </c>
      <c r="C230">
        <v>0</v>
      </c>
      <c r="D230" s="70">
        <f t="shared" si="19"/>
        <v>0</v>
      </c>
      <c r="E230" s="44">
        <f>IF(ISERROR(VLOOKUP($A230,'Doubles Stats'!$A:$C,3,0)),0,VLOOKUP($A230,'Doubles Stats'!$A:$C,3,0))</f>
        <v>0</v>
      </c>
      <c r="F230" s="46">
        <f t="shared" si="21"/>
        <v>0</v>
      </c>
      <c r="G230" s="44">
        <f>IF(ISERROR(VLOOKUP($A230,'Doubles Stats'!$A:$D,4,0)),0,VLOOKUP($A230,'Doubles Stats'!$A:$D,4,0))</f>
        <v>0</v>
      </c>
      <c r="H230" s="44">
        <f t="shared" si="20"/>
        <v>0</v>
      </c>
      <c r="I230" s="44" t="e">
        <f>IF(ISERROR(G230),0,VLOOKUP($A230,'Doubles Stats'!$A:$D,2,0))</f>
        <v>#N/A</v>
      </c>
      <c r="J230" s="44" t="e">
        <f t="shared" si="22"/>
        <v>#N/A</v>
      </c>
      <c r="K230" s="45" t="e">
        <f t="shared" si="23"/>
        <v>#N/A</v>
      </c>
    </row>
    <row r="231" spans="2:11">
      <c r="B231">
        <v>0</v>
      </c>
      <c r="C231">
        <v>0</v>
      </c>
      <c r="D231" s="70">
        <f t="shared" si="19"/>
        <v>0</v>
      </c>
      <c r="E231" s="44">
        <f>IF(ISERROR(VLOOKUP($A231,'Doubles Stats'!$A:$C,3,0)),0,VLOOKUP($A231,'Doubles Stats'!$A:$C,3,0))</f>
        <v>0</v>
      </c>
      <c r="F231" s="46">
        <f t="shared" si="21"/>
        <v>0</v>
      </c>
      <c r="G231" s="44">
        <f>IF(ISERROR(VLOOKUP($A231,'Doubles Stats'!$A:$D,4,0)),0,VLOOKUP($A231,'Doubles Stats'!$A:$D,4,0))</f>
        <v>0</v>
      </c>
      <c r="H231" s="44">
        <f t="shared" si="20"/>
        <v>0</v>
      </c>
      <c r="I231" s="44" t="e">
        <f>IF(ISERROR(G231),0,VLOOKUP($A231,'Doubles Stats'!$A:$D,2,0))</f>
        <v>#N/A</v>
      </c>
      <c r="J231" s="44" t="e">
        <f t="shared" si="22"/>
        <v>#N/A</v>
      </c>
      <c r="K231" s="45" t="e">
        <f t="shared" si="23"/>
        <v>#N/A</v>
      </c>
    </row>
    <row r="232" spans="2:11">
      <c r="B232">
        <v>0</v>
      </c>
      <c r="C232">
        <v>0</v>
      </c>
      <c r="D232" s="70">
        <f t="shared" si="19"/>
        <v>0</v>
      </c>
      <c r="E232" s="44">
        <f>IF(ISERROR(VLOOKUP($A232,'Doubles Stats'!$A:$C,3,0)),0,VLOOKUP($A232,'Doubles Stats'!$A:$C,3,0))</f>
        <v>0</v>
      </c>
      <c r="F232" s="46">
        <f t="shared" si="21"/>
        <v>0</v>
      </c>
      <c r="G232" s="44">
        <f>IF(ISERROR(VLOOKUP($A232,'Doubles Stats'!$A:$D,4,0)),0,VLOOKUP($A232,'Doubles Stats'!$A:$D,4,0))</f>
        <v>0</v>
      </c>
      <c r="H232" s="44">
        <f t="shared" si="20"/>
        <v>0</v>
      </c>
      <c r="I232" s="44" t="e">
        <f>IF(ISERROR(G232),0,VLOOKUP($A232,'Doubles Stats'!$A:$D,2,0))</f>
        <v>#N/A</v>
      </c>
      <c r="J232" s="44" t="e">
        <f t="shared" si="22"/>
        <v>#N/A</v>
      </c>
      <c r="K232" s="45" t="e">
        <f t="shared" si="23"/>
        <v>#N/A</v>
      </c>
    </row>
    <row r="233" spans="2:11">
      <c r="B233">
        <v>0</v>
      </c>
      <c r="C233">
        <v>0</v>
      </c>
      <c r="D233" s="70">
        <f t="shared" si="19"/>
        <v>0</v>
      </c>
      <c r="E233" s="44">
        <f>IF(ISERROR(VLOOKUP($A233,'Doubles Stats'!$A:$C,3,0)),0,VLOOKUP($A233,'Doubles Stats'!$A:$C,3,0))</f>
        <v>0</v>
      </c>
      <c r="F233" s="46">
        <f t="shared" si="21"/>
        <v>0</v>
      </c>
      <c r="G233" s="44">
        <f>IF(ISERROR(VLOOKUP($A233,'Doubles Stats'!$A:$D,4,0)),0,VLOOKUP($A233,'Doubles Stats'!$A:$D,4,0))</f>
        <v>0</v>
      </c>
      <c r="H233" s="44">
        <f t="shared" si="20"/>
        <v>0</v>
      </c>
      <c r="I233" s="44" t="e">
        <f>IF(ISERROR(G233),0,VLOOKUP($A233,'Doubles Stats'!$A:$D,2,0))</f>
        <v>#N/A</v>
      </c>
      <c r="J233" s="44" t="e">
        <f t="shared" si="22"/>
        <v>#N/A</v>
      </c>
      <c r="K233" s="45" t="e">
        <f t="shared" si="23"/>
        <v>#N/A</v>
      </c>
    </row>
    <row r="234" spans="2:11">
      <c r="B234">
        <v>0</v>
      </c>
      <c r="C234">
        <v>0</v>
      </c>
      <c r="D234" s="70">
        <f t="shared" si="19"/>
        <v>0</v>
      </c>
      <c r="E234" s="44">
        <f>IF(ISERROR(VLOOKUP($A234,'Doubles Stats'!$A:$C,3,0)),0,VLOOKUP($A234,'Doubles Stats'!$A:$C,3,0))</f>
        <v>0</v>
      </c>
      <c r="F234" s="46">
        <f t="shared" si="21"/>
        <v>0</v>
      </c>
      <c r="G234" s="44">
        <f>IF(ISERROR(VLOOKUP($A234,'Doubles Stats'!$A:$D,4,0)),0,VLOOKUP($A234,'Doubles Stats'!$A:$D,4,0))</f>
        <v>0</v>
      </c>
      <c r="H234" s="44">
        <f t="shared" si="20"/>
        <v>0</v>
      </c>
      <c r="I234" s="44" t="e">
        <f>IF(ISERROR(G234),0,VLOOKUP($A234,'Doubles Stats'!$A:$D,2,0))</f>
        <v>#N/A</v>
      </c>
      <c r="J234" s="44" t="e">
        <f t="shared" si="22"/>
        <v>#N/A</v>
      </c>
      <c r="K234" s="45" t="e">
        <f t="shared" si="23"/>
        <v>#N/A</v>
      </c>
    </row>
    <row r="235" spans="2:11">
      <c r="B235">
        <v>0</v>
      </c>
      <c r="C235">
        <v>0</v>
      </c>
      <c r="D235" s="70">
        <f t="shared" si="19"/>
        <v>0</v>
      </c>
      <c r="E235" s="44">
        <f>IF(ISERROR(VLOOKUP($A235,'Doubles Stats'!$A:$C,3,0)),0,VLOOKUP($A235,'Doubles Stats'!$A:$C,3,0))</f>
        <v>0</v>
      </c>
      <c r="F235" s="46">
        <f t="shared" si="21"/>
        <v>0</v>
      </c>
      <c r="G235" s="44">
        <f>IF(ISERROR(VLOOKUP($A235,'Doubles Stats'!$A:$D,4,0)),0,VLOOKUP($A235,'Doubles Stats'!$A:$D,4,0))</f>
        <v>0</v>
      </c>
      <c r="H235" s="44">
        <f t="shared" si="20"/>
        <v>0</v>
      </c>
      <c r="I235" s="44" t="e">
        <f>IF(ISERROR(G235),0,VLOOKUP($A235,'Doubles Stats'!$A:$D,2,0))</f>
        <v>#N/A</v>
      </c>
      <c r="J235" s="44" t="e">
        <f t="shared" si="22"/>
        <v>#N/A</v>
      </c>
      <c r="K235" s="45" t="e">
        <f t="shared" si="23"/>
        <v>#N/A</v>
      </c>
    </row>
    <row r="236" spans="2:11">
      <c r="B236">
        <v>0</v>
      </c>
      <c r="C236">
        <v>0</v>
      </c>
      <c r="D236" s="70">
        <f t="shared" si="19"/>
        <v>0</v>
      </c>
      <c r="E236" s="44">
        <f>IF(ISERROR(VLOOKUP($A236,'Doubles Stats'!$A:$C,3,0)),0,VLOOKUP($A236,'Doubles Stats'!$A:$C,3,0))</f>
        <v>0</v>
      </c>
      <c r="F236" s="46">
        <f t="shared" si="21"/>
        <v>0</v>
      </c>
      <c r="G236" s="44">
        <f>IF(ISERROR(VLOOKUP($A236,'Doubles Stats'!$A:$D,4,0)),0,VLOOKUP($A236,'Doubles Stats'!$A:$D,4,0))</f>
        <v>0</v>
      </c>
      <c r="H236" s="44">
        <f t="shared" si="20"/>
        <v>0</v>
      </c>
      <c r="I236" s="44" t="e">
        <f>IF(ISERROR(G236),0,VLOOKUP($A236,'Doubles Stats'!$A:$D,2,0))</f>
        <v>#N/A</v>
      </c>
      <c r="J236" s="44" t="e">
        <f t="shared" si="22"/>
        <v>#N/A</v>
      </c>
      <c r="K236" s="45" t="e">
        <f t="shared" si="23"/>
        <v>#N/A</v>
      </c>
    </row>
    <row r="237" spans="2:11">
      <c r="B237">
        <v>0</v>
      </c>
      <c r="C237">
        <v>0</v>
      </c>
      <c r="D237" s="70">
        <f t="shared" si="19"/>
        <v>0</v>
      </c>
      <c r="E237" s="44">
        <f>IF(ISERROR(VLOOKUP($A237,'Doubles Stats'!$A:$C,3,0)),0,VLOOKUP($A237,'Doubles Stats'!$A:$C,3,0))</f>
        <v>0</v>
      </c>
      <c r="F237" s="46">
        <f t="shared" si="21"/>
        <v>0</v>
      </c>
      <c r="G237" s="44">
        <f>IF(ISERROR(VLOOKUP($A237,'Doubles Stats'!$A:$D,4,0)),0,VLOOKUP($A237,'Doubles Stats'!$A:$D,4,0))</f>
        <v>0</v>
      </c>
      <c r="H237" s="44">
        <f t="shared" si="20"/>
        <v>0</v>
      </c>
      <c r="I237" s="44" t="e">
        <f>IF(ISERROR(G237),0,VLOOKUP($A237,'Doubles Stats'!$A:$D,2,0))</f>
        <v>#N/A</v>
      </c>
      <c r="J237" s="44" t="e">
        <f t="shared" si="22"/>
        <v>#N/A</v>
      </c>
      <c r="K237" s="45" t="e">
        <f t="shared" si="23"/>
        <v>#N/A</v>
      </c>
    </row>
    <row r="238" spans="2:11">
      <c r="B238">
        <v>0</v>
      </c>
      <c r="C238">
        <v>0</v>
      </c>
      <c r="D238" s="70">
        <f t="shared" si="19"/>
        <v>0</v>
      </c>
      <c r="E238" s="44">
        <f>IF(ISERROR(VLOOKUP($A238,'Doubles Stats'!$A:$C,3,0)),0,VLOOKUP($A238,'Doubles Stats'!$A:$C,3,0))</f>
        <v>0</v>
      </c>
      <c r="F238" s="46">
        <f t="shared" si="21"/>
        <v>0</v>
      </c>
      <c r="G238" s="44">
        <f>IF(ISERROR(VLOOKUP($A238,'Doubles Stats'!$A:$D,4,0)),0,VLOOKUP($A238,'Doubles Stats'!$A:$D,4,0))</f>
        <v>0</v>
      </c>
      <c r="H238" s="44">
        <f t="shared" si="20"/>
        <v>0</v>
      </c>
      <c r="I238" s="44" t="e">
        <f>IF(ISERROR(G238),0,VLOOKUP($A238,'Doubles Stats'!$A:$D,2,0))</f>
        <v>#N/A</v>
      </c>
      <c r="J238" s="44" t="e">
        <f t="shared" si="22"/>
        <v>#N/A</v>
      </c>
      <c r="K238" s="45" t="e">
        <f t="shared" si="23"/>
        <v>#N/A</v>
      </c>
    </row>
    <row r="239" spans="2:11">
      <c r="B239">
        <v>0</v>
      </c>
      <c r="C239">
        <v>0</v>
      </c>
      <c r="D239" s="70">
        <f t="shared" si="19"/>
        <v>0</v>
      </c>
      <c r="E239" s="44">
        <f>IF(ISERROR(VLOOKUP($A239,'Doubles Stats'!$A:$C,3,0)),0,VLOOKUP($A239,'Doubles Stats'!$A:$C,3,0))</f>
        <v>0</v>
      </c>
      <c r="F239" s="46">
        <f t="shared" si="21"/>
        <v>0</v>
      </c>
      <c r="G239" s="44">
        <f>IF(ISERROR(VLOOKUP($A239,'Doubles Stats'!$A:$D,4,0)),0,VLOOKUP($A239,'Doubles Stats'!$A:$D,4,0))</f>
        <v>0</v>
      </c>
      <c r="H239" s="44">
        <f t="shared" si="20"/>
        <v>0</v>
      </c>
      <c r="I239" s="44" t="e">
        <f>IF(ISERROR(G239),0,VLOOKUP($A239,'Doubles Stats'!$A:$D,2,0))</f>
        <v>#N/A</v>
      </c>
      <c r="J239" s="44" t="e">
        <f t="shared" si="22"/>
        <v>#N/A</v>
      </c>
      <c r="K239" s="45" t="e">
        <f t="shared" si="23"/>
        <v>#N/A</v>
      </c>
    </row>
    <row r="240" spans="2:11">
      <c r="B240">
        <v>0</v>
      </c>
      <c r="C240">
        <v>0</v>
      </c>
      <c r="D240" s="70">
        <f t="shared" si="19"/>
        <v>0</v>
      </c>
      <c r="E240" s="44">
        <f>IF(ISERROR(VLOOKUP($A240,'Doubles Stats'!$A:$C,3,0)),0,VLOOKUP($A240,'Doubles Stats'!$A:$C,3,0))</f>
        <v>0</v>
      </c>
      <c r="F240" s="46">
        <f t="shared" si="21"/>
        <v>0</v>
      </c>
      <c r="G240" s="44">
        <f>IF(ISERROR(VLOOKUP($A240,'Doubles Stats'!$A:$D,4,0)),0,VLOOKUP($A240,'Doubles Stats'!$A:$D,4,0))</f>
        <v>0</v>
      </c>
      <c r="H240" s="44">
        <f t="shared" si="20"/>
        <v>0</v>
      </c>
      <c r="I240" s="44" t="e">
        <f>IF(ISERROR(G240),0,VLOOKUP($A240,'Doubles Stats'!$A:$D,2,0))</f>
        <v>#N/A</v>
      </c>
      <c r="J240" s="44" t="e">
        <f t="shared" si="22"/>
        <v>#N/A</v>
      </c>
      <c r="K240" s="45" t="e">
        <f t="shared" si="23"/>
        <v>#N/A</v>
      </c>
    </row>
    <row r="241" spans="2:11">
      <c r="B241">
        <v>0</v>
      </c>
      <c r="C241">
        <v>0</v>
      </c>
      <c r="D241" s="70">
        <f t="shared" si="19"/>
        <v>0</v>
      </c>
      <c r="E241" s="44">
        <f>IF(ISERROR(VLOOKUP($A241,'Doubles Stats'!$A:$C,3,0)),0,VLOOKUP($A241,'Doubles Stats'!$A:$C,3,0))</f>
        <v>0</v>
      </c>
      <c r="F241" s="46">
        <f t="shared" si="21"/>
        <v>0</v>
      </c>
      <c r="G241" s="44">
        <f>IF(ISERROR(VLOOKUP($A241,'Doubles Stats'!$A:$D,4,0)),0,VLOOKUP($A241,'Doubles Stats'!$A:$D,4,0))</f>
        <v>0</v>
      </c>
      <c r="H241" s="44">
        <f t="shared" si="20"/>
        <v>0</v>
      </c>
      <c r="I241" s="44" t="e">
        <f>IF(ISERROR(G241),0,VLOOKUP($A241,'Doubles Stats'!$A:$D,2,0))</f>
        <v>#N/A</v>
      </c>
      <c r="J241" s="44" t="e">
        <f t="shared" si="22"/>
        <v>#N/A</v>
      </c>
      <c r="K241" s="45" t="e">
        <f t="shared" si="23"/>
        <v>#N/A</v>
      </c>
    </row>
    <row r="242" spans="2:11">
      <c r="B242">
        <v>0</v>
      </c>
      <c r="C242">
        <v>0</v>
      </c>
      <c r="D242" s="70">
        <f t="shared" si="19"/>
        <v>0</v>
      </c>
      <c r="E242" s="44">
        <f>IF(ISERROR(VLOOKUP($A242,'Doubles Stats'!$A:$C,3,0)),0,VLOOKUP($A242,'Doubles Stats'!$A:$C,3,0))</f>
        <v>0</v>
      </c>
      <c r="F242" s="46">
        <f t="shared" si="21"/>
        <v>0</v>
      </c>
      <c r="G242" s="44">
        <f>IF(ISERROR(VLOOKUP($A242,'Doubles Stats'!$A:$D,4,0)),0,VLOOKUP($A242,'Doubles Stats'!$A:$D,4,0))</f>
        <v>0</v>
      </c>
      <c r="H242" s="44">
        <f t="shared" si="20"/>
        <v>0</v>
      </c>
      <c r="I242" s="44" t="e">
        <f>IF(ISERROR(G242),0,VLOOKUP($A242,'Doubles Stats'!$A:$D,2,0))</f>
        <v>#N/A</v>
      </c>
      <c r="J242" s="44" t="e">
        <f t="shared" si="22"/>
        <v>#N/A</v>
      </c>
      <c r="K242" s="45" t="e">
        <f t="shared" si="23"/>
        <v>#N/A</v>
      </c>
    </row>
    <row r="243" spans="2:11">
      <c r="B243">
        <v>0</v>
      </c>
      <c r="C243">
        <v>0</v>
      </c>
      <c r="D243" s="70">
        <f t="shared" si="19"/>
        <v>0</v>
      </c>
      <c r="E243" s="44">
        <f>IF(ISERROR(VLOOKUP($A243,'Doubles Stats'!$A:$C,3,0)),0,VLOOKUP($A243,'Doubles Stats'!$A:$C,3,0))</f>
        <v>0</v>
      </c>
      <c r="F243" s="46">
        <f t="shared" si="21"/>
        <v>0</v>
      </c>
      <c r="G243" s="44">
        <f>IF(ISERROR(VLOOKUP($A243,'Doubles Stats'!$A:$D,4,0)),0,VLOOKUP($A243,'Doubles Stats'!$A:$D,4,0))</f>
        <v>0</v>
      </c>
      <c r="H243" s="44">
        <f t="shared" si="20"/>
        <v>0</v>
      </c>
      <c r="I243" s="44" t="e">
        <f>IF(ISERROR(G243),0,VLOOKUP($A243,'Doubles Stats'!$A:$D,2,0))</f>
        <v>#N/A</v>
      </c>
      <c r="J243" s="44" t="e">
        <f t="shared" si="22"/>
        <v>#N/A</v>
      </c>
      <c r="K243" s="45" t="e">
        <f t="shared" si="23"/>
        <v>#N/A</v>
      </c>
    </row>
    <row r="244" spans="2:11">
      <c r="B244">
        <v>0</v>
      </c>
      <c r="C244">
        <v>0</v>
      </c>
      <c r="D244" s="70">
        <f t="shared" si="19"/>
        <v>0</v>
      </c>
      <c r="E244" s="44">
        <f>IF(ISERROR(VLOOKUP($A244,'Doubles Stats'!$A:$C,3,0)),0,VLOOKUP($A244,'Doubles Stats'!$A:$C,3,0))</f>
        <v>0</v>
      </c>
      <c r="F244" s="46">
        <f t="shared" si="21"/>
        <v>0</v>
      </c>
      <c r="G244" s="44">
        <f>IF(ISERROR(VLOOKUP($A244,'Doubles Stats'!$A:$D,4,0)),0,VLOOKUP($A244,'Doubles Stats'!$A:$D,4,0))</f>
        <v>0</v>
      </c>
      <c r="H244" s="44">
        <f t="shared" si="20"/>
        <v>0</v>
      </c>
      <c r="I244" s="44" t="e">
        <f>IF(ISERROR(G244),0,VLOOKUP($A244,'Doubles Stats'!$A:$D,2,0))</f>
        <v>#N/A</v>
      </c>
      <c r="J244" s="44" t="e">
        <f t="shared" si="22"/>
        <v>#N/A</v>
      </c>
      <c r="K244" s="45" t="e">
        <f t="shared" si="23"/>
        <v>#N/A</v>
      </c>
    </row>
    <row r="245" spans="2:11">
      <c r="B245">
        <v>0</v>
      </c>
      <c r="C245">
        <v>0</v>
      </c>
      <c r="D245" s="70">
        <f t="shared" si="19"/>
        <v>0</v>
      </c>
      <c r="E245" s="44">
        <f>IF(ISERROR(VLOOKUP($A245,'Doubles Stats'!$A:$C,3,0)),0,VLOOKUP($A245,'Doubles Stats'!$A:$C,3,0))</f>
        <v>0</v>
      </c>
      <c r="F245" s="46">
        <f t="shared" si="21"/>
        <v>0</v>
      </c>
      <c r="G245" s="44">
        <f>IF(ISERROR(VLOOKUP($A245,'Doubles Stats'!$A:$D,4,0)),0,VLOOKUP($A245,'Doubles Stats'!$A:$D,4,0))</f>
        <v>0</v>
      </c>
      <c r="H245" s="44">
        <f t="shared" si="20"/>
        <v>0</v>
      </c>
      <c r="I245" s="44" t="e">
        <f>IF(ISERROR(G245),0,VLOOKUP($A245,'Doubles Stats'!$A:$D,2,0))</f>
        <v>#N/A</v>
      </c>
      <c r="J245" s="44" t="e">
        <f t="shared" si="22"/>
        <v>#N/A</v>
      </c>
      <c r="K245" s="45" t="e">
        <f t="shared" si="23"/>
        <v>#N/A</v>
      </c>
    </row>
    <row r="246" spans="2:11">
      <c r="B246">
        <v>0</v>
      </c>
      <c r="C246">
        <v>0</v>
      </c>
      <c r="D246" s="70">
        <f t="shared" si="19"/>
        <v>0</v>
      </c>
      <c r="E246" s="44">
        <f>IF(ISERROR(VLOOKUP($A246,'Doubles Stats'!$A:$C,3,0)),0,VLOOKUP($A246,'Doubles Stats'!$A:$C,3,0))</f>
        <v>0</v>
      </c>
      <c r="F246" s="46">
        <f t="shared" si="21"/>
        <v>0</v>
      </c>
      <c r="G246" s="44">
        <f>IF(ISERROR(VLOOKUP($A246,'Doubles Stats'!$A:$D,4,0)),0,VLOOKUP($A246,'Doubles Stats'!$A:$D,4,0))</f>
        <v>0</v>
      </c>
      <c r="H246" s="44">
        <f t="shared" si="20"/>
        <v>0</v>
      </c>
      <c r="I246" s="44" t="e">
        <f>IF(ISERROR(G246),0,VLOOKUP($A246,'Doubles Stats'!$A:$D,2,0))</f>
        <v>#N/A</v>
      </c>
      <c r="J246" s="44" t="e">
        <f t="shared" si="22"/>
        <v>#N/A</v>
      </c>
      <c r="K246" s="45" t="e">
        <f t="shared" si="23"/>
        <v>#N/A</v>
      </c>
    </row>
    <row r="247" spans="2:11">
      <c r="B247">
        <v>0</v>
      </c>
      <c r="C247">
        <v>0</v>
      </c>
      <c r="D247" s="70">
        <f t="shared" si="19"/>
        <v>0</v>
      </c>
      <c r="E247" s="44">
        <f>IF(ISERROR(VLOOKUP($A247,'Doubles Stats'!$A:$C,3,0)),0,VLOOKUP($A247,'Doubles Stats'!$A:$C,3,0))</f>
        <v>0</v>
      </c>
      <c r="F247" s="46">
        <f t="shared" si="21"/>
        <v>0</v>
      </c>
      <c r="G247" s="44">
        <f>IF(ISERROR(VLOOKUP($A247,'Doubles Stats'!$A:$D,4,0)),0,VLOOKUP($A247,'Doubles Stats'!$A:$D,4,0))</f>
        <v>0</v>
      </c>
      <c r="H247" s="44">
        <f t="shared" si="20"/>
        <v>0</v>
      </c>
      <c r="I247" s="44" t="e">
        <f>IF(ISERROR(G247),0,VLOOKUP($A247,'Doubles Stats'!$A:$D,2,0))</f>
        <v>#N/A</v>
      </c>
      <c r="J247" s="44" t="e">
        <f t="shared" si="22"/>
        <v>#N/A</v>
      </c>
      <c r="K247" s="45" t="e">
        <f t="shared" si="23"/>
        <v>#N/A</v>
      </c>
    </row>
    <row r="248" spans="2:11">
      <c r="B248">
        <v>0</v>
      </c>
      <c r="C248">
        <v>0</v>
      </c>
      <c r="D248" s="70">
        <f t="shared" si="19"/>
        <v>0</v>
      </c>
      <c r="E248" s="44">
        <f>IF(ISERROR(VLOOKUP($A248,'Doubles Stats'!$A:$C,3,0)),0,VLOOKUP($A248,'Doubles Stats'!$A:$C,3,0))</f>
        <v>0</v>
      </c>
      <c r="F248" s="46">
        <f t="shared" si="21"/>
        <v>0</v>
      </c>
      <c r="G248" s="44">
        <f>IF(ISERROR(VLOOKUP($A248,'Doubles Stats'!$A:$D,4,0)),0,VLOOKUP($A248,'Doubles Stats'!$A:$D,4,0))</f>
        <v>0</v>
      </c>
      <c r="H248" s="44">
        <f t="shared" si="20"/>
        <v>0</v>
      </c>
      <c r="I248" s="44" t="e">
        <f>IF(ISERROR(G248),0,VLOOKUP($A248,'Doubles Stats'!$A:$D,2,0))</f>
        <v>#N/A</v>
      </c>
      <c r="J248" s="44" t="e">
        <f t="shared" si="22"/>
        <v>#N/A</v>
      </c>
      <c r="K248" s="45" t="e">
        <f t="shared" si="23"/>
        <v>#N/A</v>
      </c>
    </row>
    <row r="249" spans="2:11">
      <c r="B249">
        <v>0</v>
      </c>
      <c r="C249">
        <v>0</v>
      </c>
      <c r="D249" s="70">
        <f t="shared" si="19"/>
        <v>0</v>
      </c>
      <c r="E249" s="44">
        <f>IF(ISERROR(VLOOKUP($A249,'Doubles Stats'!$A:$C,3,0)),0,VLOOKUP($A249,'Doubles Stats'!$A:$C,3,0))</f>
        <v>0</v>
      </c>
      <c r="F249" s="46">
        <f t="shared" si="21"/>
        <v>0</v>
      </c>
      <c r="G249" s="44">
        <f>IF(ISERROR(VLOOKUP($A249,'Doubles Stats'!$A:$D,4,0)),0,VLOOKUP($A249,'Doubles Stats'!$A:$D,4,0))</f>
        <v>0</v>
      </c>
      <c r="H249" s="44">
        <f t="shared" si="20"/>
        <v>0</v>
      </c>
      <c r="I249" s="44" t="e">
        <f>IF(ISERROR(G249),0,VLOOKUP($A249,'Doubles Stats'!$A:$D,2,0))</f>
        <v>#N/A</v>
      </c>
      <c r="J249" s="44" t="e">
        <f t="shared" si="22"/>
        <v>#N/A</v>
      </c>
      <c r="K249" s="45" t="e">
        <f t="shared" si="23"/>
        <v>#N/A</v>
      </c>
    </row>
    <row r="250" spans="2:11">
      <c r="B250">
        <v>0</v>
      </c>
      <c r="C250">
        <v>0</v>
      </c>
      <c r="D250" s="70">
        <f t="shared" si="19"/>
        <v>0</v>
      </c>
      <c r="E250" s="44">
        <f>IF(ISERROR(VLOOKUP($A250,'Doubles Stats'!$A:$C,3,0)),0,VLOOKUP($A250,'Doubles Stats'!$A:$C,3,0))</f>
        <v>0</v>
      </c>
      <c r="F250" s="46">
        <f t="shared" si="21"/>
        <v>0</v>
      </c>
      <c r="G250" s="44">
        <f>IF(ISERROR(VLOOKUP($A250,'Doubles Stats'!$A:$D,4,0)),0,VLOOKUP($A250,'Doubles Stats'!$A:$D,4,0))</f>
        <v>0</v>
      </c>
      <c r="H250" s="44">
        <f t="shared" si="20"/>
        <v>0</v>
      </c>
      <c r="I250" s="44" t="e">
        <f>IF(ISERROR(G250),0,VLOOKUP($A250,'Doubles Stats'!$A:$D,2,0))</f>
        <v>#N/A</v>
      </c>
      <c r="J250" s="44" t="e">
        <f t="shared" si="22"/>
        <v>#N/A</v>
      </c>
      <c r="K250" s="45" t="e">
        <f t="shared" si="23"/>
        <v>#N/A</v>
      </c>
    </row>
    <row r="251" spans="2:11">
      <c r="B251">
        <v>0</v>
      </c>
      <c r="C251">
        <v>0</v>
      </c>
      <c r="D251" s="70">
        <f t="shared" si="19"/>
        <v>0</v>
      </c>
      <c r="E251" s="44">
        <f>IF(ISERROR(VLOOKUP($A251,'Doubles Stats'!$A:$C,3,0)),0,VLOOKUP($A251,'Doubles Stats'!$A:$C,3,0))</f>
        <v>0</v>
      </c>
      <c r="F251" s="46">
        <f t="shared" si="21"/>
        <v>0</v>
      </c>
      <c r="G251" s="44">
        <f>IF(ISERROR(VLOOKUP($A251,'Doubles Stats'!$A:$D,4,0)),0,VLOOKUP($A251,'Doubles Stats'!$A:$D,4,0))</f>
        <v>0</v>
      </c>
      <c r="H251" s="44">
        <f t="shared" si="20"/>
        <v>0</v>
      </c>
      <c r="I251" s="44" t="e">
        <f>IF(ISERROR(G251),0,VLOOKUP($A251,'Doubles Stats'!$A:$D,2,0))</f>
        <v>#N/A</v>
      </c>
      <c r="J251" s="44" t="e">
        <f t="shared" si="22"/>
        <v>#N/A</v>
      </c>
      <c r="K251" s="45" t="e">
        <f t="shared" si="23"/>
        <v>#N/A</v>
      </c>
    </row>
    <row r="252" spans="2:11">
      <c r="B252">
        <v>0</v>
      </c>
      <c r="C252">
        <v>0</v>
      </c>
      <c r="D252" s="70">
        <f t="shared" si="19"/>
        <v>0</v>
      </c>
      <c r="E252" s="44">
        <f>IF(ISERROR(VLOOKUP($A252,'Doubles Stats'!$A:$C,3,0)),0,VLOOKUP($A252,'Doubles Stats'!$A:$C,3,0))</f>
        <v>0</v>
      </c>
      <c r="F252" s="46">
        <f t="shared" si="21"/>
        <v>0</v>
      </c>
      <c r="G252" s="44">
        <f>IF(ISERROR(VLOOKUP($A252,'Doubles Stats'!$A:$D,4,0)),0,VLOOKUP($A252,'Doubles Stats'!$A:$D,4,0))</f>
        <v>0</v>
      </c>
      <c r="H252" s="44">
        <f t="shared" si="20"/>
        <v>0</v>
      </c>
      <c r="I252" s="44" t="e">
        <f>IF(ISERROR(G252),0,VLOOKUP($A252,'Doubles Stats'!$A:$D,2,0))</f>
        <v>#N/A</v>
      </c>
      <c r="J252" s="44" t="e">
        <f t="shared" si="22"/>
        <v>#N/A</v>
      </c>
      <c r="K252" s="45" t="e">
        <f t="shared" si="23"/>
        <v>#N/A</v>
      </c>
    </row>
    <row r="253" spans="2:11">
      <c r="B253">
        <v>0</v>
      </c>
      <c r="C253">
        <v>0</v>
      </c>
      <c r="D253" s="70">
        <f t="shared" si="19"/>
        <v>0</v>
      </c>
      <c r="E253" s="44">
        <f>IF(ISERROR(VLOOKUP($A253,'Doubles Stats'!$A:$C,3,0)),0,VLOOKUP($A253,'Doubles Stats'!$A:$C,3,0))</f>
        <v>0</v>
      </c>
      <c r="F253" s="46">
        <f t="shared" si="21"/>
        <v>0</v>
      </c>
      <c r="G253" s="44">
        <f>IF(ISERROR(VLOOKUP($A253,'Doubles Stats'!$A:$D,4,0)),0,VLOOKUP($A253,'Doubles Stats'!$A:$D,4,0))</f>
        <v>0</v>
      </c>
      <c r="H253" s="44">
        <f t="shared" si="20"/>
        <v>0</v>
      </c>
      <c r="I253" s="44" t="e">
        <f>IF(ISERROR(G253),0,VLOOKUP($A253,'Doubles Stats'!$A:$D,2,0))</f>
        <v>#N/A</v>
      </c>
      <c r="J253" s="44" t="e">
        <f t="shared" si="22"/>
        <v>#N/A</v>
      </c>
      <c r="K253" s="45" t="e">
        <f t="shared" si="23"/>
        <v>#N/A</v>
      </c>
    </row>
    <row r="254" spans="2:11">
      <c r="B254">
        <v>0</v>
      </c>
      <c r="C254">
        <v>0</v>
      </c>
      <c r="D254" s="70">
        <f t="shared" si="19"/>
        <v>0</v>
      </c>
      <c r="E254" s="44">
        <f>IF(ISERROR(VLOOKUP($A254,'Doubles Stats'!$A:$C,3,0)),0,VLOOKUP($A254,'Doubles Stats'!$A:$C,3,0))</f>
        <v>0</v>
      </c>
      <c r="F254" s="46">
        <f t="shared" si="21"/>
        <v>0</v>
      </c>
      <c r="G254" s="44">
        <f>IF(ISERROR(VLOOKUP($A254,'Doubles Stats'!$A:$D,4,0)),0,VLOOKUP($A254,'Doubles Stats'!$A:$D,4,0))</f>
        <v>0</v>
      </c>
      <c r="H254" s="44">
        <f t="shared" si="20"/>
        <v>0</v>
      </c>
      <c r="I254" s="44" t="e">
        <f>IF(ISERROR(G254),0,VLOOKUP($A254,'Doubles Stats'!$A:$D,2,0))</f>
        <v>#N/A</v>
      </c>
      <c r="J254" s="44" t="e">
        <f t="shared" si="22"/>
        <v>#N/A</v>
      </c>
      <c r="K254" s="45" t="e">
        <f t="shared" si="23"/>
        <v>#N/A</v>
      </c>
    </row>
    <row r="255" spans="2:11">
      <c r="B255">
        <v>0</v>
      </c>
      <c r="C255">
        <v>0</v>
      </c>
      <c r="D255" s="70">
        <f t="shared" si="19"/>
        <v>0</v>
      </c>
      <c r="E255" s="44">
        <f>IF(ISERROR(VLOOKUP($A255,'Doubles Stats'!$A:$C,3,0)),0,VLOOKUP($A255,'Doubles Stats'!$A:$C,3,0))</f>
        <v>0</v>
      </c>
      <c r="F255" s="46">
        <f t="shared" si="21"/>
        <v>0</v>
      </c>
      <c r="G255" s="44">
        <f>IF(ISERROR(VLOOKUP($A255,'Doubles Stats'!$A:$D,4,0)),0,VLOOKUP($A255,'Doubles Stats'!$A:$D,4,0))</f>
        <v>0</v>
      </c>
      <c r="H255" s="44">
        <f t="shared" si="20"/>
        <v>0</v>
      </c>
      <c r="I255" s="44" t="e">
        <f>IF(ISERROR(G255),0,VLOOKUP($A255,'Doubles Stats'!$A:$D,2,0))</f>
        <v>#N/A</v>
      </c>
      <c r="J255" s="44" t="e">
        <f t="shared" si="22"/>
        <v>#N/A</v>
      </c>
      <c r="K255" s="45" t="e">
        <f t="shared" si="23"/>
        <v>#N/A</v>
      </c>
    </row>
    <row r="256" spans="2:11">
      <c r="B256">
        <v>0</v>
      </c>
      <c r="C256">
        <v>0</v>
      </c>
      <c r="D256" s="70">
        <f t="shared" si="19"/>
        <v>0</v>
      </c>
      <c r="E256" s="44">
        <f>IF(ISERROR(VLOOKUP($A256,'Doubles Stats'!$A:$C,3,0)),0,VLOOKUP($A256,'Doubles Stats'!$A:$C,3,0))</f>
        <v>0</v>
      </c>
      <c r="F256" s="46">
        <f t="shared" si="21"/>
        <v>0</v>
      </c>
      <c r="G256" s="44">
        <f>IF(ISERROR(VLOOKUP($A256,'Doubles Stats'!$A:$D,4,0)),0,VLOOKUP($A256,'Doubles Stats'!$A:$D,4,0))</f>
        <v>0</v>
      </c>
      <c r="H256" s="44">
        <f t="shared" si="20"/>
        <v>0</v>
      </c>
      <c r="I256" s="44" t="e">
        <f>IF(ISERROR(G256),0,VLOOKUP($A256,'Doubles Stats'!$A:$D,2,0))</f>
        <v>#N/A</v>
      </c>
      <c r="J256" s="44" t="e">
        <f t="shared" si="22"/>
        <v>#N/A</v>
      </c>
      <c r="K256" s="45" t="e">
        <f t="shared" si="23"/>
        <v>#N/A</v>
      </c>
    </row>
    <row r="257" spans="2:11">
      <c r="B257">
        <v>0</v>
      </c>
      <c r="C257">
        <v>0</v>
      </c>
      <c r="D257" s="70">
        <f t="shared" si="19"/>
        <v>0</v>
      </c>
      <c r="E257" s="44">
        <f>IF(ISERROR(VLOOKUP($A257,'Doubles Stats'!$A:$C,3,0)),0,VLOOKUP($A257,'Doubles Stats'!$A:$C,3,0))</f>
        <v>0</v>
      </c>
      <c r="F257" s="46">
        <f t="shared" si="21"/>
        <v>0</v>
      </c>
      <c r="G257" s="44">
        <f>IF(ISERROR(VLOOKUP($A257,'Doubles Stats'!$A:$D,4,0)),0,VLOOKUP($A257,'Doubles Stats'!$A:$D,4,0))</f>
        <v>0</v>
      </c>
      <c r="H257" s="44">
        <f t="shared" si="20"/>
        <v>0</v>
      </c>
      <c r="I257" s="44" t="e">
        <f>IF(ISERROR(G257),0,VLOOKUP($A257,'Doubles Stats'!$A:$D,2,0))</f>
        <v>#N/A</v>
      </c>
      <c r="J257" s="44" t="e">
        <f t="shared" si="22"/>
        <v>#N/A</v>
      </c>
      <c r="K257" s="45" t="e">
        <f t="shared" si="23"/>
        <v>#N/A</v>
      </c>
    </row>
    <row r="258" spans="2:11">
      <c r="B258">
        <v>0</v>
      </c>
      <c r="C258">
        <v>0</v>
      </c>
      <c r="D258" s="70">
        <f t="shared" si="19"/>
        <v>0</v>
      </c>
      <c r="E258" s="44">
        <f>IF(ISERROR(VLOOKUP($A258,'Doubles Stats'!$A:$C,3,0)),0,VLOOKUP($A258,'Doubles Stats'!$A:$C,3,0))</f>
        <v>0</v>
      </c>
      <c r="F258" s="46">
        <f t="shared" si="21"/>
        <v>0</v>
      </c>
      <c r="G258" s="44">
        <f>IF(ISERROR(VLOOKUP($A258,'Doubles Stats'!$A:$D,4,0)),0,VLOOKUP($A258,'Doubles Stats'!$A:$D,4,0))</f>
        <v>0</v>
      </c>
      <c r="H258" s="44">
        <f t="shared" si="20"/>
        <v>0</v>
      </c>
      <c r="I258" s="44" t="e">
        <f>IF(ISERROR(G258),0,VLOOKUP($A258,'Doubles Stats'!$A:$D,2,0))</f>
        <v>#N/A</v>
      </c>
      <c r="J258" s="44" t="e">
        <f t="shared" si="22"/>
        <v>#N/A</v>
      </c>
      <c r="K258" s="45" t="e">
        <f t="shared" si="23"/>
        <v>#N/A</v>
      </c>
    </row>
    <row r="259" spans="2:11">
      <c r="B259">
        <v>0</v>
      </c>
      <c r="C259">
        <v>0</v>
      </c>
      <c r="D259" s="70">
        <f t="shared" ref="D259:D271" si="24">IF(ISERROR(G259),0,G259)+C259</f>
        <v>0</v>
      </c>
      <c r="E259" s="44">
        <f>IF(ISERROR(VLOOKUP($A259,'Doubles Stats'!$A:$C,3,0)),0,VLOOKUP($A259,'Doubles Stats'!$A:$C,3,0))</f>
        <v>0</v>
      </c>
      <c r="F259" s="46">
        <f t="shared" si="21"/>
        <v>0</v>
      </c>
      <c r="G259" s="44">
        <f>IF(ISERROR(VLOOKUP($A259,'Doubles Stats'!$A:$D,4,0)),0,VLOOKUP($A259,'Doubles Stats'!$A:$D,4,0))</f>
        <v>0</v>
      </c>
      <c r="H259" s="44">
        <f t="shared" ref="H259:H271" si="25">IF(ISERROR(G259),0,G259/3)</f>
        <v>0</v>
      </c>
      <c r="I259" s="44" t="e">
        <f>IF(ISERROR(G259),0,VLOOKUP($A259,'Doubles Stats'!$A:$D,2,0))</f>
        <v>#N/A</v>
      </c>
      <c r="J259" s="44" t="e">
        <f t="shared" si="22"/>
        <v>#N/A</v>
      </c>
      <c r="K259" s="45" t="e">
        <f t="shared" si="23"/>
        <v>#N/A</v>
      </c>
    </row>
    <row r="260" spans="2:11">
      <c r="B260">
        <v>0</v>
      </c>
      <c r="C260">
        <v>0</v>
      </c>
      <c r="D260" s="70">
        <f t="shared" si="24"/>
        <v>0</v>
      </c>
      <c r="E260" s="44">
        <f>IF(ISERROR(VLOOKUP($A260,'Doubles Stats'!$A:$C,3,0)),0,VLOOKUP($A260,'Doubles Stats'!$A:$C,3,0))</f>
        <v>0</v>
      </c>
      <c r="F260" s="46">
        <f t="shared" si="21"/>
        <v>0</v>
      </c>
      <c r="G260" s="44">
        <f>IF(ISERROR(VLOOKUP($A260,'Doubles Stats'!$A:$D,4,0)),0,VLOOKUP($A260,'Doubles Stats'!$A:$D,4,0))</f>
        <v>0</v>
      </c>
      <c r="H260" s="44">
        <f t="shared" si="25"/>
        <v>0</v>
      </c>
      <c r="I260" s="44" t="e">
        <f>IF(ISERROR(G260),0,VLOOKUP($A260,'Doubles Stats'!$A:$D,2,0))</f>
        <v>#N/A</v>
      </c>
      <c r="J260" s="44" t="e">
        <f t="shared" si="22"/>
        <v>#N/A</v>
      </c>
      <c r="K260" s="45" t="e">
        <f t="shared" si="23"/>
        <v>#N/A</v>
      </c>
    </row>
    <row r="261" spans="2:11">
      <c r="B261">
        <v>0</v>
      </c>
      <c r="C261">
        <v>0</v>
      </c>
      <c r="D261" s="70">
        <f t="shared" si="24"/>
        <v>0</v>
      </c>
      <c r="E261" s="44">
        <f>IF(ISERROR(VLOOKUP($A261,'Doubles Stats'!$A:$C,3,0)),0,VLOOKUP($A261,'Doubles Stats'!$A:$C,3,0))</f>
        <v>0</v>
      </c>
      <c r="F261" s="46">
        <f t="shared" si="21"/>
        <v>0</v>
      </c>
      <c r="G261" s="44">
        <f>IF(ISERROR(VLOOKUP($A261,'Doubles Stats'!$A:$D,4,0)),0,VLOOKUP($A261,'Doubles Stats'!$A:$D,4,0))</f>
        <v>0</v>
      </c>
      <c r="H261" s="44">
        <f t="shared" si="25"/>
        <v>0</v>
      </c>
      <c r="I261" s="44" t="e">
        <f>IF(ISERROR(G261),0,VLOOKUP($A261,'Doubles Stats'!$A:$D,2,0))</f>
        <v>#N/A</v>
      </c>
      <c r="J261" s="44" t="e">
        <f t="shared" si="22"/>
        <v>#N/A</v>
      </c>
      <c r="K261" s="45" t="e">
        <f t="shared" si="23"/>
        <v>#N/A</v>
      </c>
    </row>
    <row r="262" spans="2:11">
      <c r="B262">
        <v>0</v>
      </c>
      <c r="C262">
        <v>0</v>
      </c>
      <c r="D262" s="70">
        <f t="shared" si="24"/>
        <v>0</v>
      </c>
      <c r="E262" s="44">
        <f>IF(ISERROR(VLOOKUP($A262,'Doubles Stats'!$A:$C,3,0)),0,VLOOKUP($A262,'Doubles Stats'!$A:$C,3,0))</f>
        <v>0</v>
      </c>
      <c r="F262" s="46">
        <f t="shared" si="21"/>
        <v>0</v>
      </c>
      <c r="G262" s="44">
        <f>IF(ISERROR(VLOOKUP($A262,'Doubles Stats'!$A:$D,4,0)),0,VLOOKUP($A262,'Doubles Stats'!$A:$D,4,0))</f>
        <v>0</v>
      </c>
      <c r="H262" s="44">
        <f t="shared" si="25"/>
        <v>0</v>
      </c>
      <c r="I262" s="44" t="e">
        <f>IF(ISERROR(G262),0,VLOOKUP($A262,'Doubles Stats'!$A:$D,2,0))</f>
        <v>#N/A</v>
      </c>
      <c r="J262" s="44" t="e">
        <f t="shared" si="22"/>
        <v>#N/A</v>
      </c>
      <c r="K262" s="45" t="e">
        <f t="shared" si="23"/>
        <v>#N/A</v>
      </c>
    </row>
    <row r="263" spans="2:11">
      <c r="B263">
        <v>0</v>
      </c>
      <c r="C263">
        <v>0</v>
      </c>
      <c r="D263" s="70">
        <f t="shared" si="24"/>
        <v>0</v>
      </c>
      <c r="E263" s="44">
        <f>IF(ISERROR(VLOOKUP($A263,'Doubles Stats'!$A:$C,3,0)),0,VLOOKUP($A263,'Doubles Stats'!$A:$C,3,0))</f>
        <v>0</v>
      </c>
      <c r="F263" s="46">
        <f t="shared" si="21"/>
        <v>0</v>
      </c>
      <c r="G263" s="44">
        <f>IF(ISERROR(VLOOKUP($A263,'Doubles Stats'!$A:$D,4,0)),0,VLOOKUP($A263,'Doubles Stats'!$A:$D,4,0))</f>
        <v>0</v>
      </c>
      <c r="H263" s="44">
        <f t="shared" si="25"/>
        <v>0</v>
      </c>
      <c r="I263" s="44" t="e">
        <f>IF(ISERROR(G263),0,VLOOKUP($A263,'Doubles Stats'!$A:$D,2,0))</f>
        <v>#N/A</v>
      </c>
      <c r="J263" s="44" t="e">
        <f t="shared" si="22"/>
        <v>#N/A</v>
      </c>
      <c r="K263" s="45" t="e">
        <f t="shared" si="23"/>
        <v>#N/A</v>
      </c>
    </row>
    <row r="264" spans="2:11">
      <c r="B264">
        <v>0</v>
      </c>
      <c r="C264">
        <v>0</v>
      </c>
      <c r="D264" s="70">
        <f t="shared" si="24"/>
        <v>0</v>
      </c>
      <c r="E264" s="44">
        <f>IF(ISERROR(VLOOKUP($A264,'Doubles Stats'!$A:$C,3,0)),0,VLOOKUP($A264,'Doubles Stats'!$A:$C,3,0))</f>
        <v>0</v>
      </c>
      <c r="F264" s="46">
        <f t="shared" ref="F264:F271" si="26">B264+IF(ISERROR(E264),0,E264)</f>
        <v>0</v>
      </c>
      <c r="G264" s="44">
        <f>IF(ISERROR(VLOOKUP($A264,'Doubles Stats'!$A:$D,4,0)),0,VLOOKUP($A264,'Doubles Stats'!$A:$D,4,0))</f>
        <v>0</v>
      </c>
      <c r="H264" s="44">
        <f t="shared" si="25"/>
        <v>0</v>
      </c>
      <c r="I264" s="44" t="e">
        <f>IF(ISERROR(G264),0,VLOOKUP($A264,'Doubles Stats'!$A:$D,2,0))</f>
        <v>#N/A</v>
      </c>
      <c r="J264" s="44" t="e">
        <f t="shared" ref="J264:J271" si="27">IF(ISERROR(G264),0,G264-I264)</f>
        <v>#N/A</v>
      </c>
      <c r="K264" s="45" t="e">
        <f t="shared" ref="K264:K271" si="28">IF(ISERROR(G264),"",I264/G264)</f>
        <v>#N/A</v>
      </c>
    </row>
    <row r="265" spans="2:11">
      <c r="B265">
        <v>0</v>
      </c>
      <c r="C265">
        <v>0</v>
      </c>
      <c r="D265" s="70">
        <f t="shared" si="24"/>
        <v>0</v>
      </c>
      <c r="E265" s="44">
        <f>IF(ISERROR(VLOOKUP($A265,'Doubles Stats'!$A:$C,3,0)),0,VLOOKUP($A265,'Doubles Stats'!$A:$C,3,0))</f>
        <v>0</v>
      </c>
      <c r="F265" s="46">
        <f t="shared" si="26"/>
        <v>0</v>
      </c>
      <c r="G265" s="44">
        <f>IF(ISERROR(VLOOKUP($A265,'Doubles Stats'!$A:$D,4,0)),0,VLOOKUP($A265,'Doubles Stats'!$A:$D,4,0))</f>
        <v>0</v>
      </c>
      <c r="H265" s="44">
        <f t="shared" si="25"/>
        <v>0</v>
      </c>
      <c r="I265" s="44" t="e">
        <f>IF(ISERROR(G265),0,VLOOKUP($A265,'Doubles Stats'!$A:$D,2,0))</f>
        <v>#N/A</v>
      </c>
      <c r="J265" s="44" t="e">
        <f t="shared" si="27"/>
        <v>#N/A</v>
      </c>
      <c r="K265" s="45" t="e">
        <f t="shared" si="28"/>
        <v>#N/A</v>
      </c>
    </row>
    <row r="266" spans="2:11">
      <c r="B266">
        <v>0</v>
      </c>
      <c r="C266">
        <v>0</v>
      </c>
      <c r="D266" s="70">
        <f t="shared" si="24"/>
        <v>0</v>
      </c>
      <c r="E266" s="44">
        <f>IF(ISERROR(VLOOKUP($A266,'Doubles Stats'!$A:$C,3,0)),0,VLOOKUP($A266,'Doubles Stats'!$A:$C,3,0))</f>
        <v>0</v>
      </c>
      <c r="F266" s="46">
        <f t="shared" si="26"/>
        <v>0</v>
      </c>
      <c r="G266" s="44">
        <f>IF(ISERROR(VLOOKUP($A266,'Doubles Stats'!$A:$D,4,0)),0,VLOOKUP($A266,'Doubles Stats'!$A:$D,4,0))</f>
        <v>0</v>
      </c>
      <c r="H266" s="44">
        <f t="shared" si="25"/>
        <v>0</v>
      </c>
      <c r="I266" s="44" t="e">
        <f>IF(ISERROR(G266),0,VLOOKUP($A266,'Doubles Stats'!$A:$D,2,0))</f>
        <v>#N/A</v>
      </c>
      <c r="J266" s="44" t="e">
        <f t="shared" si="27"/>
        <v>#N/A</v>
      </c>
      <c r="K266" s="45" t="e">
        <f t="shared" si="28"/>
        <v>#N/A</v>
      </c>
    </row>
    <row r="267" spans="2:11">
      <c r="B267">
        <v>0</v>
      </c>
      <c r="C267">
        <v>0</v>
      </c>
      <c r="D267" s="70">
        <f t="shared" si="24"/>
        <v>0</v>
      </c>
      <c r="E267" s="44">
        <f>IF(ISERROR(VLOOKUP($A267,'Doubles Stats'!$A:$C,3,0)),0,VLOOKUP($A267,'Doubles Stats'!$A:$C,3,0))</f>
        <v>0</v>
      </c>
      <c r="F267" s="46">
        <f t="shared" si="26"/>
        <v>0</v>
      </c>
      <c r="G267" s="44">
        <f>IF(ISERROR(VLOOKUP($A267,'Doubles Stats'!$A:$D,4,0)),0,VLOOKUP($A267,'Doubles Stats'!$A:$D,4,0))</f>
        <v>0</v>
      </c>
      <c r="H267" s="44">
        <f t="shared" si="25"/>
        <v>0</v>
      </c>
      <c r="I267" s="44" t="e">
        <f>IF(ISERROR(G267),0,VLOOKUP($A267,'Doubles Stats'!$A:$D,2,0))</f>
        <v>#N/A</v>
      </c>
      <c r="J267" s="44" t="e">
        <f t="shared" si="27"/>
        <v>#N/A</v>
      </c>
      <c r="K267" s="45" t="e">
        <f t="shared" si="28"/>
        <v>#N/A</v>
      </c>
    </row>
    <row r="268" spans="2:11">
      <c r="B268">
        <v>0</v>
      </c>
      <c r="C268">
        <v>0</v>
      </c>
      <c r="D268" s="70">
        <f t="shared" si="24"/>
        <v>0</v>
      </c>
      <c r="E268" s="44">
        <f>IF(ISERROR(VLOOKUP($A268,'Doubles Stats'!$A:$C,3,0)),0,VLOOKUP($A268,'Doubles Stats'!$A:$C,3,0))</f>
        <v>0</v>
      </c>
      <c r="F268" s="46">
        <f t="shared" si="26"/>
        <v>0</v>
      </c>
      <c r="G268" s="44">
        <f>IF(ISERROR(VLOOKUP($A268,'Doubles Stats'!$A:$D,4,0)),0,VLOOKUP($A268,'Doubles Stats'!$A:$D,4,0))</f>
        <v>0</v>
      </c>
      <c r="H268" s="44">
        <f t="shared" si="25"/>
        <v>0</v>
      </c>
      <c r="I268" s="44" t="e">
        <f>IF(ISERROR(G268),0,VLOOKUP($A268,'Doubles Stats'!$A:$D,2,0))</f>
        <v>#N/A</v>
      </c>
      <c r="J268" s="44" t="e">
        <f t="shared" si="27"/>
        <v>#N/A</v>
      </c>
      <c r="K268" s="45" t="e">
        <f t="shared" si="28"/>
        <v>#N/A</v>
      </c>
    </row>
    <row r="269" spans="2:11">
      <c r="B269">
        <v>0</v>
      </c>
      <c r="C269">
        <v>0</v>
      </c>
      <c r="D269" s="70">
        <f t="shared" si="24"/>
        <v>0</v>
      </c>
      <c r="E269" s="44">
        <f>IF(ISERROR(VLOOKUP($A269,'Doubles Stats'!$A:$C,3,0)),0,VLOOKUP($A269,'Doubles Stats'!$A:$C,3,0))</f>
        <v>0</v>
      </c>
      <c r="F269" s="46">
        <f t="shared" si="26"/>
        <v>0</v>
      </c>
      <c r="G269" s="44">
        <f>IF(ISERROR(VLOOKUP($A269,'Doubles Stats'!$A:$D,4,0)),0,VLOOKUP($A269,'Doubles Stats'!$A:$D,4,0))</f>
        <v>0</v>
      </c>
      <c r="H269" s="44">
        <f t="shared" si="25"/>
        <v>0</v>
      </c>
      <c r="I269" s="44" t="e">
        <f>IF(ISERROR(G269),0,VLOOKUP($A269,'Doubles Stats'!$A:$D,2,0))</f>
        <v>#N/A</v>
      </c>
      <c r="J269" s="44" t="e">
        <f t="shared" si="27"/>
        <v>#N/A</v>
      </c>
      <c r="K269" s="45" t="e">
        <f t="shared" si="28"/>
        <v>#N/A</v>
      </c>
    </row>
    <row r="270" spans="2:11">
      <c r="B270">
        <v>0</v>
      </c>
      <c r="C270">
        <v>0</v>
      </c>
      <c r="D270" s="70">
        <f t="shared" si="24"/>
        <v>0</v>
      </c>
      <c r="E270" s="44">
        <f>IF(ISERROR(VLOOKUP($A270,'Doubles Stats'!$A:$C,3,0)),0,VLOOKUP($A270,'Doubles Stats'!$A:$C,3,0))</f>
        <v>0</v>
      </c>
      <c r="F270" s="46">
        <f t="shared" si="26"/>
        <v>0</v>
      </c>
      <c r="G270" s="44">
        <f>IF(ISERROR(VLOOKUP($A270,'Doubles Stats'!$A:$D,4,0)),0,VLOOKUP($A270,'Doubles Stats'!$A:$D,4,0))</f>
        <v>0</v>
      </c>
      <c r="H270" s="44">
        <f t="shared" si="25"/>
        <v>0</v>
      </c>
      <c r="I270" s="44" t="e">
        <f>IF(ISERROR(G270),0,VLOOKUP($A270,'Doubles Stats'!$A:$D,2,0))</f>
        <v>#N/A</v>
      </c>
      <c r="J270" s="44" t="e">
        <f t="shared" si="27"/>
        <v>#N/A</v>
      </c>
      <c r="K270" s="45" t="e">
        <f t="shared" si="28"/>
        <v>#N/A</v>
      </c>
    </row>
    <row r="271" spans="2:11">
      <c r="B271">
        <v>0</v>
      </c>
      <c r="C271">
        <v>0</v>
      </c>
      <c r="D271" s="70">
        <f t="shared" si="24"/>
        <v>0</v>
      </c>
      <c r="E271" s="44">
        <f>IF(ISERROR(VLOOKUP($A271,'Doubles Stats'!$A:$C,3,0)),0,VLOOKUP($A271,'Doubles Stats'!$A:$C,3,0))</f>
        <v>0</v>
      </c>
      <c r="F271" s="46">
        <f t="shared" si="26"/>
        <v>0</v>
      </c>
      <c r="G271" s="44">
        <f>IF(ISERROR(VLOOKUP($A271,'Doubles Stats'!$A:$D,4,0)),0,VLOOKUP($A271,'Doubles Stats'!$A:$D,4,0))</f>
        <v>0</v>
      </c>
      <c r="H271" s="44">
        <f t="shared" si="25"/>
        <v>0</v>
      </c>
      <c r="I271" s="44" t="e">
        <f>IF(ISERROR(G271),0,VLOOKUP($A271,'Doubles Stats'!$A:$D,2,0))</f>
        <v>#N/A</v>
      </c>
      <c r="J271" s="44" t="e">
        <f t="shared" si="27"/>
        <v>#N/A</v>
      </c>
      <c r="K271" s="45" t="e">
        <f t="shared" si="28"/>
        <v>#N/A</v>
      </c>
    </row>
  </sheetData>
  <conditionalFormatting sqref="G2:K2 A2:E2 F2:F7 A3:C20 A26:C42 C21:C25">
    <cfRule type="expression" dxfId="40" priority="47">
      <formula>MOD(ROW(),2)=1</formula>
    </cfRule>
  </conditionalFormatting>
  <conditionalFormatting sqref="A43:C45">
    <cfRule type="expression" dxfId="39" priority="46">
      <formula>MOD(ROW(),2)=1</formula>
    </cfRule>
  </conditionalFormatting>
  <conditionalFormatting sqref="A46:C48">
    <cfRule type="expression" dxfId="38" priority="45">
      <formula>MOD(ROW(),2)=1</formula>
    </cfRule>
  </conditionalFormatting>
  <conditionalFormatting sqref="A49:C51">
    <cfRule type="expression" dxfId="37" priority="44">
      <formula>MOD(ROW(),2)=1</formula>
    </cfRule>
  </conditionalFormatting>
  <conditionalFormatting sqref="A52:C54">
    <cfRule type="expression" dxfId="36" priority="43">
      <formula>MOD(ROW(),2)=1</formula>
    </cfRule>
  </conditionalFormatting>
  <conditionalFormatting sqref="A55:C57">
    <cfRule type="expression" dxfId="35" priority="42">
      <formula>MOD(ROW(),2)=1</formula>
    </cfRule>
  </conditionalFormatting>
  <conditionalFormatting sqref="A58:C60">
    <cfRule type="expression" dxfId="34" priority="41">
      <formula>MOD(ROW(),2)=1</formula>
    </cfRule>
  </conditionalFormatting>
  <conditionalFormatting sqref="A61:C63">
    <cfRule type="expression" dxfId="33" priority="40">
      <formula>MOD(ROW(),2)=1</formula>
    </cfRule>
  </conditionalFormatting>
  <conditionalFormatting sqref="A64:C101">
    <cfRule type="expression" dxfId="32" priority="38">
      <formula>MOD(ROW(),2)=1</formula>
    </cfRule>
  </conditionalFormatting>
  <conditionalFormatting sqref="F3:F7">
    <cfRule type="expression" dxfId="31" priority="36">
      <formula>MOD(ROW(),2)=1</formula>
    </cfRule>
  </conditionalFormatting>
  <conditionalFormatting sqref="A102:C271">
    <cfRule type="expression" dxfId="30" priority="18">
      <formula>MOD(ROW(),2)=1</formula>
    </cfRule>
  </conditionalFormatting>
  <conditionalFormatting sqref="E3:E7">
    <cfRule type="expression" dxfId="29" priority="15">
      <formula>MOD(ROW(),2)=1</formula>
    </cfRule>
  </conditionalFormatting>
  <conditionalFormatting sqref="G3:G7">
    <cfRule type="expression" dxfId="28" priority="14">
      <formula>MOD(ROW(),2)=1</formula>
    </cfRule>
  </conditionalFormatting>
  <conditionalFormatting sqref="J3:K7">
    <cfRule type="expression" dxfId="27" priority="11">
      <formula>MOD(ROW(),2)=1</formula>
    </cfRule>
  </conditionalFormatting>
  <conditionalFormatting sqref="J8:K271">
    <cfRule type="expression" dxfId="26" priority="3">
      <formula>MOD(ROW(),2)=1</formula>
    </cfRule>
  </conditionalFormatting>
  <conditionalFormatting sqref="H3:H7">
    <cfRule type="expression" dxfId="25" priority="13">
      <formula>MOD(ROW(),2)=1</formula>
    </cfRule>
  </conditionalFormatting>
  <conditionalFormatting sqref="I3:I7">
    <cfRule type="expression" dxfId="24" priority="12">
      <formula>MOD(ROW(),2)=1</formula>
    </cfRule>
  </conditionalFormatting>
  <conditionalFormatting sqref="F8:F271">
    <cfRule type="expression" dxfId="23" priority="10">
      <formula>MOD(ROW(),2)=1</formula>
    </cfRule>
  </conditionalFormatting>
  <conditionalFormatting sqref="F8:F271">
    <cfRule type="expression" dxfId="22" priority="9">
      <formula>MOD(ROW(),2)=1</formula>
    </cfRule>
  </conditionalFormatting>
  <conditionalFormatting sqref="E8:E271">
    <cfRule type="expression" dxfId="21" priority="7">
      <formula>MOD(ROW(),2)=1</formula>
    </cfRule>
  </conditionalFormatting>
  <conditionalFormatting sqref="G8:G271">
    <cfRule type="expression" dxfId="20" priority="6">
      <formula>MOD(ROW(),2)=1</formula>
    </cfRule>
  </conditionalFormatting>
  <conditionalFormatting sqref="H8:H271">
    <cfRule type="expression" dxfId="19" priority="5">
      <formula>MOD(ROW(),2)=1</formula>
    </cfRule>
  </conditionalFormatting>
  <conditionalFormatting sqref="I8:I271">
    <cfRule type="expression" dxfId="18" priority="4">
      <formula>MOD(ROW(),2)=1</formula>
    </cfRule>
  </conditionalFormatting>
  <conditionalFormatting sqref="D3:D271">
    <cfRule type="expression" dxfId="17" priority="2">
      <formula>MOD(ROW(),2)=1</formula>
    </cfRule>
  </conditionalFormatting>
  <conditionalFormatting sqref="A21:B25">
    <cfRule type="expression" dxfId="16" priority="1">
      <formula>MOD(ROW(),2)=1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S211"/>
  <sheetViews>
    <sheetView tabSelected="1" workbookViewId="0">
      <pane ySplit="1" topLeftCell="A17" activePane="bottomLeft" state="frozen"/>
      <selection pane="bottomLeft" activeCell="L53" sqref="L53"/>
    </sheetView>
  </sheetViews>
  <sheetFormatPr baseColWidth="10" defaultColWidth="11.5" defaultRowHeight="12" x14ac:dyDescent="0"/>
  <cols>
    <col min="1" max="1" width="11.5" style="235"/>
  </cols>
  <sheetData>
    <row r="1" spans="1:19" ht="13" thickBot="1">
      <c r="A1" s="234" t="s">
        <v>49</v>
      </c>
      <c r="B1" s="144" t="s">
        <v>72</v>
      </c>
      <c r="C1" s="144" t="s">
        <v>77</v>
      </c>
      <c r="D1" s="144" t="s">
        <v>160</v>
      </c>
      <c r="E1" s="138" t="s">
        <v>99</v>
      </c>
      <c r="F1" s="139" t="s">
        <v>250</v>
      </c>
      <c r="G1" s="139" t="s">
        <v>211</v>
      </c>
      <c r="H1" s="139" t="s">
        <v>212</v>
      </c>
      <c r="I1" s="145" t="s">
        <v>252</v>
      </c>
      <c r="J1" s="146" t="s">
        <v>253</v>
      </c>
      <c r="K1" s="147" t="s">
        <v>75</v>
      </c>
      <c r="L1" s="147" t="s">
        <v>189</v>
      </c>
      <c r="M1" s="147" t="s">
        <v>191</v>
      </c>
      <c r="N1" s="147" t="s">
        <v>162</v>
      </c>
      <c r="O1" s="148" t="s">
        <v>4</v>
      </c>
      <c r="P1" s="148" t="s">
        <v>174</v>
      </c>
      <c r="Q1" s="148" t="s">
        <v>192</v>
      </c>
      <c r="R1" s="148" t="s">
        <v>193</v>
      </c>
      <c r="S1" s="148" t="s">
        <v>194</v>
      </c>
    </row>
    <row r="2" spans="1:19" ht="13" thickTop="1">
      <c r="A2" s="235">
        <v>41799</v>
      </c>
      <c r="B2">
        <v>2</v>
      </c>
      <c r="C2">
        <v>3</v>
      </c>
      <c r="D2">
        <v>5</v>
      </c>
      <c r="E2" t="s">
        <v>343</v>
      </c>
      <c r="F2" t="s">
        <v>309</v>
      </c>
      <c r="G2" t="s">
        <v>306</v>
      </c>
      <c r="H2" t="s">
        <v>307</v>
      </c>
      <c r="I2">
        <v>8</v>
      </c>
      <c r="J2">
        <v>7</v>
      </c>
      <c r="K2" t="s">
        <v>334</v>
      </c>
      <c r="L2">
        <v>8</v>
      </c>
      <c r="M2">
        <v>8</v>
      </c>
      <c r="N2" t="s">
        <v>38</v>
      </c>
      <c r="O2">
        <v>0</v>
      </c>
      <c r="P2">
        <v>111</v>
      </c>
      <c r="Q2">
        <v>7.9635745923312289</v>
      </c>
      <c r="R2">
        <v>7.9443031004846043</v>
      </c>
      <c r="S2">
        <v>-1.9271491846624578E-2</v>
      </c>
    </row>
    <row r="3" spans="1:19">
      <c r="A3" s="235">
        <v>41799</v>
      </c>
      <c r="B3">
        <v>2</v>
      </c>
      <c r="C3">
        <v>3</v>
      </c>
      <c r="D3">
        <v>5</v>
      </c>
      <c r="E3" t="s">
        <v>344</v>
      </c>
      <c r="F3" t="s">
        <v>334</v>
      </c>
      <c r="G3" t="s">
        <v>331</v>
      </c>
      <c r="H3" t="s">
        <v>332</v>
      </c>
      <c r="I3">
        <v>8</v>
      </c>
      <c r="J3">
        <v>8</v>
      </c>
      <c r="K3" t="s">
        <v>309</v>
      </c>
      <c r="L3">
        <v>8</v>
      </c>
      <c r="M3">
        <v>7</v>
      </c>
      <c r="N3" t="s">
        <v>39</v>
      </c>
      <c r="O3">
        <v>1</v>
      </c>
      <c r="P3">
        <v>0</v>
      </c>
      <c r="Q3">
        <v>8</v>
      </c>
      <c r="R3">
        <v>8</v>
      </c>
      <c r="S3">
        <v>0</v>
      </c>
    </row>
    <row r="4" spans="1:19">
      <c r="A4" s="235">
        <v>41799</v>
      </c>
      <c r="B4">
        <v>2</v>
      </c>
      <c r="C4">
        <v>4</v>
      </c>
      <c r="D4">
        <v>6</v>
      </c>
      <c r="E4" t="s">
        <v>345</v>
      </c>
      <c r="F4" t="s">
        <v>309</v>
      </c>
      <c r="G4" t="s">
        <v>306</v>
      </c>
      <c r="H4" t="s">
        <v>307</v>
      </c>
      <c r="I4">
        <v>8</v>
      </c>
      <c r="J4">
        <v>8</v>
      </c>
      <c r="K4" t="s">
        <v>334</v>
      </c>
      <c r="L4">
        <v>8</v>
      </c>
      <c r="M4">
        <v>7</v>
      </c>
      <c r="N4" t="s">
        <v>38</v>
      </c>
      <c r="O4">
        <v>0</v>
      </c>
      <c r="P4">
        <v>112</v>
      </c>
      <c r="Q4">
        <v>7.9443031004846043</v>
      </c>
      <c r="R4">
        <v>7.8654170384749129</v>
      </c>
      <c r="S4">
        <v>-7.8886062009691393E-2</v>
      </c>
    </row>
    <row r="5" spans="1:19">
      <c r="A5" s="235">
        <v>41799</v>
      </c>
      <c r="B5">
        <v>2</v>
      </c>
      <c r="C5">
        <v>4</v>
      </c>
      <c r="D5">
        <v>6</v>
      </c>
      <c r="E5" t="s">
        <v>346</v>
      </c>
      <c r="F5" t="s">
        <v>334</v>
      </c>
      <c r="G5" t="s">
        <v>331</v>
      </c>
      <c r="H5" t="s">
        <v>332</v>
      </c>
      <c r="I5">
        <v>8</v>
      </c>
      <c r="J5">
        <v>7</v>
      </c>
      <c r="K5" t="s">
        <v>309</v>
      </c>
      <c r="L5">
        <v>8</v>
      </c>
      <c r="M5">
        <v>8</v>
      </c>
      <c r="N5" t="s">
        <v>39</v>
      </c>
      <c r="O5">
        <v>1</v>
      </c>
      <c r="P5">
        <v>1</v>
      </c>
      <c r="Q5">
        <v>8</v>
      </c>
      <c r="R5">
        <v>9.5</v>
      </c>
      <c r="S5">
        <v>1.5</v>
      </c>
    </row>
    <row r="6" spans="1:19">
      <c r="A6" s="235">
        <v>41799</v>
      </c>
      <c r="B6">
        <v>2</v>
      </c>
      <c r="C6">
        <v>5</v>
      </c>
      <c r="D6">
        <v>7</v>
      </c>
      <c r="E6" t="s">
        <v>347</v>
      </c>
      <c r="F6" t="s">
        <v>309</v>
      </c>
      <c r="G6" t="s">
        <v>306</v>
      </c>
      <c r="H6" t="s">
        <v>307</v>
      </c>
      <c r="I6">
        <v>8</v>
      </c>
      <c r="J6">
        <v>2</v>
      </c>
      <c r="K6" t="s">
        <v>334</v>
      </c>
      <c r="L6">
        <v>8</v>
      </c>
      <c r="M6">
        <v>13</v>
      </c>
      <c r="N6" t="s">
        <v>38</v>
      </c>
      <c r="O6">
        <v>0</v>
      </c>
      <c r="P6">
        <v>113</v>
      </c>
      <c r="Q6">
        <v>7.8654170384749129</v>
      </c>
      <c r="R6">
        <v>7.7481086977054145</v>
      </c>
      <c r="S6">
        <v>-0.11730834076949836</v>
      </c>
    </row>
    <row r="7" spans="1:19">
      <c r="A7" s="235">
        <v>41799</v>
      </c>
      <c r="B7">
        <v>2</v>
      </c>
      <c r="C7">
        <v>5</v>
      </c>
      <c r="D7">
        <v>7</v>
      </c>
      <c r="E7" t="s">
        <v>348</v>
      </c>
      <c r="F7" t="s">
        <v>334</v>
      </c>
      <c r="G7" t="s">
        <v>331</v>
      </c>
      <c r="H7" t="s">
        <v>332</v>
      </c>
      <c r="I7">
        <v>8</v>
      </c>
      <c r="J7">
        <v>13</v>
      </c>
      <c r="K7" t="s">
        <v>309</v>
      </c>
      <c r="L7">
        <v>8</v>
      </c>
      <c r="M7">
        <v>2</v>
      </c>
      <c r="N7" t="s">
        <v>39</v>
      </c>
      <c r="O7">
        <v>1</v>
      </c>
      <c r="P7">
        <v>2</v>
      </c>
      <c r="Q7">
        <v>9.5</v>
      </c>
      <c r="R7">
        <v>10.666666666666666</v>
      </c>
      <c r="S7">
        <v>1.1666666666666661</v>
      </c>
    </row>
    <row r="8" spans="1:19">
      <c r="A8" s="235">
        <v>41799</v>
      </c>
      <c r="B8">
        <v>2</v>
      </c>
      <c r="C8">
        <v>6</v>
      </c>
      <c r="D8">
        <v>8</v>
      </c>
      <c r="E8" t="s">
        <v>349</v>
      </c>
      <c r="F8" t="s">
        <v>309</v>
      </c>
      <c r="G8" t="s">
        <v>306</v>
      </c>
      <c r="H8" t="s">
        <v>307</v>
      </c>
      <c r="I8">
        <v>8</v>
      </c>
      <c r="J8">
        <v>4</v>
      </c>
      <c r="K8" t="s">
        <v>334</v>
      </c>
      <c r="L8">
        <v>8</v>
      </c>
      <c r="M8">
        <v>11</v>
      </c>
      <c r="N8" t="s">
        <v>38</v>
      </c>
      <c r="O8">
        <v>0</v>
      </c>
      <c r="P8">
        <v>114</v>
      </c>
      <c r="Q8">
        <v>7.7481086977054145</v>
      </c>
      <c r="R8">
        <v>7.6731465237513063</v>
      </c>
      <c r="S8">
        <v>-7.4962173954108202E-2</v>
      </c>
    </row>
    <row r="9" spans="1:19">
      <c r="A9" s="235">
        <v>41799</v>
      </c>
      <c r="B9">
        <v>2</v>
      </c>
      <c r="C9">
        <v>6</v>
      </c>
      <c r="D9">
        <v>8</v>
      </c>
      <c r="E9" t="s">
        <v>350</v>
      </c>
      <c r="F9" t="s">
        <v>334</v>
      </c>
      <c r="G9" t="s">
        <v>331</v>
      </c>
      <c r="H9" t="s">
        <v>332</v>
      </c>
      <c r="I9">
        <v>8</v>
      </c>
      <c r="J9">
        <v>11</v>
      </c>
      <c r="K9" t="s">
        <v>309</v>
      </c>
      <c r="L9">
        <v>8</v>
      </c>
      <c r="M9">
        <v>4</v>
      </c>
      <c r="N9" t="s">
        <v>39</v>
      </c>
      <c r="O9">
        <v>1</v>
      </c>
      <c r="P9">
        <v>3</v>
      </c>
      <c r="Q9">
        <v>10.666666666666666</v>
      </c>
      <c r="R9">
        <v>10.75</v>
      </c>
      <c r="S9">
        <v>8.3333333333333925E-2</v>
      </c>
    </row>
    <row r="10" spans="1:19">
      <c r="A10" s="235">
        <v>41799</v>
      </c>
      <c r="B10">
        <v>2</v>
      </c>
      <c r="C10">
        <v>7</v>
      </c>
      <c r="D10">
        <v>9</v>
      </c>
      <c r="E10" t="s">
        <v>351</v>
      </c>
      <c r="F10" t="s">
        <v>309</v>
      </c>
      <c r="G10" t="s">
        <v>306</v>
      </c>
      <c r="H10" t="s">
        <v>307</v>
      </c>
      <c r="I10">
        <v>8</v>
      </c>
      <c r="J10">
        <v>9</v>
      </c>
      <c r="K10" t="s">
        <v>334</v>
      </c>
      <c r="L10">
        <v>8</v>
      </c>
      <c r="M10">
        <v>6</v>
      </c>
      <c r="N10" t="s">
        <v>38</v>
      </c>
      <c r="O10">
        <v>1</v>
      </c>
      <c r="P10">
        <v>115</v>
      </c>
      <c r="Q10">
        <v>7.6731465237513063</v>
      </c>
      <c r="R10">
        <v>7.6996835932762799</v>
      </c>
      <c r="S10">
        <v>2.6537069524973589E-2</v>
      </c>
    </row>
    <row r="11" spans="1:19">
      <c r="A11" s="235">
        <v>41799</v>
      </c>
      <c r="B11">
        <v>2</v>
      </c>
      <c r="C11">
        <v>7</v>
      </c>
      <c r="D11">
        <v>9</v>
      </c>
      <c r="E11" t="s">
        <v>352</v>
      </c>
      <c r="F11" t="s">
        <v>334</v>
      </c>
      <c r="G11" t="s">
        <v>331</v>
      </c>
      <c r="H11" t="s">
        <v>332</v>
      </c>
      <c r="I11">
        <v>8</v>
      </c>
      <c r="J11">
        <v>6</v>
      </c>
      <c r="K11" t="s">
        <v>309</v>
      </c>
      <c r="L11">
        <v>8</v>
      </c>
      <c r="M11">
        <v>9</v>
      </c>
      <c r="N11" t="s">
        <v>39</v>
      </c>
      <c r="O11">
        <v>0</v>
      </c>
      <c r="P11">
        <v>4</v>
      </c>
      <c r="Q11">
        <v>10.75</v>
      </c>
      <c r="R11">
        <v>9.8000000000000007</v>
      </c>
      <c r="S11">
        <v>-0.94999999999999929</v>
      </c>
    </row>
    <row r="12" spans="1:19">
      <c r="A12" s="235">
        <v>41799</v>
      </c>
      <c r="B12">
        <v>3</v>
      </c>
      <c r="C12">
        <v>3</v>
      </c>
      <c r="D12">
        <v>5</v>
      </c>
      <c r="E12" t="s">
        <v>374</v>
      </c>
      <c r="F12" t="s">
        <v>375</v>
      </c>
      <c r="G12" t="s">
        <v>360</v>
      </c>
      <c r="H12" t="s">
        <v>361</v>
      </c>
      <c r="I12">
        <v>8</v>
      </c>
      <c r="J12">
        <v>13</v>
      </c>
      <c r="K12" t="s">
        <v>364</v>
      </c>
      <c r="L12">
        <v>8</v>
      </c>
      <c r="M12">
        <v>2</v>
      </c>
      <c r="N12" t="s">
        <v>38</v>
      </c>
      <c r="O12">
        <v>1</v>
      </c>
      <c r="P12">
        <v>42</v>
      </c>
      <c r="Q12">
        <v>8.2870370370370381</v>
      </c>
      <c r="R12">
        <v>8.3966408268733854</v>
      </c>
      <c r="S12">
        <v>0.10960378983634733</v>
      </c>
    </row>
    <row r="13" spans="1:19">
      <c r="A13" s="235">
        <v>41799</v>
      </c>
      <c r="B13">
        <v>3</v>
      </c>
      <c r="C13">
        <v>3</v>
      </c>
      <c r="D13">
        <v>5</v>
      </c>
      <c r="E13" t="s">
        <v>376</v>
      </c>
      <c r="F13" t="s">
        <v>364</v>
      </c>
      <c r="G13" t="s">
        <v>363</v>
      </c>
      <c r="H13" t="s">
        <v>362</v>
      </c>
      <c r="I13">
        <v>8</v>
      </c>
      <c r="J13">
        <v>2</v>
      </c>
      <c r="K13" t="s">
        <v>375</v>
      </c>
      <c r="L13">
        <v>8</v>
      </c>
      <c r="M13">
        <v>13</v>
      </c>
      <c r="N13" t="s">
        <v>39</v>
      </c>
      <c r="O13">
        <v>0</v>
      </c>
      <c r="P13">
        <v>0</v>
      </c>
      <c r="Q13">
        <v>0</v>
      </c>
      <c r="R13">
        <v>2</v>
      </c>
      <c r="S13">
        <v>2</v>
      </c>
    </row>
    <row r="14" spans="1:19">
      <c r="A14" s="235">
        <v>41799</v>
      </c>
      <c r="B14">
        <v>3</v>
      </c>
      <c r="C14">
        <v>4</v>
      </c>
      <c r="D14">
        <v>6</v>
      </c>
      <c r="E14" t="s">
        <v>377</v>
      </c>
      <c r="F14" t="s">
        <v>375</v>
      </c>
      <c r="G14" t="s">
        <v>360</v>
      </c>
      <c r="H14" t="s">
        <v>361</v>
      </c>
      <c r="I14">
        <v>8</v>
      </c>
      <c r="J14">
        <v>9</v>
      </c>
      <c r="K14" t="s">
        <v>364</v>
      </c>
      <c r="L14">
        <v>8</v>
      </c>
      <c r="M14">
        <v>6</v>
      </c>
      <c r="N14" t="s">
        <v>38</v>
      </c>
      <c r="O14">
        <v>1</v>
      </c>
      <c r="P14">
        <v>43</v>
      </c>
      <c r="Q14">
        <v>8.3966408268733854</v>
      </c>
      <c r="R14">
        <v>8.387626262626263</v>
      </c>
      <c r="S14">
        <v>-9.0145642471224363E-3</v>
      </c>
    </row>
    <row r="15" spans="1:19">
      <c r="A15" s="235">
        <v>41799</v>
      </c>
      <c r="B15">
        <v>3</v>
      </c>
      <c r="C15">
        <v>4</v>
      </c>
      <c r="D15">
        <v>6</v>
      </c>
      <c r="E15" t="s">
        <v>378</v>
      </c>
      <c r="F15" t="s">
        <v>364</v>
      </c>
      <c r="G15" t="s">
        <v>363</v>
      </c>
      <c r="H15" t="s">
        <v>362</v>
      </c>
      <c r="I15">
        <v>8</v>
      </c>
      <c r="J15">
        <v>6</v>
      </c>
      <c r="K15" t="s">
        <v>375</v>
      </c>
      <c r="L15">
        <v>8</v>
      </c>
      <c r="M15">
        <v>9</v>
      </c>
      <c r="N15" t="s">
        <v>39</v>
      </c>
      <c r="O15">
        <v>0</v>
      </c>
      <c r="P15">
        <v>1</v>
      </c>
      <c r="Q15">
        <v>2</v>
      </c>
      <c r="R15">
        <v>4.5</v>
      </c>
      <c r="S15">
        <v>2.5</v>
      </c>
    </row>
    <row r="16" spans="1:19">
      <c r="A16" s="235">
        <v>41799</v>
      </c>
      <c r="B16">
        <v>3</v>
      </c>
      <c r="C16">
        <v>5</v>
      </c>
      <c r="D16">
        <v>7</v>
      </c>
      <c r="E16" t="s">
        <v>379</v>
      </c>
      <c r="F16" t="s">
        <v>375</v>
      </c>
      <c r="G16" t="s">
        <v>360</v>
      </c>
      <c r="H16" t="s">
        <v>361</v>
      </c>
      <c r="I16">
        <v>8</v>
      </c>
      <c r="J16">
        <v>7</v>
      </c>
      <c r="K16" t="s">
        <v>364</v>
      </c>
      <c r="L16">
        <v>8</v>
      </c>
      <c r="M16">
        <v>8</v>
      </c>
      <c r="N16" t="s">
        <v>38</v>
      </c>
      <c r="O16">
        <v>0</v>
      </c>
      <c r="P16">
        <v>44</v>
      </c>
      <c r="Q16">
        <v>8.387626262626263</v>
      </c>
      <c r="R16">
        <v>8.3567901234567898</v>
      </c>
      <c r="S16">
        <v>-3.0836139169473142E-2</v>
      </c>
    </row>
    <row r="17" spans="1:19">
      <c r="A17" s="235">
        <v>41799</v>
      </c>
      <c r="B17">
        <v>3</v>
      </c>
      <c r="C17">
        <v>5</v>
      </c>
      <c r="D17">
        <v>7</v>
      </c>
      <c r="E17" t="s">
        <v>380</v>
      </c>
      <c r="F17" t="s">
        <v>364</v>
      </c>
      <c r="G17" t="s">
        <v>363</v>
      </c>
      <c r="H17" t="s">
        <v>362</v>
      </c>
      <c r="I17">
        <v>8</v>
      </c>
      <c r="J17">
        <v>8</v>
      </c>
      <c r="K17" t="s">
        <v>375</v>
      </c>
      <c r="L17">
        <v>8</v>
      </c>
      <c r="M17">
        <v>7</v>
      </c>
      <c r="N17" t="s">
        <v>39</v>
      </c>
      <c r="O17">
        <v>1</v>
      </c>
      <c r="P17">
        <v>2</v>
      </c>
      <c r="Q17">
        <v>4.5</v>
      </c>
      <c r="R17">
        <v>5.666666666666667</v>
      </c>
      <c r="S17">
        <v>1.166666666666667</v>
      </c>
    </row>
    <row r="18" spans="1:19">
      <c r="A18" s="235">
        <v>41799</v>
      </c>
      <c r="B18">
        <v>3</v>
      </c>
      <c r="C18">
        <v>6</v>
      </c>
      <c r="D18">
        <v>8</v>
      </c>
      <c r="E18" t="s">
        <v>381</v>
      </c>
      <c r="F18" t="s">
        <v>375</v>
      </c>
      <c r="G18" t="s">
        <v>360</v>
      </c>
      <c r="H18" t="s">
        <v>361</v>
      </c>
      <c r="I18">
        <v>8</v>
      </c>
      <c r="J18">
        <v>8</v>
      </c>
      <c r="K18" t="s">
        <v>364</v>
      </c>
      <c r="L18">
        <v>8</v>
      </c>
      <c r="M18">
        <v>7</v>
      </c>
      <c r="N18" t="s">
        <v>38</v>
      </c>
      <c r="O18">
        <v>1</v>
      </c>
      <c r="P18">
        <v>45</v>
      </c>
      <c r="Q18">
        <v>8.3567901234567898</v>
      </c>
      <c r="R18">
        <v>8.3490338164251199</v>
      </c>
      <c r="S18">
        <v>-7.7563070316699623E-3</v>
      </c>
    </row>
    <row r="19" spans="1:19">
      <c r="A19" s="235">
        <v>41799</v>
      </c>
      <c r="B19">
        <v>3</v>
      </c>
      <c r="C19">
        <v>6</v>
      </c>
      <c r="D19">
        <v>8</v>
      </c>
      <c r="E19" t="s">
        <v>382</v>
      </c>
      <c r="F19" t="s">
        <v>364</v>
      </c>
      <c r="G19" t="s">
        <v>363</v>
      </c>
      <c r="H19" t="s">
        <v>362</v>
      </c>
      <c r="I19">
        <v>8</v>
      </c>
      <c r="J19">
        <v>7</v>
      </c>
      <c r="K19" t="s">
        <v>375</v>
      </c>
      <c r="L19">
        <v>8</v>
      </c>
      <c r="M19">
        <v>8</v>
      </c>
      <c r="N19" t="s">
        <v>39</v>
      </c>
      <c r="O19">
        <v>0</v>
      </c>
      <c r="P19">
        <v>3</v>
      </c>
      <c r="Q19">
        <v>5.666666666666667</v>
      </c>
      <c r="R19">
        <v>6</v>
      </c>
      <c r="S19">
        <v>0.33333333333333304</v>
      </c>
    </row>
    <row r="20" spans="1:19">
      <c r="A20" s="235">
        <v>41799</v>
      </c>
      <c r="B20">
        <v>3</v>
      </c>
      <c r="C20">
        <v>7</v>
      </c>
      <c r="D20">
        <v>9</v>
      </c>
      <c r="E20" t="s">
        <v>383</v>
      </c>
      <c r="F20" t="s">
        <v>375</v>
      </c>
      <c r="G20" t="s">
        <v>360</v>
      </c>
      <c r="H20" t="s">
        <v>361</v>
      </c>
      <c r="I20">
        <v>8</v>
      </c>
      <c r="J20">
        <v>6</v>
      </c>
      <c r="K20" t="s">
        <v>364</v>
      </c>
      <c r="L20">
        <v>8</v>
      </c>
      <c r="M20">
        <v>9</v>
      </c>
      <c r="N20" t="s">
        <v>38</v>
      </c>
      <c r="O20">
        <v>0</v>
      </c>
      <c r="P20">
        <v>46</v>
      </c>
      <c r="Q20">
        <v>8.3490338164251199</v>
      </c>
      <c r="R20">
        <v>8.2990543735224591</v>
      </c>
      <c r="S20">
        <v>-4.9979442902660765E-2</v>
      </c>
    </row>
    <row r="21" spans="1:19">
      <c r="A21" s="235">
        <v>41799</v>
      </c>
      <c r="B21">
        <v>3</v>
      </c>
      <c r="C21">
        <v>7</v>
      </c>
      <c r="D21">
        <v>9</v>
      </c>
      <c r="E21" t="s">
        <v>384</v>
      </c>
      <c r="F21" t="s">
        <v>364</v>
      </c>
      <c r="G21" t="s">
        <v>363</v>
      </c>
      <c r="H21" t="s">
        <v>362</v>
      </c>
      <c r="I21">
        <v>8</v>
      </c>
      <c r="J21">
        <v>9</v>
      </c>
      <c r="K21" t="s">
        <v>375</v>
      </c>
      <c r="L21">
        <v>8</v>
      </c>
      <c r="M21">
        <v>6</v>
      </c>
      <c r="N21" t="s">
        <v>39</v>
      </c>
      <c r="O21">
        <v>1</v>
      </c>
      <c r="P21">
        <v>4</v>
      </c>
      <c r="Q21">
        <v>6</v>
      </c>
      <c r="R21">
        <v>6.6</v>
      </c>
      <c r="S21">
        <v>0.59999999999999964</v>
      </c>
    </row>
    <row r="22" spans="1:19">
      <c r="A22" s="235">
        <v>41799</v>
      </c>
      <c r="B22">
        <v>1</v>
      </c>
      <c r="C22">
        <v>3</v>
      </c>
      <c r="D22">
        <v>5</v>
      </c>
      <c r="E22" t="s">
        <v>399</v>
      </c>
      <c r="F22" t="s">
        <v>400</v>
      </c>
      <c r="G22" t="s">
        <v>387</v>
      </c>
      <c r="H22" t="s">
        <v>388</v>
      </c>
      <c r="I22">
        <v>8</v>
      </c>
      <c r="J22">
        <v>8</v>
      </c>
      <c r="K22" t="s">
        <v>401</v>
      </c>
      <c r="L22">
        <v>6</v>
      </c>
      <c r="M22">
        <v>7</v>
      </c>
      <c r="N22" t="s">
        <v>38</v>
      </c>
      <c r="O22">
        <v>1</v>
      </c>
      <c r="P22">
        <v>306</v>
      </c>
      <c r="Q22">
        <v>7.6875835682203091</v>
      </c>
      <c r="R22">
        <v>7.6938318968559027</v>
      </c>
      <c r="S22">
        <v>6.2483286355936585E-3</v>
      </c>
    </row>
    <row r="23" spans="1:19">
      <c r="A23" s="235">
        <v>41799</v>
      </c>
      <c r="B23">
        <v>1</v>
      </c>
      <c r="C23">
        <v>3</v>
      </c>
      <c r="D23">
        <v>5</v>
      </c>
      <c r="E23" t="s">
        <v>402</v>
      </c>
      <c r="F23" t="s">
        <v>401</v>
      </c>
      <c r="G23" t="s">
        <v>389</v>
      </c>
      <c r="H23" t="s">
        <v>390</v>
      </c>
      <c r="I23">
        <v>6</v>
      </c>
      <c r="J23">
        <v>7</v>
      </c>
      <c r="K23" t="s">
        <v>400</v>
      </c>
      <c r="L23">
        <v>8</v>
      </c>
      <c r="M23">
        <v>8</v>
      </c>
      <c r="N23" t="s">
        <v>39</v>
      </c>
      <c r="O23">
        <v>0</v>
      </c>
      <c r="P23">
        <v>267</v>
      </c>
      <c r="Q23">
        <v>6.2778698357052756</v>
      </c>
      <c r="R23">
        <v>6.2923124389911695</v>
      </c>
      <c r="S23">
        <v>1.4442603285893973E-2</v>
      </c>
    </row>
    <row r="24" spans="1:19">
      <c r="A24" s="235">
        <v>41799</v>
      </c>
      <c r="B24">
        <v>1</v>
      </c>
      <c r="C24">
        <v>4</v>
      </c>
      <c r="D24">
        <v>6</v>
      </c>
      <c r="E24" t="s">
        <v>403</v>
      </c>
      <c r="F24" t="s">
        <v>400</v>
      </c>
      <c r="G24" t="s">
        <v>387</v>
      </c>
      <c r="H24" t="s">
        <v>388</v>
      </c>
      <c r="I24">
        <v>8</v>
      </c>
      <c r="J24">
        <v>8</v>
      </c>
      <c r="K24" t="s">
        <v>401</v>
      </c>
      <c r="L24">
        <v>6</v>
      </c>
      <c r="M24">
        <v>7</v>
      </c>
      <c r="N24" t="s">
        <v>38</v>
      </c>
      <c r="O24">
        <v>0</v>
      </c>
      <c r="P24">
        <v>307</v>
      </c>
      <c r="Q24">
        <v>7.6938318968559027</v>
      </c>
      <c r="R24">
        <v>7.6799552589187847</v>
      </c>
      <c r="S24">
        <v>-1.3876637937118019E-2</v>
      </c>
    </row>
    <row r="25" spans="1:19">
      <c r="A25" s="235">
        <v>41799</v>
      </c>
      <c r="B25">
        <v>1</v>
      </c>
      <c r="C25">
        <v>4</v>
      </c>
      <c r="D25">
        <v>6</v>
      </c>
      <c r="E25" t="s">
        <v>404</v>
      </c>
      <c r="F25" t="s">
        <v>401</v>
      </c>
      <c r="G25" t="s">
        <v>389</v>
      </c>
      <c r="H25" t="s">
        <v>390</v>
      </c>
      <c r="I25">
        <v>6</v>
      </c>
      <c r="J25">
        <v>7</v>
      </c>
      <c r="K25" t="s">
        <v>400</v>
      </c>
      <c r="L25">
        <v>8</v>
      </c>
      <c r="M25">
        <v>8</v>
      </c>
      <c r="N25" t="s">
        <v>39</v>
      </c>
      <c r="O25">
        <v>1</v>
      </c>
      <c r="P25">
        <v>268</v>
      </c>
      <c r="Q25">
        <v>6.2923124389911695</v>
      </c>
      <c r="R25">
        <v>6.3264661902113462</v>
      </c>
      <c r="S25">
        <v>3.4153751220176609E-2</v>
      </c>
    </row>
    <row r="26" spans="1:19">
      <c r="A26" s="235">
        <v>41799</v>
      </c>
      <c r="B26">
        <v>1</v>
      </c>
      <c r="C26">
        <v>5</v>
      </c>
      <c r="D26">
        <v>7</v>
      </c>
      <c r="E26" t="s">
        <v>405</v>
      </c>
      <c r="F26" t="s">
        <v>400</v>
      </c>
      <c r="G26" t="s">
        <v>387</v>
      </c>
      <c r="H26" t="s">
        <v>388</v>
      </c>
      <c r="I26">
        <v>8</v>
      </c>
      <c r="J26">
        <v>9</v>
      </c>
      <c r="K26" t="s">
        <v>401</v>
      </c>
      <c r="L26">
        <v>6</v>
      </c>
      <c r="M26">
        <v>6</v>
      </c>
      <c r="N26" t="s">
        <v>38</v>
      </c>
      <c r="O26">
        <v>1</v>
      </c>
      <c r="P26">
        <v>308</v>
      </c>
      <c r="Q26">
        <v>7.6799552589187847</v>
      </c>
      <c r="R26">
        <v>7.7063561537404084</v>
      </c>
      <c r="S26">
        <v>2.6400894821623666E-2</v>
      </c>
    </row>
    <row r="27" spans="1:19">
      <c r="A27" s="235">
        <v>41799</v>
      </c>
      <c r="B27">
        <v>1</v>
      </c>
      <c r="C27">
        <v>5</v>
      </c>
      <c r="D27">
        <v>7</v>
      </c>
      <c r="E27" t="s">
        <v>406</v>
      </c>
      <c r="F27" t="s">
        <v>401</v>
      </c>
      <c r="G27" t="s">
        <v>389</v>
      </c>
      <c r="H27" t="s">
        <v>390</v>
      </c>
      <c r="I27">
        <v>6</v>
      </c>
      <c r="J27">
        <v>6</v>
      </c>
      <c r="K27" t="s">
        <v>400</v>
      </c>
      <c r="L27">
        <v>8</v>
      </c>
      <c r="M27">
        <v>9</v>
      </c>
      <c r="N27" t="s">
        <v>39</v>
      </c>
      <c r="O27">
        <v>0</v>
      </c>
      <c r="P27">
        <v>269</v>
      </c>
      <c r="Q27">
        <v>6.3264661902113462</v>
      </c>
      <c r="R27">
        <v>6.3199368664071187</v>
      </c>
      <c r="S27">
        <v>-6.5293238042274382E-3</v>
      </c>
    </row>
    <row r="28" spans="1:19">
      <c r="A28" s="235">
        <v>41799</v>
      </c>
      <c r="B28">
        <v>1</v>
      </c>
      <c r="C28">
        <v>6</v>
      </c>
      <c r="D28">
        <v>8</v>
      </c>
      <c r="E28" t="s">
        <v>407</v>
      </c>
      <c r="F28" t="s">
        <v>400</v>
      </c>
      <c r="G28" t="s">
        <v>387</v>
      </c>
      <c r="H28" t="s">
        <v>388</v>
      </c>
      <c r="I28">
        <v>8</v>
      </c>
      <c r="J28">
        <v>7</v>
      </c>
      <c r="K28" t="s">
        <v>401</v>
      </c>
      <c r="L28">
        <v>6</v>
      </c>
      <c r="M28">
        <v>8</v>
      </c>
      <c r="N28" t="s">
        <v>38</v>
      </c>
      <c r="O28">
        <v>0</v>
      </c>
      <c r="P28">
        <v>309</v>
      </c>
      <c r="Q28">
        <v>7.7063561537404084</v>
      </c>
      <c r="R28">
        <v>7.6922290306656</v>
      </c>
      <c r="S28">
        <v>-1.4127123074808345E-2</v>
      </c>
    </row>
    <row r="29" spans="1:19">
      <c r="A29" s="235">
        <v>41799</v>
      </c>
      <c r="B29">
        <v>1</v>
      </c>
      <c r="C29">
        <v>6</v>
      </c>
      <c r="D29">
        <v>8</v>
      </c>
      <c r="E29" t="s">
        <v>408</v>
      </c>
      <c r="F29" t="s">
        <v>401</v>
      </c>
      <c r="G29" t="s">
        <v>389</v>
      </c>
      <c r="H29" t="s">
        <v>390</v>
      </c>
      <c r="I29">
        <v>6</v>
      </c>
      <c r="J29">
        <v>8</v>
      </c>
      <c r="K29" t="s">
        <v>400</v>
      </c>
      <c r="L29">
        <v>8</v>
      </c>
      <c r="M29">
        <v>7</v>
      </c>
      <c r="N29" t="s">
        <v>39</v>
      </c>
      <c r="O29">
        <v>1</v>
      </c>
      <c r="P29">
        <v>270</v>
      </c>
      <c r="Q29">
        <v>6.3199368664071187</v>
      </c>
      <c r="R29">
        <v>6.3535381290789772</v>
      </c>
      <c r="S29">
        <v>3.3601262671858478E-2</v>
      </c>
    </row>
    <row r="30" spans="1:19">
      <c r="A30" s="235">
        <v>41799</v>
      </c>
      <c r="B30">
        <v>1</v>
      </c>
      <c r="C30">
        <v>7</v>
      </c>
      <c r="D30">
        <v>9</v>
      </c>
      <c r="E30" t="s">
        <v>409</v>
      </c>
      <c r="F30" t="s">
        <v>400</v>
      </c>
      <c r="G30" t="s">
        <v>387</v>
      </c>
      <c r="H30" t="s">
        <v>388</v>
      </c>
      <c r="I30">
        <v>8</v>
      </c>
      <c r="J30">
        <v>8</v>
      </c>
      <c r="K30" t="s">
        <v>401</v>
      </c>
      <c r="L30">
        <v>6</v>
      </c>
      <c r="M30">
        <v>7</v>
      </c>
      <c r="N30" t="s">
        <v>38</v>
      </c>
      <c r="O30">
        <v>1</v>
      </c>
      <c r="P30">
        <v>310</v>
      </c>
      <c r="Q30">
        <v>7.6922290306656</v>
      </c>
      <c r="R30">
        <v>7.6983844500522878</v>
      </c>
      <c r="S30">
        <v>6.1554193866877327E-3</v>
      </c>
    </row>
    <row r="31" spans="1:19">
      <c r="A31" s="235">
        <v>41799</v>
      </c>
      <c r="B31">
        <v>1</v>
      </c>
      <c r="C31">
        <v>7</v>
      </c>
      <c r="D31">
        <v>9</v>
      </c>
      <c r="E31" t="s">
        <v>410</v>
      </c>
      <c r="F31" t="s">
        <v>401</v>
      </c>
      <c r="G31" t="s">
        <v>389</v>
      </c>
      <c r="H31" t="s">
        <v>390</v>
      </c>
      <c r="I31">
        <v>6</v>
      </c>
      <c r="J31">
        <v>7</v>
      </c>
      <c r="K31" t="s">
        <v>400</v>
      </c>
      <c r="L31">
        <v>8</v>
      </c>
      <c r="M31">
        <v>8</v>
      </c>
      <c r="N31" t="s">
        <v>39</v>
      </c>
      <c r="O31">
        <v>0</v>
      </c>
      <c r="P31">
        <v>271</v>
      </c>
      <c r="Q31">
        <v>6.3535381290789772</v>
      </c>
      <c r="R31">
        <v>6.3664673664973979</v>
      </c>
      <c r="S31">
        <v>1.2929237418420669E-2</v>
      </c>
    </row>
    <row r="32" spans="1:19">
      <c r="A32" s="235">
        <v>41806</v>
      </c>
      <c r="B32">
        <v>4</v>
      </c>
      <c r="C32">
        <v>3</v>
      </c>
      <c r="D32">
        <v>5</v>
      </c>
      <c r="E32" t="s">
        <v>423</v>
      </c>
      <c r="F32" t="s">
        <v>424</v>
      </c>
      <c r="G32" t="s">
        <v>413</v>
      </c>
      <c r="H32" t="s">
        <v>414</v>
      </c>
      <c r="I32">
        <v>8</v>
      </c>
      <c r="J32">
        <v>7</v>
      </c>
      <c r="K32" t="s">
        <v>364</v>
      </c>
      <c r="L32">
        <v>7</v>
      </c>
      <c r="M32">
        <v>8</v>
      </c>
      <c r="N32" t="s">
        <v>38</v>
      </c>
      <c r="O32">
        <v>0</v>
      </c>
      <c r="P32">
        <v>264</v>
      </c>
      <c r="Q32">
        <v>8.0056935104460294</v>
      </c>
      <c r="R32">
        <v>7.9855796402371082</v>
      </c>
      <c r="S32">
        <v>-2.0113870208921192E-2</v>
      </c>
    </row>
    <row r="33" spans="1:19">
      <c r="A33" s="235">
        <v>41806</v>
      </c>
      <c r="B33">
        <v>4</v>
      </c>
      <c r="C33">
        <v>3</v>
      </c>
      <c r="D33">
        <v>5</v>
      </c>
      <c r="E33" t="s">
        <v>425</v>
      </c>
      <c r="F33" t="s">
        <v>364</v>
      </c>
      <c r="G33" t="s">
        <v>362</v>
      </c>
      <c r="H33" t="s">
        <v>363</v>
      </c>
      <c r="I33">
        <v>7</v>
      </c>
      <c r="J33">
        <v>8</v>
      </c>
      <c r="K33" t="s">
        <v>424</v>
      </c>
      <c r="L33">
        <v>8</v>
      </c>
      <c r="M33">
        <v>7</v>
      </c>
      <c r="N33" t="s">
        <v>39</v>
      </c>
      <c r="O33">
        <v>1</v>
      </c>
      <c r="P33">
        <v>5</v>
      </c>
      <c r="Q33">
        <v>6.6</v>
      </c>
      <c r="R33">
        <v>6.833333333333333</v>
      </c>
      <c r="S33">
        <v>0.23333333333333339</v>
      </c>
    </row>
    <row r="34" spans="1:19">
      <c r="A34" s="235">
        <v>41806</v>
      </c>
      <c r="B34">
        <v>4</v>
      </c>
      <c r="C34">
        <v>4</v>
      </c>
      <c r="D34">
        <v>6</v>
      </c>
      <c r="E34" t="s">
        <v>426</v>
      </c>
      <c r="F34" t="s">
        <v>424</v>
      </c>
      <c r="G34" t="s">
        <v>413</v>
      </c>
      <c r="H34" t="s">
        <v>414</v>
      </c>
      <c r="I34">
        <v>8</v>
      </c>
      <c r="J34">
        <v>6</v>
      </c>
      <c r="K34" t="s">
        <v>364</v>
      </c>
      <c r="L34">
        <v>7</v>
      </c>
      <c r="M34">
        <v>9</v>
      </c>
      <c r="N34" t="s">
        <v>38</v>
      </c>
      <c r="O34">
        <v>0</v>
      </c>
      <c r="P34">
        <v>265</v>
      </c>
      <c r="Q34">
        <v>7.9855796402371082</v>
      </c>
      <c r="R34">
        <v>7.9458680474323664</v>
      </c>
      <c r="S34">
        <v>-3.9711592804741791E-2</v>
      </c>
    </row>
    <row r="35" spans="1:19">
      <c r="A35" s="235">
        <v>41806</v>
      </c>
      <c r="B35">
        <v>4</v>
      </c>
      <c r="C35">
        <v>4</v>
      </c>
      <c r="D35">
        <v>6</v>
      </c>
      <c r="E35" t="s">
        <v>427</v>
      </c>
      <c r="F35" t="s">
        <v>364</v>
      </c>
      <c r="G35" t="s">
        <v>362</v>
      </c>
      <c r="H35" t="s">
        <v>363</v>
      </c>
      <c r="I35">
        <v>7</v>
      </c>
      <c r="J35">
        <v>9</v>
      </c>
      <c r="K35" t="s">
        <v>424</v>
      </c>
      <c r="L35">
        <v>8</v>
      </c>
      <c r="M35">
        <v>6</v>
      </c>
      <c r="N35" t="s">
        <v>39</v>
      </c>
      <c r="O35">
        <v>1</v>
      </c>
      <c r="P35">
        <v>6</v>
      </c>
      <c r="Q35">
        <v>6.833333333333333</v>
      </c>
      <c r="R35">
        <v>7.1428571428571432</v>
      </c>
      <c r="S35">
        <v>0.3095238095238102</v>
      </c>
    </row>
    <row r="36" spans="1:19">
      <c r="A36" s="235">
        <v>41806</v>
      </c>
      <c r="B36">
        <v>4</v>
      </c>
      <c r="C36">
        <v>5</v>
      </c>
      <c r="D36">
        <v>7</v>
      </c>
      <c r="E36" t="s">
        <v>428</v>
      </c>
      <c r="F36" t="s">
        <v>424</v>
      </c>
      <c r="G36" t="s">
        <v>413</v>
      </c>
      <c r="H36" t="s">
        <v>414</v>
      </c>
      <c r="I36">
        <v>8</v>
      </c>
      <c r="J36">
        <v>6</v>
      </c>
      <c r="K36" t="s">
        <v>364</v>
      </c>
      <c r="L36">
        <v>7</v>
      </c>
      <c r="M36">
        <v>9</v>
      </c>
      <c r="N36" t="s">
        <v>38</v>
      </c>
      <c r="O36">
        <v>0</v>
      </c>
      <c r="P36">
        <v>266</v>
      </c>
      <c r="Q36">
        <v>7.9458680474323664</v>
      </c>
      <c r="R36">
        <v>7.9069506864837198</v>
      </c>
      <c r="S36">
        <v>-3.8917360948646618E-2</v>
      </c>
    </row>
    <row r="37" spans="1:19">
      <c r="A37" s="235">
        <v>41806</v>
      </c>
      <c r="B37">
        <v>4</v>
      </c>
      <c r="C37">
        <v>5</v>
      </c>
      <c r="D37">
        <v>7</v>
      </c>
      <c r="E37" t="s">
        <v>429</v>
      </c>
      <c r="F37" t="s">
        <v>364</v>
      </c>
      <c r="G37" t="s">
        <v>362</v>
      </c>
      <c r="H37" t="s">
        <v>363</v>
      </c>
      <c r="I37">
        <v>7</v>
      </c>
      <c r="J37">
        <v>9</v>
      </c>
      <c r="K37" t="s">
        <v>424</v>
      </c>
      <c r="L37">
        <v>8</v>
      </c>
      <c r="M37">
        <v>6</v>
      </c>
      <c r="N37" t="s">
        <v>39</v>
      </c>
      <c r="O37">
        <v>1</v>
      </c>
      <c r="P37">
        <v>7</v>
      </c>
      <c r="Q37">
        <v>7.1428571428571432</v>
      </c>
      <c r="R37">
        <v>7.375</v>
      </c>
      <c r="S37">
        <v>0.23214285714285676</v>
      </c>
    </row>
    <row r="38" spans="1:19">
      <c r="A38" s="235">
        <v>41806</v>
      </c>
      <c r="B38">
        <v>4</v>
      </c>
      <c r="C38">
        <v>6</v>
      </c>
      <c r="D38">
        <v>8</v>
      </c>
      <c r="E38" t="s">
        <v>430</v>
      </c>
      <c r="F38" t="s">
        <v>424</v>
      </c>
      <c r="G38" t="s">
        <v>413</v>
      </c>
      <c r="H38" t="s">
        <v>414</v>
      </c>
      <c r="I38">
        <v>8</v>
      </c>
      <c r="J38">
        <v>6</v>
      </c>
      <c r="K38" t="s">
        <v>364</v>
      </c>
      <c r="L38">
        <v>7</v>
      </c>
      <c r="M38">
        <v>9</v>
      </c>
      <c r="N38" t="s">
        <v>38</v>
      </c>
      <c r="O38">
        <v>0</v>
      </c>
      <c r="P38">
        <v>267</v>
      </c>
      <c r="Q38">
        <v>7.9069506864837198</v>
      </c>
      <c r="R38">
        <v>7.8688116727540454</v>
      </c>
      <c r="S38">
        <v>-3.8139013729674431E-2</v>
      </c>
    </row>
    <row r="39" spans="1:19">
      <c r="A39" s="235">
        <v>41806</v>
      </c>
      <c r="B39">
        <v>4</v>
      </c>
      <c r="C39">
        <v>6</v>
      </c>
      <c r="D39">
        <v>8</v>
      </c>
      <c r="E39" t="s">
        <v>431</v>
      </c>
      <c r="F39" t="s">
        <v>364</v>
      </c>
      <c r="G39" t="s">
        <v>362</v>
      </c>
      <c r="H39" t="s">
        <v>363</v>
      </c>
      <c r="I39">
        <v>7</v>
      </c>
      <c r="J39">
        <v>9</v>
      </c>
      <c r="K39" t="s">
        <v>424</v>
      </c>
      <c r="L39">
        <v>8</v>
      </c>
      <c r="M39">
        <v>6</v>
      </c>
      <c r="N39" t="s">
        <v>39</v>
      </c>
      <c r="O39">
        <v>1</v>
      </c>
      <c r="P39">
        <v>8</v>
      </c>
      <c r="Q39">
        <v>7.375</v>
      </c>
      <c r="R39">
        <v>7.5555555555555554</v>
      </c>
      <c r="S39">
        <v>0.18055555555555536</v>
      </c>
    </row>
    <row r="40" spans="1:19">
      <c r="A40" s="235">
        <v>41806</v>
      </c>
      <c r="B40">
        <v>4</v>
      </c>
      <c r="C40">
        <v>7</v>
      </c>
      <c r="D40">
        <v>9</v>
      </c>
      <c r="E40" t="s">
        <v>432</v>
      </c>
      <c r="F40" t="s">
        <v>424</v>
      </c>
      <c r="G40" t="s">
        <v>413</v>
      </c>
      <c r="H40" t="s">
        <v>414</v>
      </c>
      <c r="I40">
        <v>8</v>
      </c>
      <c r="J40">
        <v>13</v>
      </c>
      <c r="K40" t="s">
        <v>364</v>
      </c>
      <c r="L40">
        <v>7</v>
      </c>
      <c r="M40">
        <v>2</v>
      </c>
      <c r="N40" t="s">
        <v>38</v>
      </c>
      <c r="O40">
        <v>1</v>
      </c>
      <c r="P40">
        <v>268</v>
      </c>
      <c r="Q40">
        <v>7.8688116727540454</v>
      </c>
      <c r="R40">
        <v>7.9714354392989639</v>
      </c>
      <c r="S40">
        <v>0.10262376654491856</v>
      </c>
    </row>
    <row r="41" spans="1:19">
      <c r="A41" s="235">
        <v>41806</v>
      </c>
      <c r="B41">
        <v>4</v>
      </c>
      <c r="C41">
        <v>7</v>
      </c>
      <c r="D41">
        <v>9</v>
      </c>
      <c r="E41" t="s">
        <v>433</v>
      </c>
      <c r="F41" t="s">
        <v>364</v>
      </c>
      <c r="G41" t="s">
        <v>362</v>
      </c>
      <c r="H41" t="s">
        <v>363</v>
      </c>
      <c r="I41">
        <v>7</v>
      </c>
      <c r="J41">
        <v>2</v>
      </c>
      <c r="K41" t="s">
        <v>424</v>
      </c>
      <c r="L41">
        <v>8</v>
      </c>
      <c r="M41">
        <v>13</v>
      </c>
      <c r="N41" t="s">
        <v>39</v>
      </c>
      <c r="O41">
        <v>0</v>
      </c>
      <c r="P41">
        <v>9</v>
      </c>
      <c r="Q41">
        <v>7.5555555555555554</v>
      </c>
      <c r="R41">
        <v>7</v>
      </c>
      <c r="S41">
        <v>-0.55555555555555536</v>
      </c>
    </row>
    <row r="42" spans="1:19">
      <c r="A42" s="235">
        <v>41806</v>
      </c>
      <c r="B42">
        <v>2</v>
      </c>
      <c r="C42">
        <v>3</v>
      </c>
      <c r="D42">
        <v>5</v>
      </c>
      <c r="E42" t="s">
        <v>443</v>
      </c>
      <c r="F42" t="s">
        <v>444</v>
      </c>
      <c r="G42" t="s">
        <v>358</v>
      </c>
      <c r="H42" t="s">
        <v>359</v>
      </c>
      <c r="I42">
        <v>10</v>
      </c>
      <c r="J42">
        <v>5</v>
      </c>
      <c r="K42" t="s">
        <v>400</v>
      </c>
      <c r="L42">
        <v>8</v>
      </c>
      <c r="M42">
        <v>10</v>
      </c>
      <c r="N42" t="s">
        <v>38</v>
      </c>
      <c r="O42">
        <v>0</v>
      </c>
      <c r="P42">
        <v>5</v>
      </c>
      <c r="Q42">
        <v>9.8000000000000007</v>
      </c>
      <c r="R42">
        <v>9</v>
      </c>
      <c r="S42">
        <v>-0.80000000000000071</v>
      </c>
    </row>
    <row r="43" spans="1:19">
      <c r="A43" s="235">
        <v>41806</v>
      </c>
      <c r="B43">
        <v>2</v>
      </c>
      <c r="C43">
        <v>3</v>
      </c>
      <c r="D43">
        <v>5</v>
      </c>
      <c r="E43" t="s">
        <v>445</v>
      </c>
      <c r="F43" t="s">
        <v>400</v>
      </c>
      <c r="G43" t="s">
        <v>387</v>
      </c>
      <c r="H43" t="s">
        <v>388</v>
      </c>
      <c r="I43">
        <v>8</v>
      </c>
      <c r="J43">
        <v>10</v>
      </c>
      <c r="K43" t="s">
        <v>444</v>
      </c>
      <c r="L43">
        <v>10</v>
      </c>
      <c r="M43">
        <v>5</v>
      </c>
      <c r="N43" t="s">
        <v>39</v>
      </c>
      <c r="O43">
        <v>1</v>
      </c>
      <c r="P43">
        <v>311</v>
      </c>
      <c r="Q43">
        <v>7.6983844500522878</v>
      </c>
      <c r="R43">
        <v>7.7444167610512418</v>
      </c>
      <c r="S43">
        <v>4.6032310998953996E-2</v>
      </c>
    </row>
    <row r="44" spans="1:19">
      <c r="A44" s="235">
        <v>41806</v>
      </c>
      <c r="B44">
        <v>2</v>
      </c>
      <c r="C44">
        <v>4</v>
      </c>
      <c r="D44">
        <v>6</v>
      </c>
      <c r="E44" t="s">
        <v>446</v>
      </c>
      <c r="F44" t="s">
        <v>444</v>
      </c>
      <c r="G44" t="s">
        <v>358</v>
      </c>
      <c r="H44" t="s">
        <v>359</v>
      </c>
      <c r="I44">
        <v>10</v>
      </c>
      <c r="J44">
        <v>10</v>
      </c>
      <c r="K44" t="s">
        <v>400</v>
      </c>
      <c r="L44">
        <v>8</v>
      </c>
      <c r="M44">
        <v>5</v>
      </c>
      <c r="N44" t="s">
        <v>38</v>
      </c>
      <c r="O44">
        <v>0</v>
      </c>
      <c r="P44">
        <v>6</v>
      </c>
      <c r="Q44">
        <v>9</v>
      </c>
      <c r="R44">
        <v>8.7142857142857135</v>
      </c>
      <c r="S44">
        <v>-0.28571428571428648</v>
      </c>
    </row>
    <row r="45" spans="1:19">
      <c r="A45" s="235">
        <v>41806</v>
      </c>
      <c r="B45">
        <v>2</v>
      </c>
      <c r="C45">
        <v>4</v>
      </c>
      <c r="D45">
        <v>6</v>
      </c>
      <c r="E45" t="s">
        <v>447</v>
      </c>
      <c r="F45" t="s">
        <v>400</v>
      </c>
      <c r="G45" t="s">
        <v>387</v>
      </c>
      <c r="H45" t="s">
        <v>388</v>
      </c>
      <c r="I45">
        <v>8</v>
      </c>
      <c r="J45">
        <v>5</v>
      </c>
      <c r="K45" t="s">
        <v>444</v>
      </c>
      <c r="L45">
        <v>10</v>
      </c>
      <c r="M45">
        <v>10</v>
      </c>
      <c r="N45" t="s">
        <v>39</v>
      </c>
      <c r="O45">
        <v>1</v>
      </c>
      <c r="P45">
        <v>312</v>
      </c>
      <c r="Q45">
        <v>7.7444167610512418</v>
      </c>
      <c r="R45">
        <v>7.7495284258302171</v>
      </c>
      <c r="S45">
        <v>5.1116647789752889E-3</v>
      </c>
    </row>
    <row r="46" spans="1:19">
      <c r="A46" s="235">
        <v>41806</v>
      </c>
      <c r="B46">
        <v>2</v>
      </c>
      <c r="C46">
        <v>5</v>
      </c>
      <c r="D46">
        <v>7</v>
      </c>
      <c r="E46" t="s">
        <v>448</v>
      </c>
      <c r="F46" t="s">
        <v>444</v>
      </c>
      <c r="G46" t="s">
        <v>358</v>
      </c>
      <c r="H46" t="s">
        <v>359</v>
      </c>
      <c r="I46">
        <v>10</v>
      </c>
      <c r="J46">
        <v>6</v>
      </c>
      <c r="K46" t="s">
        <v>400</v>
      </c>
      <c r="L46">
        <v>8</v>
      </c>
      <c r="M46">
        <v>9</v>
      </c>
      <c r="N46" t="s">
        <v>38</v>
      </c>
      <c r="O46">
        <v>0</v>
      </c>
      <c r="P46">
        <v>7</v>
      </c>
      <c r="Q46">
        <v>8.7142857142857135</v>
      </c>
      <c r="R46">
        <v>8.375</v>
      </c>
      <c r="S46">
        <v>-0.33928571428571352</v>
      </c>
    </row>
    <row r="47" spans="1:19">
      <c r="A47" s="235">
        <v>41806</v>
      </c>
      <c r="B47">
        <v>2</v>
      </c>
      <c r="C47">
        <v>5</v>
      </c>
      <c r="D47">
        <v>7</v>
      </c>
      <c r="E47" t="s">
        <v>449</v>
      </c>
      <c r="F47" t="s">
        <v>400</v>
      </c>
      <c r="G47" t="s">
        <v>387</v>
      </c>
      <c r="H47" t="s">
        <v>388</v>
      </c>
      <c r="I47">
        <v>8</v>
      </c>
      <c r="J47">
        <v>9</v>
      </c>
      <c r="K47" t="s">
        <v>444</v>
      </c>
      <c r="L47">
        <v>10</v>
      </c>
      <c r="M47">
        <v>6</v>
      </c>
      <c r="N47" t="s">
        <v>39</v>
      </c>
      <c r="O47">
        <v>1</v>
      </c>
      <c r="P47">
        <v>313</v>
      </c>
      <c r="Q47">
        <v>7.7495284258302171</v>
      </c>
      <c r="R47">
        <v>7.7745378573136126</v>
      </c>
      <c r="S47">
        <v>2.5009431483395517E-2</v>
      </c>
    </row>
    <row r="48" spans="1:19">
      <c r="A48" s="235">
        <v>41806</v>
      </c>
      <c r="B48">
        <v>2</v>
      </c>
      <c r="C48">
        <v>6</v>
      </c>
      <c r="D48">
        <v>8</v>
      </c>
      <c r="E48" t="s">
        <v>450</v>
      </c>
      <c r="F48" t="s">
        <v>444</v>
      </c>
      <c r="G48" t="s">
        <v>358</v>
      </c>
      <c r="H48" t="s">
        <v>359</v>
      </c>
      <c r="I48">
        <v>10</v>
      </c>
      <c r="J48">
        <v>7</v>
      </c>
      <c r="K48" t="s">
        <v>400</v>
      </c>
      <c r="L48">
        <v>8</v>
      </c>
      <c r="M48">
        <v>8</v>
      </c>
      <c r="N48" t="s">
        <v>38</v>
      </c>
      <c r="O48">
        <v>0</v>
      </c>
      <c r="P48">
        <v>8</v>
      </c>
      <c r="Q48">
        <v>8.375</v>
      </c>
      <c r="R48">
        <v>8.2222222222222214</v>
      </c>
      <c r="S48">
        <v>-0.15277777777777857</v>
      </c>
    </row>
    <row r="49" spans="1:19">
      <c r="A49" s="235">
        <v>41806</v>
      </c>
      <c r="B49">
        <v>2</v>
      </c>
      <c r="C49">
        <v>6</v>
      </c>
      <c r="D49">
        <v>8</v>
      </c>
      <c r="E49" t="s">
        <v>451</v>
      </c>
      <c r="F49" t="s">
        <v>400</v>
      </c>
      <c r="G49" t="s">
        <v>387</v>
      </c>
      <c r="H49" t="s">
        <v>388</v>
      </c>
      <c r="I49">
        <v>8</v>
      </c>
      <c r="J49">
        <v>8</v>
      </c>
      <c r="K49" t="s">
        <v>444</v>
      </c>
      <c r="L49">
        <v>10</v>
      </c>
      <c r="M49">
        <v>7</v>
      </c>
      <c r="N49" t="s">
        <v>39</v>
      </c>
      <c r="O49">
        <v>1</v>
      </c>
      <c r="P49">
        <v>314</v>
      </c>
      <c r="Q49">
        <v>7.7745378573136126</v>
      </c>
      <c r="R49">
        <v>7.7790471001673405</v>
      </c>
      <c r="S49">
        <v>4.5092428537278906E-3</v>
      </c>
    </row>
    <row r="50" spans="1:19">
      <c r="A50" s="235">
        <v>41806</v>
      </c>
      <c r="B50">
        <v>2</v>
      </c>
      <c r="C50">
        <v>7</v>
      </c>
      <c r="D50">
        <v>9</v>
      </c>
      <c r="E50" t="s">
        <v>452</v>
      </c>
      <c r="F50" t="s">
        <v>444</v>
      </c>
      <c r="G50" t="s">
        <v>358</v>
      </c>
      <c r="H50" t="s">
        <v>359</v>
      </c>
      <c r="I50">
        <v>10</v>
      </c>
      <c r="J50">
        <v>6</v>
      </c>
      <c r="K50" t="s">
        <v>400</v>
      </c>
      <c r="L50">
        <v>8</v>
      </c>
      <c r="M50">
        <v>9</v>
      </c>
      <c r="N50" t="s">
        <v>38</v>
      </c>
      <c r="O50">
        <v>0</v>
      </c>
      <c r="P50">
        <v>9</v>
      </c>
      <c r="Q50">
        <v>8.2222222222222214</v>
      </c>
      <c r="R50">
        <v>8</v>
      </c>
      <c r="S50">
        <v>-0.22222222222222143</v>
      </c>
    </row>
    <row r="51" spans="1:19">
      <c r="A51" s="235">
        <v>41806</v>
      </c>
      <c r="B51">
        <v>2</v>
      </c>
      <c r="C51">
        <v>7</v>
      </c>
      <c r="D51">
        <v>9</v>
      </c>
      <c r="E51" t="s">
        <v>453</v>
      </c>
      <c r="F51" t="s">
        <v>400</v>
      </c>
      <c r="G51" t="s">
        <v>387</v>
      </c>
      <c r="H51" t="s">
        <v>388</v>
      </c>
      <c r="I51">
        <v>8</v>
      </c>
      <c r="J51">
        <v>9</v>
      </c>
      <c r="K51" t="s">
        <v>444</v>
      </c>
      <c r="L51">
        <v>10</v>
      </c>
      <c r="M51">
        <v>6</v>
      </c>
      <c r="N51" t="s">
        <v>39</v>
      </c>
      <c r="O51">
        <v>1</v>
      </c>
      <c r="P51">
        <v>315</v>
      </c>
      <c r="Q51">
        <v>7.7790471001673405</v>
      </c>
      <c r="R51">
        <v>7.8034661581639932</v>
      </c>
      <c r="S51">
        <v>2.4419057996652782E-2</v>
      </c>
    </row>
    <row r="52" spans="1:19">
      <c r="A52" s="235">
        <v>41806</v>
      </c>
      <c r="B52">
        <v>1</v>
      </c>
      <c r="C52">
        <v>3</v>
      </c>
      <c r="D52">
        <v>5</v>
      </c>
      <c r="E52" t="s">
        <v>463</v>
      </c>
      <c r="F52" t="s">
        <v>464</v>
      </c>
      <c r="G52" t="s">
        <v>454</v>
      </c>
      <c r="H52" t="s">
        <v>321</v>
      </c>
      <c r="I52">
        <v>6</v>
      </c>
      <c r="J52">
        <v>5</v>
      </c>
      <c r="K52" t="s">
        <v>465</v>
      </c>
      <c r="L52">
        <v>8</v>
      </c>
      <c r="M52">
        <v>10</v>
      </c>
      <c r="N52" t="s">
        <v>38</v>
      </c>
      <c r="O52">
        <v>0</v>
      </c>
      <c r="P52">
        <v>42</v>
      </c>
      <c r="Q52">
        <v>6.3235042735042741</v>
      </c>
      <c r="R52">
        <v>6.2927251043530124</v>
      </c>
      <c r="S52">
        <v>-3.0779169151261776E-2</v>
      </c>
    </row>
    <row r="53" spans="1:19">
      <c r="A53" s="235">
        <v>41806</v>
      </c>
      <c r="B53">
        <v>1</v>
      </c>
      <c r="C53">
        <v>3</v>
      </c>
      <c r="D53">
        <v>5</v>
      </c>
      <c r="E53" t="s">
        <v>466</v>
      </c>
      <c r="F53" t="s">
        <v>465</v>
      </c>
      <c r="G53" t="s">
        <v>357</v>
      </c>
      <c r="H53" t="s">
        <v>356</v>
      </c>
      <c r="I53">
        <v>8</v>
      </c>
      <c r="J53">
        <v>10</v>
      </c>
      <c r="K53" t="s">
        <v>464</v>
      </c>
      <c r="L53">
        <v>6</v>
      </c>
      <c r="M53">
        <v>5</v>
      </c>
      <c r="N53" t="s">
        <v>39</v>
      </c>
      <c r="O53">
        <v>1</v>
      </c>
      <c r="P53">
        <v>116</v>
      </c>
      <c r="Q53">
        <v>7.6996835932762799</v>
      </c>
      <c r="R53">
        <v>7.7456899214107544</v>
      </c>
      <c r="S53">
        <v>4.6006328134474472E-2</v>
      </c>
    </row>
    <row r="54" spans="1:19">
      <c r="A54" s="235">
        <v>41806</v>
      </c>
      <c r="B54">
        <v>1</v>
      </c>
      <c r="C54">
        <v>4</v>
      </c>
      <c r="D54">
        <v>6</v>
      </c>
      <c r="E54" t="s">
        <v>467</v>
      </c>
      <c r="F54" t="s">
        <v>464</v>
      </c>
      <c r="G54" t="s">
        <v>454</v>
      </c>
      <c r="H54" t="s">
        <v>321</v>
      </c>
      <c r="I54">
        <v>6</v>
      </c>
      <c r="J54">
        <v>6</v>
      </c>
      <c r="K54" t="s">
        <v>465</v>
      </c>
      <c r="L54">
        <v>8</v>
      </c>
      <c r="M54">
        <v>9</v>
      </c>
      <c r="N54" t="s">
        <v>38</v>
      </c>
      <c r="O54">
        <v>0</v>
      </c>
      <c r="P54">
        <v>43</v>
      </c>
      <c r="Q54">
        <v>6.2927251043530124</v>
      </c>
      <c r="R54">
        <v>6.1724358974358982</v>
      </c>
      <c r="S54">
        <v>-0.1202892069171142</v>
      </c>
    </row>
    <row r="55" spans="1:19">
      <c r="A55" s="235">
        <v>41806</v>
      </c>
      <c r="B55">
        <v>1</v>
      </c>
      <c r="C55">
        <v>4</v>
      </c>
      <c r="D55">
        <v>6</v>
      </c>
      <c r="E55" t="s">
        <v>468</v>
      </c>
      <c r="F55" t="s">
        <v>465</v>
      </c>
      <c r="G55" t="s">
        <v>357</v>
      </c>
      <c r="H55" t="s">
        <v>356</v>
      </c>
      <c r="I55">
        <v>8</v>
      </c>
      <c r="J55">
        <v>9</v>
      </c>
      <c r="K55" t="s">
        <v>464</v>
      </c>
      <c r="L55">
        <v>6</v>
      </c>
      <c r="M55">
        <v>6</v>
      </c>
      <c r="N55" t="s">
        <v>39</v>
      </c>
      <c r="O55">
        <v>1</v>
      </c>
      <c r="P55">
        <v>117</v>
      </c>
      <c r="Q55">
        <v>7.7456899214107544</v>
      </c>
      <c r="R55">
        <v>7.870776122982539</v>
      </c>
      <c r="S55">
        <v>0.12508620157178463</v>
      </c>
    </row>
    <row r="56" spans="1:19">
      <c r="A56" s="235">
        <v>41806</v>
      </c>
      <c r="B56">
        <v>1</v>
      </c>
      <c r="C56">
        <v>5</v>
      </c>
      <c r="D56">
        <v>7</v>
      </c>
      <c r="E56" t="s">
        <v>469</v>
      </c>
      <c r="F56" t="s">
        <v>464</v>
      </c>
      <c r="G56" t="s">
        <v>454</v>
      </c>
      <c r="H56" t="s">
        <v>321</v>
      </c>
      <c r="I56">
        <v>6</v>
      </c>
      <c r="J56">
        <v>10</v>
      </c>
      <c r="K56" t="s">
        <v>465</v>
      </c>
      <c r="L56">
        <v>8</v>
      </c>
      <c r="M56">
        <v>5</v>
      </c>
      <c r="N56" t="s">
        <v>38</v>
      </c>
      <c r="O56">
        <v>1</v>
      </c>
      <c r="P56">
        <v>44</v>
      </c>
      <c r="Q56">
        <v>6.1724358974358982</v>
      </c>
      <c r="R56">
        <v>6.2574928774928784</v>
      </c>
      <c r="S56">
        <v>8.5056980056980258E-2</v>
      </c>
    </row>
    <row r="57" spans="1:19">
      <c r="A57" s="235">
        <v>41806</v>
      </c>
      <c r="B57">
        <v>1</v>
      </c>
      <c r="C57">
        <v>5</v>
      </c>
      <c r="D57">
        <v>7</v>
      </c>
      <c r="E57" t="s">
        <v>470</v>
      </c>
      <c r="F57" t="s">
        <v>465</v>
      </c>
      <c r="G57" t="s">
        <v>357</v>
      </c>
      <c r="H57" t="s">
        <v>356</v>
      </c>
      <c r="I57">
        <v>8</v>
      </c>
      <c r="J57">
        <v>5</v>
      </c>
      <c r="K57" t="s">
        <v>464</v>
      </c>
      <c r="L57">
        <v>6</v>
      </c>
      <c r="M57">
        <v>10</v>
      </c>
      <c r="N57" t="s">
        <v>39</v>
      </c>
      <c r="O57">
        <v>0</v>
      </c>
      <c r="P57">
        <v>118</v>
      </c>
      <c r="Q57">
        <v>7.870776122982539</v>
      </c>
      <c r="R57">
        <v>7.8133606005228886</v>
      </c>
      <c r="S57">
        <v>-5.7415522459650425E-2</v>
      </c>
    </row>
    <row r="58" spans="1:19">
      <c r="A58" s="235">
        <v>41806</v>
      </c>
      <c r="B58">
        <v>1</v>
      </c>
      <c r="C58">
        <v>6</v>
      </c>
      <c r="D58">
        <v>8</v>
      </c>
      <c r="E58" t="s">
        <v>471</v>
      </c>
      <c r="F58" t="s">
        <v>464</v>
      </c>
      <c r="G58" t="s">
        <v>454</v>
      </c>
      <c r="H58" t="s">
        <v>321</v>
      </c>
      <c r="I58">
        <v>6</v>
      </c>
      <c r="J58">
        <v>1</v>
      </c>
      <c r="K58" t="s">
        <v>465</v>
      </c>
      <c r="L58">
        <v>8</v>
      </c>
      <c r="M58">
        <v>14</v>
      </c>
      <c r="N58" t="s">
        <v>38</v>
      </c>
      <c r="O58">
        <v>0</v>
      </c>
      <c r="P58">
        <v>45</v>
      </c>
      <c r="Q58">
        <v>6.2574928774928784</v>
      </c>
      <c r="R58">
        <v>6.1431995540691204</v>
      </c>
      <c r="S58">
        <v>-0.11429332342375798</v>
      </c>
    </row>
    <row r="59" spans="1:19">
      <c r="A59" s="235">
        <v>41806</v>
      </c>
      <c r="B59">
        <v>1</v>
      </c>
      <c r="C59">
        <v>6</v>
      </c>
      <c r="D59">
        <v>8</v>
      </c>
      <c r="E59" t="s">
        <v>472</v>
      </c>
      <c r="F59" t="s">
        <v>465</v>
      </c>
      <c r="G59" t="s">
        <v>357</v>
      </c>
      <c r="H59" t="s">
        <v>356</v>
      </c>
      <c r="I59">
        <v>8</v>
      </c>
      <c r="J59">
        <v>14</v>
      </c>
      <c r="K59" t="s">
        <v>464</v>
      </c>
      <c r="L59">
        <v>6</v>
      </c>
      <c r="M59">
        <v>1</v>
      </c>
      <c r="N59" t="s">
        <v>39</v>
      </c>
      <c r="O59">
        <v>1</v>
      </c>
      <c r="P59">
        <v>119</v>
      </c>
      <c r="Q59">
        <v>7.8133606005228886</v>
      </c>
      <c r="R59">
        <v>7.9370933885124302</v>
      </c>
      <c r="S59">
        <v>0.12373278798954157</v>
      </c>
    </row>
    <row r="60" spans="1:19">
      <c r="A60" s="235">
        <v>41806</v>
      </c>
      <c r="B60">
        <v>1</v>
      </c>
      <c r="C60">
        <v>7</v>
      </c>
      <c r="D60">
        <v>9</v>
      </c>
      <c r="E60" t="s">
        <v>473</v>
      </c>
      <c r="F60" t="s">
        <v>464</v>
      </c>
      <c r="G60" t="s">
        <v>454</v>
      </c>
      <c r="H60" t="s">
        <v>321</v>
      </c>
      <c r="I60">
        <v>6</v>
      </c>
      <c r="J60">
        <v>13</v>
      </c>
      <c r="K60" t="s">
        <v>465</v>
      </c>
      <c r="L60">
        <v>8</v>
      </c>
      <c r="M60">
        <v>2</v>
      </c>
      <c r="N60" t="s">
        <v>38</v>
      </c>
      <c r="O60">
        <v>1</v>
      </c>
      <c r="P60">
        <v>46</v>
      </c>
      <c r="Q60">
        <v>6.1431995540691204</v>
      </c>
      <c r="R60">
        <v>6.2890889252591391</v>
      </c>
      <c r="S60">
        <v>0.14588937119001866</v>
      </c>
    </row>
    <row r="61" spans="1:19">
      <c r="A61" s="235">
        <v>41806</v>
      </c>
      <c r="B61">
        <v>1</v>
      </c>
      <c r="C61">
        <v>7</v>
      </c>
      <c r="D61">
        <v>9</v>
      </c>
      <c r="E61" t="s">
        <v>474</v>
      </c>
      <c r="F61" t="s">
        <v>465</v>
      </c>
      <c r="G61" t="s">
        <v>357</v>
      </c>
      <c r="H61" t="s">
        <v>356</v>
      </c>
      <c r="I61">
        <v>8</v>
      </c>
      <c r="J61">
        <v>2</v>
      </c>
      <c r="K61" t="s">
        <v>464</v>
      </c>
      <c r="L61">
        <v>6</v>
      </c>
      <c r="M61">
        <v>13</v>
      </c>
      <c r="N61" t="s">
        <v>39</v>
      </c>
      <c r="O61">
        <v>0</v>
      </c>
      <c r="P61">
        <v>120</v>
      </c>
      <c r="Q61">
        <v>7.9370933885124302</v>
      </c>
      <c r="R61">
        <v>7.8183515207421816</v>
      </c>
      <c r="S61">
        <v>-0.11874186777024853</v>
      </c>
    </row>
    <row r="62" spans="1:19">
      <c r="A62" s="235">
        <v>41813</v>
      </c>
      <c r="B62">
        <v>1</v>
      </c>
      <c r="C62">
        <v>3</v>
      </c>
      <c r="D62">
        <v>5</v>
      </c>
      <c r="E62" t="s">
        <v>489</v>
      </c>
      <c r="F62" t="s">
        <v>478</v>
      </c>
      <c r="G62" t="s">
        <v>476</v>
      </c>
      <c r="H62" t="s">
        <v>388</v>
      </c>
      <c r="I62">
        <v>7</v>
      </c>
      <c r="J62">
        <v>10</v>
      </c>
      <c r="K62" t="s">
        <v>424</v>
      </c>
      <c r="L62">
        <v>8</v>
      </c>
      <c r="M62">
        <v>5</v>
      </c>
      <c r="N62" t="s">
        <v>38</v>
      </c>
      <c r="O62">
        <v>1</v>
      </c>
      <c r="P62">
        <v>0</v>
      </c>
      <c r="Q62">
        <v>0</v>
      </c>
      <c r="R62">
        <v>10</v>
      </c>
      <c r="S62">
        <v>10</v>
      </c>
    </row>
    <row r="63" spans="1:19">
      <c r="A63" s="235">
        <v>41813</v>
      </c>
      <c r="B63">
        <v>1</v>
      </c>
      <c r="C63">
        <v>3</v>
      </c>
      <c r="D63">
        <v>5</v>
      </c>
      <c r="E63" t="s">
        <v>490</v>
      </c>
      <c r="F63" t="s">
        <v>424</v>
      </c>
      <c r="G63" t="s">
        <v>414</v>
      </c>
      <c r="H63" t="s">
        <v>413</v>
      </c>
      <c r="I63">
        <v>8</v>
      </c>
      <c r="J63">
        <v>5</v>
      </c>
      <c r="K63" t="s">
        <v>478</v>
      </c>
      <c r="L63">
        <v>7</v>
      </c>
      <c r="M63">
        <v>10</v>
      </c>
      <c r="N63" t="s">
        <v>39</v>
      </c>
      <c r="O63">
        <v>0</v>
      </c>
      <c r="P63">
        <v>269</v>
      </c>
      <c r="Q63">
        <v>7.9714354392989639</v>
      </c>
      <c r="R63">
        <v>7.9120067305129851</v>
      </c>
      <c r="S63">
        <v>-5.9428708785978834E-2</v>
      </c>
    </row>
    <row r="64" spans="1:19">
      <c r="A64" s="235">
        <v>41813</v>
      </c>
      <c r="B64">
        <v>1</v>
      </c>
      <c r="C64">
        <v>4</v>
      </c>
      <c r="D64">
        <v>6</v>
      </c>
      <c r="E64" t="s">
        <v>491</v>
      </c>
      <c r="F64" t="s">
        <v>478</v>
      </c>
      <c r="G64" t="s">
        <v>476</v>
      </c>
      <c r="H64" t="s">
        <v>388</v>
      </c>
      <c r="I64">
        <v>7</v>
      </c>
      <c r="J64">
        <v>7</v>
      </c>
      <c r="K64" t="s">
        <v>424</v>
      </c>
      <c r="L64">
        <v>8</v>
      </c>
      <c r="M64">
        <v>8</v>
      </c>
      <c r="N64" t="s">
        <v>38</v>
      </c>
      <c r="O64">
        <v>0</v>
      </c>
      <c r="P64">
        <v>1</v>
      </c>
      <c r="Q64">
        <v>10</v>
      </c>
      <c r="R64">
        <v>5.5</v>
      </c>
      <c r="S64">
        <v>-4.5</v>
      </c>
    </row>
    <row r="65" spans="1:19">
      <c r="A65" s="235">
        <v>41813</v>
      </c>
      <c r="B65">
        <v>1</v>
      </c>
      <c r="C65">
        <v>4</v>
      </c>
      <c r="D65">
        <v>6</v>
      </c>
      <c r="E65" t="s">
        <v>492</v>
      </c>
      <c r="F65" t="s">
        <v>424</v>
      </c>
      <c r="G65" t="s">
        <v>414</v>
      </c>
      <c r="H65" t="s">
        <v>413</v>
      </c>
      <c r="I65">
        <v>8</v>
      </c>
      <c r="J65">
        <v>8</v>
      </c>
      <c r="K65" t="s">
        <v>478</v>
      </c>
      <c r="L65">
        <v>7</v>
      </c>
      <c r="M65">
        <v>7</v>
      </c>
      <c r="N65" t="s">
        <v>39</v>
      </c>
      <c r="O65">
        <v>1</v>
      </c>
      <c r="P65">
        <v>270</v>
      </c>
      <c r="Q65">
        <v>7.9120067305129851</v>
      </c>
      <c r="R65">
        <v>8.0337665959027262</v>
      </c>
      <c r="S65">
        <v>0.12175986538974115</v>
      </c>
    </row>
    <row r="66" spans="1:19">
      <c r="A66" s="235">
        <v>41813</v>
      </c>
      <c r="B66">
        <v>1</v>
      </c>
      <c r="C66">
        <v>5</v>
      </c>
      <c r="D66">
        <v>7</v>
      </c>
      <c r="E66" t="s">
        <v>493</v>
      </c>
      <c r="F66" t="s">
        <v>478</v>
      </c>
      <c r="G66" t="s">
        <v>476</v>
      </c>
      <c r="H66" t="s">
        <v>388</v>
      </c>
      <c r="I66">
        <v>7</v>
      </c>
      <c r="J66">
        <v>10</v>
      </c>
      <c r="K66" t="s">
        <v>424</v>
      </c>
      <c r="L66">
        <v>8</v>
      </c>
      <c r="M66">
        <v>5</v>
      </c>
      <c r="N66" t="s">
        <v>38</v>
      </c>
      <c r="O66">
        <v>1</v>
      </c>
      <c r="P66">
        <v>2</v>
      </c>
      <c r="Q66">
        <v>5.5</v>
      </c>
      <c r="R66">
        <v>7</v>
      </c>
      <c r="S66">
        <v>1.5</v>
      </c>
    </row>
    <row r="67" spans="1:19">
      <c r="A67" s="235">
        <v>41813</v>
      </c>
      <c r="B67">
        <v>1</v>
      </c>
      <c r="C67">
        <v>5</v>
      </c>
      <c r="D67">
        <v>7</v>
      </c>
      <c r="E67" t="s">
        <v>494</v>
      </c>
      <c r="F67" t="s">
        <v>424</v>
      </c>
      <c r="G67" t="s">
        <v>414</v>
      </c>
      <c r="H67" t="s">
        <v>413</v>
      </c>
      <c r="I67">
        <v>8</v>
      </c>
      <c r="J67">
        <v>5</v>
      </c>
      <c r="K67" t="s">
        <v>478</v>
      </c>
      <c r="L67">
        <v>7</v>
      </c>
      <c r="M67">
        <v>10</v>
      </c>
      <c r="N67" t="s">
        <v>39</v>
      </c>
      <c r="O67">
        <v>0</v>
      </c>
      <c r="P67">
        <v>271</v>
      </c>
      <c r="Q67">
        <v>8.0337665959027262</v>
      </c>
      <c r="R67">
        <v>7.9730912639846716</v>
      </c>
      <c r="S67">
        <v>-6.0675331918054631E-2</v>
      </c>
    </row>
    <row r="68" spans="1:19">
      <c r="A68" s="235">
        <v>41813</v>
      </c>
      <c r="B68">
        <v>1</v>
      </c>
      <c r="C68">
        <v>6</v>
      </c>
      <c r="D68">
        <v>8</v>
      </c>
      <c r="E68" t="s">
        <v>495</v>
      </c>
      <c r="F68" t="s">
        <v>478</v>
      </c>
      <c r="G68" t="s">
        <v>476</v>
      </c>
      <c r="H68" t="s">
        <v>388</v>
      </c>
      <c r="I68">
        <v>7</v>
      </c>
      <c r="J68">
        <v>1</v>
      </c>
      <c r="K68" t="s">
        <v>424</v>
      </c>
      <c r="L68">
        <v>8</v>
      </c>
      <c r="M68">
        <v>14</v>
      </c>
      <c r="N68" t="s">
        <v>38</v>
      </c>
      <c r="O68">
        <v>0</v>
      </c>
      <c r="P68">
        <v>3</v>
      </c>
      <c r="Q68">
        <v>7</v>
      </c>
      <c r="R68">
        <v>5.5</v>
      </c>
      <c r="S68">
        <v>-1.5</v>
      </c>
    </row>
    <row r="69" spans="1:19">
      <c r="A69" s="235">
        <v>41813</v>
      </c>
      <c r="B69">
        <v>1</v>
      </c>
      <c r="C69">
        <v>6</v>
      </c>
      <c r="D69">
        <v>8</v>
      </c>
      <c r="E69" t="s">
        <v>496</v>
      </c>
      <c r="F69" t="s">
        <v>424</v>
      </c>
      <c r="G69" t="s">
        <v>414</v>
      </c>
      <c r="H69" t="s">
        <v>413</v>
      </c>
      <c r="I69">
        <v>8</v>
      </c>
      <c r="J69">
        <v>14</v>
      </c>
      <c r="K69" t="s">
        <v>478</v>
      </c>
      <c r="L69">
        <v>7</v>
      </c>
      <c r="M69">
        <v>1</v>
      </c>
      <c r="N69" t="s">
        <v>39</v>
      </c>
      <c r="O69">
        <v>1</v>
      </c>
      <c r="P69">
        <v>272</v>
      </c>
      <c r="Q69">
        <v>7.9730912639846716</v>
      </c>
      <c r="R69">
        <v>8.0936294387049781</v>
      </c>
      <c r="S69">
        <v>0.12053817472030648</v>
      </c>
    </row>
    <row r="70" spans="1:19">
      <c r="A70" s="235">
        <v>41813</v>
      </c>
      <c r="B70">
        <v>1</v>
      </c>
      <c r="C70">
        <v>7</v>
      </c>
      <c r="D70">
        <v>9</v>
      </c>
      <c r="E70" t="s">
        <v>497</v>
      </c>
      <c r="F70" t="s">
        <v>478</v>
      </c>
      <c r="G70" t="s">
        <v>476</v>
      </c>
      <c r="H70" t="s">
        <v>388</v>
      </c>
      <c r="I70">
        <v>7</v>
      </c>
      <c r="J70">
        <v>7</v>
      </c>
      <c r="K70" t="s">
        <v>424</v>
      </c>
      <c r="L70">
        <v>8</v>
      </c>
      <c r="M70">
        <v>8</v>
      </c>
      <c r="N70" t="s">
        <v>38</v>
      </c>
      <c r="O70">
        <v>0</v>
      </c>
      <c r="P70">
        <v>4</v>
      </c>
      <c r="Q70">
        <v>5.5</v>
      </c>
      <c r="R70">
        <v>5.8</v>
      </c>
      <c r="S70">
        <v>0.29999999999999982</v>
      </c>
    </row>
    <row r="71" spans="1:19">
      <c r="A71" s="235">
        <v>41813</v>
      </c>
      <c r="B71">
        <v>1</v>
      </c>
      <c r="C71">
        <v>7</v>
      </c>
      <c r="D71">
        <v>9</v>
      </c>
      <c r="E71" t="s">
        <v>498</v>
      </c>
      <c r="F71" t="s">
        <v>424</v>
      </c>
      <c r="G71" t="s">
        <v>414</v>
      </c>
      <c r="H71" t="s">
        <v>413</v>
      </c>
      <c r="I71">
        <v>8</v>
      </c>
      <c r="J71">
        <v>8</v>
      </c>
      <c r="K71" t="s">
        <v>478</v>
      </c>
      <c r="L71">
        <v>7</v>
      </c>
      <c r="M71">
        <v>7</v>
      </c>
      <c r="N71" t="s">
        <v>39</v>
      </c>
      <c r="O71">
        <v>1</v>
      </c>
      <c r="P71">
        <v>273</v>
      </c>
      <c r="Q71">
        <v>8.0936294387049781</v>
      </c>
      <c r="R71">
        <v>8.0917568499308796</v>
      </c>
      <c r="S71">
        <v>-1.8725887740984604E-3</v>
      </c>
    </row>
    <row r="72" spans="1:19">
      <c r="A72" s="235">
        <v>41813</v>
      </c>
      <c r="B72">
        <v>3</v>
      </c>
      <c r="C72">
        <v>3</v>
      </c>
      <c r="D72">
        <v>5</v>
      </c>
      <c r="E72" t="s">
        <v>507</v>
      </c>
      <c r="F72" t="s">
        <v>401</v>
      </c>
      <c r="G72" t="s">
        <v>390</v>
      </c>
      <c r="H72" t="s">
        <v>389</v>
      </c>
      <c r="I72">
        <v>6</v>
      </c>
      <c r="J72">
        <v>8</v>
      </c>
      <c r="K72" t="s">
        <v>364</v>
      </c>
      <c r="L72">
        <v>7</v>
      </c>
      <c r="M72">
        <v>7</v>
      </c>
      <c r="N72" t="s">
        <v>38</v>
      </c>
      <c r="O72">
        <v>1</v>
      </c>
      <c r="P72">
        <v>272</v>
      </c>
      <c r="Q72">
        <v>6.3664673664973979</v>
      </c>
      <c r="R72">
        <v>6.3991380191674496</v>
      </c>
      <c r="S72">
        <v>3.2670652670051759E-2</v>
      </c>
    </row>
    <row r="73" spans="1:19">
      <c r="A73" s="235">
        <v>41813</v>
      </c>
      <c r="B73">
        <v>3</v>
      </c>
      <c r="C73">
        <v>3</v>
      </c>
      <c r="D73">
        <v>5</v>
      </c>
      <c r="E73" t="s">
        <v>508</v>
      </c>
      <c r="F73" t="s">
        <v>364</v>
      </c>
      <c r="G73" t="s">
        <v>363</v>
      </c>
      <c r="H73" t="s">
        <v>362</v>
      </c>
      <c r="I73">
        <v>7</v>
      </c>
      <c r="J73">
        <v>7</v>
      </c>
      <c r="K73" t="s">
        <v>401</v>
      </c>
      <c r="L73">
        <v>6</v>
      </c>
      <c r="M73">
        <v>8</v>
      </c>
      <c r="N73" t="s">
        <v>39</v>
      </c>
      <c r="O73">
        <v>0</v>
      </c>
      <c r="P73">
        <v>10</v>
      </c>
      <c r="Q73">
        <v>7</v>
      </c>
      <c r="R73">
        <v>7</v>
      </c>
      <c r="S73">
        <v>0</v>
      </c>
    </row>
    <row r="74" spans="1:19">
      <c r="A74" s="235">
        <v>41813</v>
      </c>
      <c r="B74">
        <v>3</v>
      </c>
      <c r="C74">
        <v>4</v>
      </c>
      <c r="D74">
        <v>6</v>
      </c>
      <c r="E74" t="s">
        <v>509</v>
      </c>
      <c r="F74" t="s">
        <v>401</v>
      </c>
      <c r="G74" t="s">
        <v>390</v>
      </c>
      <c r="H74" t="s">
        <v>389</v>
      </c>
      <c r="I74">
        <v>6</v>
      </c>
      <c r="J74">
        <v>10</v>
      </c>
      <c r="K74" t="s">
        <v>364</v>
      </c>
      <c r="L74">
        <v>7</v>
      </c>
      <c r="M74">
        <v>5</v>
      </c>
      <c r="N74" t="s">
        <v>38</v>
      </c>
      <c r="O74">
        <v>0</v>
      </c>
      <c r="P74">
        <v>273</v>
      </c>
      <c r="Q74">
        <v>6.3991380191674496</v>
      </c>
      <c r="R74">
        <v>6.4111552587841008</v>
      </c>
      <c r="S74">
        <v>1.2017239616651132E-2</v>
      </c>
    </row>
    <row r="75" spans="1:19">
      <c r="A75" s="235">
        <v>41813</v>
      </c>
      <c r="B75">
        <v>3</v>
      </c>
      <c r="C75">
        <v>4</v>
      </c>
      <c r="D75">
        <v>6</v>
      </c>
      <c r="E75" t="s">
        <v>510</v>
      </c>
      <c r="F75" t="s">
        <v>364</v>
      </c>
      <c r="G75" t="s">
        <v>363</v>
      </c>
      <c r="H75" t="s">
        <v>362</v>
      </c>
      <c r="I75">
        <v>7</v>
      </c>
      <c r="J75">
        <v>5</v>
      </c>
      <c r="K75" t="s">
        <v>401</v>
      </c>
      <c r="L75">
        <v>6</v>
      </c>
      <c r="M75">
        <v>10</v>
      </c>
      <c r="N75" t="s">
        <v>39</v>
      </c>
      <c r="O75">
        <v>1</v>
      </c>
      <c r="P75">
        <v>11</v>
      </c>
      <c r="Q75">
        <v>7</v>
      </c>
      <c r="R75">
        <v>7.083333333333333</v>
      </c>
      <c r="S75">
        <v>8.3333333333333037E-2</v>
      </c>
    </row>
    <row r="76" spans="1:19">
      <c r="A76" s="235">
        <v>41813</v>
      </c>
      <c r="B76">
        <v>3</v>
      </c>
      <c r="C76">
        <v>5</v>
      </c>
      <c r="D76">
        <v>7</v>
      </c>
      <c r="E76" t="s">
        <v>511</v>
      </c>
      <c r="F76" t="s">
        <v>401</v>
      </c>
      <c r="G76" t="s">
        <v>390</v>
      </c>
      <c r="H76" t="s">
        <v>389</v>
      </c>
      <c r="I76">
        <v>6</v>
      </c>
      <c r="J76">
        <v>7</v>
      </c>
      <c r="K76" t="s">
        <v>364</v>
      </c>
      <c r="L76">
        <v>7</v>
      </c>
      <c r="M76">
        <v>8</v>
      </c>
      <c r="N76" t="s">
        <v>38</v>
      </c>
      <c r="O76">
        <v>0</v>
      </c>
      <c r="P76">
        <v>274</v>
      </c>
      <c r="Q76">
        <v>6.4111552587841008</v>
      </c>
      <c r="R76">
        <v>6.4229321536084178</v>
      </c>
      <c r="S76">
        <v>1.1776894824317097E-2</v>
      </c>
    </row>
    <row r="77" spans="1:19">
      <c r="A77" s="235">
        <v>41813</v>
      </c>
      <c r="B77">
        <v>3</v>
      </c>
      <c r="C77">
        <v>5</v>
      </c>
      <c r="D77">
        <v>7</v>
      </c>
      <c r="E77" t="s">
        <v>512</v>
      </c>
      <c r="F77" t="s">
        <v>364</v>
      </c>
      <c r="G77" t="s">
        <v>363</v>
      </c>
      <c r="H77" t="s">
        <v>362</v>
      </c>
      <c r="I77">
        <v>7</v>
      </c>
      <c r="J77">
        <v>8</v>
      </c>
      <c r="K77" t="s">
        <v>401</v>
      </c>
      <c r="L77">
        <v>6</v>
      </c>
      <c r="M77">
        <v>7</v>
      </c>
      <c r="N77" t="s">
        <v>39</v>
      </c>
      <c r="O77">
        <v>1</v>
      </c>
      <c r="P77">
        <v>12</v>
      </c>
      <c r="Q77">
        <v>7.083333333333333</v>
      </c>
      <c r="R77">
        <v>7.1538461538461542</v>
      </c>
      <c r="S77">
        <v>7.051282051282115E-2</v>
      </c>
    </row>
    <row r="78" spans="1:19">
      <c r="A78" s="235">
        <v>41813</v>
      </c>
      <c r="B78">
        <v>3</v>
      </c>
      <c r="C78">
        <v>6</v>
      </c>
      <c r="D78">
        <v>8</v>
      </c>
      <c r="E78" t="s">
        <v>513</v>
      </c>
      <c r="F78" t="s">
        <v>401</v>
      </c>
      <c r="G78" t="s">
        <v>390</v>
      </c>
      <c r="H78" t="s">
        <v>389</v>
      </c>
      <c r="I78">
        <v>6</v>
      </c>
      <c r="J78">
        <v>7</v>
      </c>
      <c r="K78" t="s">
        <v>364</v>
      </c>
      <c r="L78">
        <v>7</v>
      </c>
      <c r="M78">
        <v>8</v>
      </c>
      <c r="N78" t="s">
        <v>38</v>
      </c>
      <c r="O78">
        <v>0</v>
      </c>
      <c r="P78">
        <v>275</v>
      </c>
      <c r="Q78">
        <v>6.4229321536084178</v>
      </c>
      <c r="R78">
        <v>6.4344735105362494</v>
      </c>
      <c r="S78">
        <v>1.1541356927831536E-2</v>
      </c>
    </row>
    <row r="79" spans="1:19">
      <c r="A79" s="235">
        <v>41813</v>
      </c>
      <c r="B79">
        <v>3</v>
      </c>
      <c r="C79">
        <v>6</v>
      </c>
      <c r="D79">
        <v>8</v>
      </c>
      <c r="E79" t="s">
        <v>514</v>
      </c>
      <c r="F79" t="s">
        <v>364</v>
      </c>
      <c r="G79" t="s">
        <v>363</v>
      </c>
      <c r="H79" t="s">
        <v>362</v>
      </c>
      <c r="I79">
        <v>7</v>
      </c>
      <c r="J79">
        <v>8</v>
      </c>
      <c r="K79" t="s">
        <v>401</v>
      </c>
      <c r="L79">
        <v>6</v>
      </c>
      <c r="M79">
        <v>7</v>
      </c>
      <c r="N79" t="s">
        <v>39</v>
      </c>
      <c r="O79">
        <v>1</v>
      </c>
      <c r="P79">
        <v>13</v>
      </c>
      <c r="Q79">
        <v>7.1538461538461542</v>
      </c>
      <c r="R79">
        <v>7.2142857142857144</v>
      </c>
      <c r="S79">
        <v>6.0439560439560225E-2</v>
      </c>
    </row>
    <row r="80" spans="1:19">
      <c r="A80" s="235">
        <v>41813</v>
      </c>
      <c r="B80">
        <v>3</v>
      </c>
      <c r="C80">
        <v>7</v>
      </c>
      <c r="D80">
        <v>9</v>
      </c>
      <c r="E80" t="s">
        <v>515</v>
      </c>
      <c r="F80" t="s">
        <v>401</v>
      </c>
      <c r="G80" t="s">
        <v>390</v>
      </c>
      <c r="H80" t="s">
        <v>389</v>
      </c>
      <c r="I80">
        <v>6</v>
      </c>
      <c r="J80">
        <v>8</v>
      </c>
      <c r="K80" t="s">
        <v>364</v>
      </c>
      <c r="L80">
        <v>7</v>
      </c>
      <c r="M80">
        <v>7</v>
      </c>
      <c r="N80" t="s">
        <v>38</v>
      </c>
      <c r="O80">
        <v>1</v>
      </c>
      <c r="P80">
        <v>276</v>
      </c>
      <c r="Q80">
        <v>6.4344735105362494</v>
      </c>
      <c r="R80">
        <v>6.4657840403255236</v>
      </c>
      <c r="S80">
        <v>3.1310529789274177E-2</v>
      </c>
    </row>
    <row r="81" spans="1:19">
      <c r="A81" s="235">
        <v>41813</v>
      </c>
      <c r="B81">
        <v>3</v>
      </c>
      <c r="C81">
        <v>7</v>
      </c>
      <c r="D81">
        <v>9</v>
      </c>
      <c r="E81" t="s">
        <v>516</v>
      </c>
      <c r="F81" t="s">
        <v>364</v>
      </c>
      <c r="G81" t="s">
        <v>363</v>
      </c>
      <c r="H81" t="s">
        <v>362</v>
      </c>
      <c r="I81">
        <v>7</v>
      </c>
      <c r="J81">
        <v>7</v>
      </c>
      <c r="K81" t="s">
        <v>401</v>
      </c>
      <c r="L81">
        <v>6</v>
      </c>
      <c r="M81">
        <v>8</v>
      </c>
      <c r="N81" t="s">
        <v>39</v>
      </c>
      <c r="O81">
        <v>0</v>
      </c>
      <c r="P81">
        <v>14</v>
      </c>
      <c r="Q81">
        <v>7.2142857142857144</v>
      </c>
      <c r="R81">
        <v>7.2</v>
      </c>
      <c r="S81">
        <v>-1.4285714285714235E-2</v>
      </c>
    </row>
    <row r="82" spans="1:19">
      <c r="A82" s="235">
        <v>41820</v>
      </c>
      <c r="B82">
        <v>1</v>
      </c>
      <c r="C82">
        <v>3</v>
      </c>
      <c r="D82">
        <v>5</v>
      </c>
      <c r="E82" t="s">
        <v>525</v>
      </c>
      <c r="F82" t="s">
        <v>464</v>
      </c>
      <c r="G82" t="s">
        <v>454</v>
      </c>
      <c r="H82" t="s">
        <v>321</v>
      </c>
      <c r="I82">
        <v>8</v>
      </c>
      <c r="J82">
        <v>8</v>
      </c>
      <c r="K82" t="s">
        <v>444</v>
      </c>
      <c r="L82">
        <v>8</v>
      </c>
      <c r="M82">
        <v>7</v>
      </c>
      <c r="N82" t="s">
        <v>38</v>
      </c>
      <c r="O82">
        <v>1</v>
      </c>
      <c r="P82">
        <v>47</v>
      </c>
      <c r="Q82">
        <v>6.2890889252591391</v>
      </c>
      <c r="R82">
        <v>6.3247329059829065</v>
      </c>
      <c r="S82">
        <v>3.5643980723767399E-2</v>
      </c>
    </row>
    <row r="83" spans="1:19">
      <c r="A83" s="235">
        <v>41820</v>
      </c>
      <c r="B83">
        <v>1</v>
      </c>
      <c r="C83">
        <v>3</v>
      </c>
      <c r="D83">
        <v>5</v>
      </c>
      <c r="E83" t="s">
        <v>526</v>
      </c>
      <c r="F83" t="s">
        <v>444</v>
      </c>
      <c r="G83" t="s">
        <v>358</v>
      </c>
      <c r="H83" t="s">
        <v>359</v>
      </c>
      <c r="I83">
        <v>8</v>
      </c>
      <c r="J83">
        <v>7</v>
      </c>
      <c r="K83" t="s">
        <v>464</v>
      </c>
      <c r="L83">
        <v>8</v>
      </c>
      <c r="M83">
        <v>8</v>
      </c>
      <c r="N83" t="s">
        <v>39</v>
      </c>
      <c r="O83">
        <v>0</v>
      </c>
      <c r="P83">
        <v>10</v>
      </c>
      <c r="Q83">
        <v>8</v>
      </c>
      <c r="R83">
        <v>7.9090909090909092</v>
      </c>
      <c r="S83">
        <v>-9.0909090909090828E-2</v>
      </c>
    </row>
    <row r="84" spans="1:19">
      <c r="A84" s="235">
        <v>41820</v>
      </c>
      <c r="B84">
        <v>1</v>
      </c>
      <c r="C84">
        <v>4</v>
      </c>
      <c r="D84">
        <v>6</v>
      </c>
      <c r="E84" t="s">
        <v>527</v>
      </c>
      <c r="F84" t="s">
        <v>464</v>
      </c>
      <c r="G84" t="s">
        <v>454</v>
      </c>
      <c r="H84" t="s">
        <v>321</v>
      </c>
      <c r="I84">
        <v>8</v>
      </c>
      <c r="J84">
        <v>2</v>
      </c>
      <c r="K84" t="s">
        <v>444</v>
      </c>
      <c r="L84">
        <v>8</v>
      </c>
      <c r="M84">
        <v>13</v>
      </c>
      <c r="N84" t="s">
        <v>38</v>
      </c>
      <c r="O84">
        <v>0</v>
      </c>
      <c r="P84">
        <v>48</v>
      </c>
      <c r="Q84">
        <v>6.3247329059829065</v>
      </c>
      <c r="R84">
        <v>6.3181057038199899</v>
      </c>
      <c r="S84">
        <v>-6.6272021629165678E-3</v>
      </c>
    </row>
    <row r="85" spans="1:19">
      <c r="A85" s="235">
        <v>41820</v>
      </c>
      <c r="B85">
        <v>1</v>
      </c>
      <c r="C85">
        <v>4</v>
      </c>
      <c r="D85">
        <v>6</v>
      </c>
      <c r="E85" t="s">
        <v>528</v>
      </c>
      <c r="F85" t="s">
        <v>444</v>
      </c>
      <c r="G85" t="s">
        <v>358</v>
      </c>
      <c r="H85" t="s">
        <v>359</v>
      </c>
      <c r="I85">
        <v>8</v>
      </c>
      <c r="J85">
        <v>13</v>
      </c>
      <c r="K85" t="s">
        <v>464</v>
      </c>
      <c r="L85">
        <v>8</v>
      </c>
      <c r="M85">
        <v>2</v>
      </c>
      <c r="N85" t="s">
        <v>39</v>
      </c>
      <c r="O85">
        <v>1</v>
      </c>
      <c r="P85">
        <v>11</v>
      </c>
      <c r="Q85">
        <v>7.9090909090909092</v>
      </c>
      <c r="R85">
        <v>8</v>
      </c>
      <c r="S85">
        <v>9.0909090909090828E-2</v>
      </c>
    </row>
    <row r="86" spans="1:19">
      <c r="A86" s="235">
        <v>41820</v>
      </c>
      <c r="B86">
        <v>1</v>
      </c>
      <c r="C86">
        <v>5</v>
      </c>
      <c r="D86">
        <v>7</v>
      </c>
      <c r="E86" t="s">
        <v>529</v>
      </c>
      <c r="F86" t="s">
        <v>464</v>
      </c>
      <c r="G86" t="s">
        <v>454</v>
      </c>
      <c r="H86" t="s">
        <v>321</v>
      </c>
      <c r="I86">
        <v>8</v>
      </c>
      <c r="J86">
        <v>6</v>
      </c>
      <c r="K86" t="s">
        <v>444</v>
      </c>
      <c r="L86">
        <v>8</v>
      </c>
      <c r="M86">
        <v>9</v>
      </c>
      <c r="N86" t="s">
        <v>38</v>
      </c>
      <c r="O86">
        <v>0</v>
      </c>
      <c r="P86">
        <v>49</v>
      </c>
      <c r="Q86">
        <v>6.3181057038199899</v>
      </c>
      <c r="R86">
        <v>6.3117435897435907</v>
      </c>
      <c r="S86">
        <v>-6.3621140763991946E-3</v>
      </c>
    </row>
    <row r="87" spans="1:19">
      <c r="A87" s="235">
        <v>41820</v>
      </c>
      <c r="B87">
        <v>1</v>
      </c>
      <c r="C87">
        <v>5</v>
      </c>
      <c r="D87">
        <v>7</v>
      </c>
      <c r="E87" t="s">
        <v>530</v>
      </c>
      <c r="F87" t="s">
        <v>444</v>
      </c>
      <c r="G87" t="s">
        <v>358</v>
      </c>
      <c r="H87" t="s">
        <v>359</v>
      </c>
      <c r="I87">
        <v>8</v>
      </c>
      <c r="J87">
        <v>9</v>
      </c>
      <c r="K87" t="s">
        <v>464</v>
      </c>
      <c r="L87">
        <v>8</v>
      </c>
      <c r="M87">
        <v>6</v>
      </c>
      <c r="N87" t="s">
        <v>39</v>
      </c>
      <c r="O87">
        <v>1</v>
      </c>
      <c r="P87">
        <v>12</v>
      </c>
      <c r="Q87">
        <v>8</v>
      </c>
      <c r="R87">
        <v>8.0769230769230766</v>
      </c>
      <c r="S87">
        <v>7.692307692307665E-2</v>
      </c>
    </row>
    <row r="88" spans="1:19">
      <c r="A88" s="235">
        <v>41820</v>
      </c>
      <c r="B88">
        <v>1</v>
      </c>
      <c r="C88">
        <v>6</v>
      </c>
      <c r="D88">
        <v>8</v>
      </c>
      <c r="E88" t="s">
        <v>531</v>
      </c>
      <c r="F88" t="s">
        <v>464</v>
      </c>
      <c r="G88" t="s">
        <v>454</v>
      </c>
      <c r="H88" t="s">
        <v>321</v>
      </c>
      <c r="I88">
        <v>8</v>
      </c>
      <c r="J88">
        <v>6</v>
      </c>
      <c r="K88" t="s">
        <v>444</v>
      </c>
      <c r="L88">
        <v>8</v>
      </c>
      <c r="M88">
        <v>9</v>
      </c>
      <c r="N88" t="s">
        <v>38</v>
      </c>
      <c r="O88">
        <v>0</v>
      </c>
      <c r="P88">
        <v>50</v>
      </c>
      <c r="Q88">
        <v>6.3117435897435907</v>
      </c>
      <c r="R88">
        <v>6.3055087179487188</v>
      </c>
      <c r="S88">
        <v>-6.2348717948719212E-3</v>
      </c>
    </row>
    <row r="89" spans="1:19">
      <c r="A89" s="235">
        <v>41820</v>
      </c>
      <c r="B89">
        <v>1</v>
      </c>
      <c r="C89">
        <v>6</v>
      </c>
      <c r="D89">
        <v>8</v>
      </c>
      <c r="E89" t="s">
        <v>532</v>
      </c>
      <c r="F89" t="s">
        <v>444</v>
      </c>
      <c r="G89" t="s">
        <v>358</v>
      </c>
      <c r="H89" t="s">
        <v>359</v>
      </c>
      <c r="I89">
        <v>8</v>
      </c>
      <c r="J89">
        <v>9</v>
      </c>
      <c r="K89" t="s">
        <v>464</v>
      </c>
      <c r="L89">
        <v>8</v>
      </c>
      <c r="M89">
        <v>6</v>
      </c>
      <c r="N89" t="s">
        <v>39</v>
      </c>
      <c r="O89">
        <v>1</v>
      </c>
      <c r="P89">
        <v>13</v>
      </c>
      <c r="Q89">
        <v>8.0769230769230766</v>
      </c>
      <c r="R89">
        <v>8.1428571428571423</v>
      </c>
      <c r="S89">
        <v>6.59340659340657E-2</v>
      </c>
    </row>
    <row r="90" spans="1:19">
      <c r="A90" s="235">
        <v>41820</v>
      </c>
      <c r="B90">
        <v>1</v>
      </c>
      <c r="C90">
        <v>7</v>
      </c>
      <c r="D90">
        <v>9</v>
      </c>
      <c r="E90" t="s">
        <v>533</v>
      </c>
      <c r="F90" t="s">
        <v>464</v>
      </c>
      <c r="G90" t="s">
        <v>454</v>
      </c>
      <c r="H90" t="s">
        <v>321</v>
      </c>
      <c r="I90">
        <v>8</v>
      </c>
      <c r="J90">
        <v>4</v>
      </c>
      <c r="K90" t="s">
        <v>444</v>
      </c>
      <c r="L90">
        <v>8</v>
      </c>
      <c r="M90">
        <v>11</v>
      </c>
      <c r="N90" t="s">
        <v>38</v>
      </c>
      <c r="O90">
        <v>0</v>
      </c>
      <c r="P90">
        <v>51</v>
      </c>
      <c r="Q90">
        <v>6.3055087179487188</v>
      </c>
      <c r="R90">
        <v>6.2593985435897448</v>
      </c>
      <c r="S90">
        <v>-4.6110174358974021E-2</v>
      </c>
    </row>
    <row r="91" spans="1:19">
      <c r="A91" s="235">
        <v>41820</v>
      </c>
      <c r="B91">
        <v>1</v>
      </c>
      <c r="C91">
        <v>7</v>
      </c>
      <c r="D91">
        <v>9</v>
      </c>
      <c r="E91" t="s">
        <v>534</v>
      </c>
      <c r="F91" t="s">
        <v>444</v>
      </c>
      <c r="G91" t="s">
        <v>358</v>
      </c>
      <c r="H91" t="s">
        <v>359</v>
      </c>
      <c r="I91">
        <v>8</v>
      </c>
      <c r="J91">
        <v>11</v>
      </c>
      <c r="K91" t="s">
        <v>464</v>
      </c>
      <c r="L91">
        <v>8</v>
      </c>
      <c r="M91">
        <v>4</v>
      </c>
      <c r="N91" t="s">
        <v>39</v>
      </c>
      <c r="O91">
        <v>1</v>
      </c>
      <c r="P91">
        <v>14</v>
      </c>
      <c r="Q91">
        <v>8.1428571428571423</v>
      </c>
      <c r="R91">
        <v>8.3333333333333339</v>
      </c>
      <c r="S91">
        <v>0.19047619047619158</v>
      </c>
    </row>
    <row r="92" spans="1:19">
      <c r="A92" s="235">
        <v>41820</v>
      </c>
      <c r="B92">
        <v>2</v>
      </c>
      <c r="C92">
        <v>3</v>
      </c>
      <c r="D92">
        <v>5</v>
      </c>
      <c r="E92" t="s">
        <v>543</v>
      </c>
      <c r="F92" t="s">
        <v>465</v>
      </c>
      <c r="G92" t="s">
        <v>356</v>
      </c>
      <c r="H92" t="s">
        <v>357</v>
      </c>
      <c r="I92">
        <v>8</v>
      </c>
      <c r="J92">
        <v>9</v>
      </c>
      <c r="K92" t="s">
        <v>375</v>
      </c>
      <c r="L92">
        <v>8</v>
      </c>
      <c r="M92">
        <v>6</v>
      </c>
      <c r="N92" t="s">
        <v>38</v>
      </c>
      <c r="O92">
        <v>1</v>
      </c>
      <c r="P92">
        <v>121</v>
      </c>
      <c r="Q92">
        <v>7.8183515207421816</v>
      </c>
      <c r="R92">
        <v>7.8419844903273379</v>
      </c>
      <c r="S92">
        <v>2.363296958515626E-2</v>
      </c>
    </row>
    <row r="93" spans="1:19">
      <c r="A93" s="235">
        <v>41820</v>
      </c>
      <c r="B93">
        <v>2</v>
      </c>
      <c r="C93">
        <v>3</v>
      </c>
      <c r="D93">
        <v>5</v>
      </c>
      <c r="E93" t="s">
        <v>544</v>
      </c>
      <c r="F93" t="s">
        <v>375</v>
      </c>
      <c r="G93" t="s">
        <v>360</v>
      </c>
      <c r="H93" t="s">
        <v>361</v>
      </c>
      <c r="I93">
        <v>8</v>
      </c>
      <c r="J93">
        <v>6</v>
      </c>
      <c r="K93" t="s">
        <v>465</v>
      </c>
      <c r="L93">
        <v>8</v>
      </c>
      <c r="M93">
        <v>9</v>
      </c>
      <c r="N93" t="s">
        <v>39</v>
      </c>
      <c r="O93">
        <v>0</v>
      </c>
      <c r="P93">
        <v>47</v>
      </c>
      <c r="Q93">
        <v>8.2990543735224591</v>
      </c>
      <c r="R93">
        <v>8.2511574074074083</v>
      </c>
      <c r="S93">
        <v>-4.7896966115050787E-2</v>
      </c>
    </row>
    <row r="94" spans="1:19">
      <c r="A94" s="235">
        <v>41820</v>
      </c>
      <c r="B94">
        <v>2</v>
      </c>
      <c r="C94">
        <v>4</v>
      </c>
      <c r="D94">
        <v>6</v>
      </c>
      <c r="E94" t="s">
        <v>545</v>
      </c>
      <c r="F94" t="s">
        <v>465</v>
      </c>
      <c r="G94" t="s">
        <v>356</v>
      </c>
      <c r="H94" t="s">
        <v>357</v>
      </c>
      <c r="I94">
        <v>8</v>
      </c>
      <c r="J94">
        <v>8</v>
      </c>
      <c r="K94" t="s">
        <v>375</v>
      </c>
      <c r="L94">
        <v>8</v>
      </c>
      <c r="M94">
        <v>7</v>
      </c>
      <c r="N94" t="s">
        <v>38</v>
      </c>
      <c r="O94">
        <v>1</v>
      </c>
      <c r="P94">
        <v>122</v>
      </c>
      <c r="Q94">
        <v>7.8419844903273379</v>
      </c>
      <c r="R94">
        <v>7.8451448005207904</v>
      </c>
      <c r="S94">
        <v>3.1603101934525313E-3</v>
      </c>
    </row>
    <row r="95" spans="1:19">
      <c r="A95" s="235">
        <v>41820</v>
      </c>
      <c r="B95">
        <v>2</v>
      </c>
      <c r="C95">
        <v>4</v>
      </c>
      <c r="D95">
        <v>6</v>
      </c>
      <c r="E95" t="s">
        <v>546</v>
      </c>
      <c r="F95" t="s">
        <v>375</v>
      </c>
      <c r="G95" t="s">
        <v>360</v>
      </c>
      <c r="H95" t="s">
        <v>361</v>
      </c>
      <c r="I95">
        <v>8</v>
      </c>
      <c r="J95">
        <v>7</v>
      </c>
      <c r="K95" t="s">
        <v>465</v>
      </c>
      <c r="L95">
        <v>8</v>
      </c>
      <c r="M95">
        <v>8</v>
      </c>
      <c r="N95" t="s">
        <v>39</v>
      </c>
      <c r="O95">
        <v>0</v>
      </c>
      <c r="P95">
        <v>48</v>
      </c>
      <c r="Q95">
        <v>8.2511574074074083</v>
      </c>
      <c r="R95">
        <v>8.2256235827664401</v>
      </c>
      <c r="S95">
        <v>-2.5533824640968206E-2</v>
      </c>
    </row>
    <row r="96" spans="1:19">
      <c r="A96" s="235">
        <v>41820</v>
      </c>
      <c r="B96">
        <v>2</v>
      </c>
      <c r="C96">
        <v>5</v>
      </c>
      <c r="D96">
        <v>7</v>
      </c>
      <c r="E96" t="s">
        <v>547</v>
      </c>
      <c r="F96" t="s">
        <v>465</v>
      </c>
      <c r="G96" t="s">
        <v>356</v>
      </c>
      <c r="H96" t="s">
        <v>357</v>
      </c>
      <c r="I96">
        <v>8</v>
      </c>
      <c r="J96">
        <v>9</v>
      </c>
      <c r="K96" t="s">
        <v>375</v>
      </c>
      <c r="L96">
        <v>8</v>
      </c>
      <c r="M96">
        <v>6</v>
      </c>
      <c r="N96" t="s">
        <v>38</v>
      </c>
      <c r="O96">
        <v>1</v>
      </c>
      <c r="P96">
        <v>123</v>
      </c>
      <c r="Q96">
        <v>7.8451448005207904</v>
      </c>
      <c r="R96">
        <v>7.8682419045103744</v>
      </c>
      <c r="S96">
        <v>2.3097103989583978E-2</v>
      </c>
    </row>
    <row r="97" spans="1:19">
      <c r="A97" s="235">
        <v>41820</v>
      </c>
      <c r="B97">
        <v>2</v>
      </c>
      <c r="C97">
        <v>5</v>
      </c>
      <c r="D97">
        <v>7</v>
      </c>
      <c r="E97" t="s">
        <v>548</v>
      </c>
      <c r="F97" t="s">
        <v>375</v>
      </c>
      <c r="G97" t="s">
        <v>360</v>
      </c>
      <c r="H97" t="s">
        <v>361</v>
      </c>
      <c r="I97">
        <v>8</v>
      </c>
      <c r="J97">
        <v>6</v>
      </c>
      <c r="K97" t="s">
        <v>465</v>
      </c>
      <c r="L97">
        <v>8</v>
      </c>
      <c r="M97">
        <v>9</v>
      </c>
      <c r="N97" t="s">
        <v>39</v>
      </c>
      <c r="O97">
        <v>0</v>
      </c>
      <c r="P97">
        <v>49</v>
      </c>
      <c r="Q97">
        <v>8.2256235827664401</v>
      </c>
      <c r="R97">
        <v>8.181111111111111</v>
      </c>
      <c r="S97">
        <v>-4.4512471655329122E-2</v>
      </c>
    </row>
    <row r="98" spans="1:19">
      <c r="A98" s="235">
        <v>41820</v>
      </c>
      <c r="B98">
        <v>2</v>
      </c>
      <c r="C98">
        <v>6</v>
      </c>
      <c r="D98">
        <v>8</v>
      </c>
      <c r="E98" t="s">
        <v>549</v>
      </c>
      <c r="F98" t="s">
        <v>465</v>
      </c>
      <c r="G98" t="s">
        <v>356</v>
      </c>
      <c r="H98" t="s">
        <v>357</v>
      </c>
      <c r="I98">
        <v>8</v>
      </c>
      <c r="J98">
        <v>8</v>
      </c>
      <c r="K98" t="s">
        <v>375</v>
      </c>
      <c r="L98">
        <v>8</v>
      </c>
      <c r="M98">
        <v>7</v>
      </c>
      <c r="N98" t="s">
        <v>38</v>
      </c>
      <c r="O98">
        <v>1</v>
      </c>
      <c r="P98">
        <v>124</v>
      </c>
      <c r="Q98">
        <v>7.8682419045103744</v>
      </c>
      <c r="R98">
        <v>7.8708770664201664</v>
      </c>
      <c r="S98">
        <v>2.635161909791961E-3</v>
      </c>
    </row>
    <row r="99" spans="1:19">
      <c r="A99" s="235">
        <v>41820</v>
      </c>
      <c r="B99">
        <v>2</v>
      </c>
      <c r="C99">
        <v>6</v>
      </c>
      <c r="D99">
        <v>8</v>
      </c>
      <c r="E99" t="s">
        <v>550</v>
      </c>
      <c r="F99" t="s">
        <v>375</v>
      </c>
      <c r="G99" t="s">
        <v>360</v>
      </c>
      <c r="H99" t="s">
        <v>361</v>
      </c>
      <c r="I99">
        <v>8</v>
      </c>
      <c r="J99">
        <v>7</v>
      </c>
      <c r="K99" t="s">
        <v>465</v>
      </c>
      <c r="L99">
        <v>8</v>
      </c>
      <c r="M99">
        <v>8</v>
      </c>
      <c r="N99" t="s">
        <v>39</v>
      </c>
      <c r="O99">
        <v>0</v>
      </c>
      <c r="P99">
        <v>50</v>
      </c>
      <c r="Q99">
        <v>8.181111111111111</v>
      </c>
      <c r="R99">
        <v>8.1574888888888886</v>
      </c>
      <c r="S99">
        <v>-2.3622222222222433E-2</v>
      </c>
    </row>
    <row r="100" spans="1:19">
      <c r="A100" s="235">
        <v>41820</v>
      </c>
      <c r="B100">
        <v>2</v>
      </c>
      <c r="C100">
        <v>7</v>
      </c>
      <c r="D100">
        <v>9</v>
      </c>
      <c r="E100" t="s">
        <v>551</v>
      </c>
      <c r="F100" t="s">
        <v>465</v>
      </c>
      <c r="G100" t="s">
        <v>356</v>
      </c>
      <c r="H100" t="s">
        <v>357</v>
      </c>
      <c r="I100">
        <v>8</v>
      </c>
      <c r="J100">
        <v>11</v>
      </c>
      <c r="K100" t="s">
        <v>375</v>
      </c>
      <c r="L100">
        <v>8</v>
      </c>
      <c r="M100">
        <v>4</v>
      </c>
      <c r="N100" t="s">
        <v>38</v>
      </c>
      <c r="O100">
        <v>1</v>
      </c>
      <c r="P100">
        <v>125</v>
      </c>
      <c r="Q100">
        <v>7.8708770664201664</v>
      </c>
      <c r="R100">
        <v>7.933459525091763</v>
      </c>
      <c r="S100">
        <v>6.2582458671596619E-2</v>
      </c>
    </row>
    <row r="101" spans="1:19">
      <c r="A101" s="235">
        <v>41820</v>
      </c>
      <c r="B101">
        <v>2</v>
      </c>
      <c r="C101">
        <v>7</v>
      </c>
      <c r="D101">
        <v>9</v>
      </c>
      <c r="E101" t="s">
        <v>552</v>
      </c>
      <c r="F101" t="s">
        <v>375</v>
      </c>
      <c r="G101" t="s">
        <v>360</v>
      </c>
      <c r="H101" t="s">
        <v>361</v>
      </c>
      <c r="I101">
        <v>8</v>
      </c>
      <c r="J101">
        <v>4</v>
      </c>
      <c r="K101" t="s">
        <v>465</v>
      </c>
      <c r="L101">
        <v>8</v>
      </c>
      <c r="M101">
        <v>11</v>
      </c>
      <c r="N101" t="s">
        <v>39</v>
      </c>
      <c r="O101">
        <v>0</v>
      </c>
      <c r="P101">
        <v>51</v>
      </c>
      <c r="Q101">
        <v>8.1574888888888886</v>
      </c>
      <c r="R101">
        <v>8.0743391111111116</v>
      </c>
      <c r="S101">
        <v>-8.314977777777699E-2</v>
      </c>
    </row>
    <row r="102" spans="1:19">
      <c r="A102" s="235">
        <v>41813</v>
      </c>
      <c r="B102">
        <v>2</v>
      </c>
      <c r="C102">
        <v>3</v>
      </c>
      <c r="D102">
        <v>5</v>
      </c>
      <c r="E102" t="s">
        <v>561</v>
      </c>
      <c r="F102" t="s">
        <v>465</v>
      </c>
      <c r="G102" t="s">
        <v>357</v>
      </c>
      <c r="H102" t="s">
        <v>356</v>
      </c>
      <c r="I102">
        <v>8</v>
      </c>
      <c r="J102">
        <v>5</v>
      </c>
      <c r="K102" t="s">
        <v>444</v>
      </c>
      <c r="L102">
        <v>8</v>
      </c>
      <c r="M102">
        <v>10</v>
      </c>
      <c r="N102" t="s">
        <v>38</v>
      </c>
      <c r="O102">
        <v>0</v>
      </c>
      <c r="P102">
        <v>126</v>
      </c>
      <c r="Q102">
        <v>7.933459525091763</v>
      </c>
      <c r="R102">
        <v>7.8747903345899273</v>
      </c>
      <c r="S102">
        <v>-5.8669190501835722E-2</v>
      </c>
    </row>
    <row r="103" spans="1:19">
      <c r="A103" s="235">
        <v>41813</v>
      </c>
      <c r="B103">
        <v>2</v>
      </c>
      <c r="C103">
        <v>3</v>
      </c>
      <c r="D103">
        <v>5</v>
      </c>
      <c r="E103" t="s">
        <v>562</v>
      </c>
      <c r="F103" t="s">
        <v>444</v>
      </c>
      <c r="G103" t="s">
        <v>358</v>
      </c>
      <c r="H103" t="s">
        <v>359</v>
      </c>
      <c r="I103">
        <v>8</v>
      </c>
      <c r="J103">
        <v>10</v>
      </c>
      <c r="K103" t="s">
        <v>465</v>
      </c>
      <c r="L103">
        <v>8</v>
      </c>
      <c r="M103">
        <v>5</v>
      </c>
      <c r="N103" t="s">
        <v>39</v>
      </c>
      <c r="O103">
        <v>1</v>
      </c>
      <c r="P103">
        <v>15</v>
      </c>
      <c r="Q103">
        <v>8.3333333333333339</v>
      </c>
      <c r="R103">
        <v>8.4375</v>
      </c>
      <c r="S103">
        <v>0.10416666666666607</v>
      </c>
    </row>
    <row r="104" spans="1:19">
      <c r="A104" s="235">
        <v>41813</v>
      </c>
      <c r="B104">
        <v>2</v>
      </c>
      <c r="C104">
        <v>4</v>
      </c>
      <c r="D104">
        <v>6</v>
      </c>
      <c r="E104" t="s">
        <v>563</v>
      </c>
      <c r="F104" t="s">
        <v>465</v>
      </c>
      <c r="G104" t="s">
        <v>357</v>
      </c>
      <c r="H104" t="s">
        <v>356</v>
      </c>
      <c r="I104">
        <v>8</v>
      </c>
      <c r="J104">
        <v>6</v>
      </c>
      <c r="K104" t="s">
        <v>444</v>
      </c>
      <c r="L104">
        <v>8</v>
      </c>
      <c r="M104">
        <v>9</v>
      </c>
      <c r="N104" t="s">
        <v>38</v>
      </c>
      <c r="O104">
        <v>0</v>
      </c>
      <c r="P104">
        <v>127</v>
      </c>
      <c r="Q104">
        <v>7.8747903345899273</v>
      </c>
      <c r="R104">
        <v>7.8372945278981287</v>
      </c>
      <c r="S104">
        <v>-3.7495806691798528E-2</v>
      </c>
    </row>
    <row r="105" spans="1:19">
      <c r="A105" s="235">
        <v>41813</v>
      </c>
      <c r="B105">
        <v>2</v>
      </c>
      <c r="C105">
        <v>4</v>
      </c>
      <c r="D105">
        <v>6</v>
      </c>
      <c r="E105" t="s">
        <v>564</v>
      </c>
      <c r="F105" t="s">
        <v>444</v>
      </c>
      <c r="G105" t="s">
        <v>358</v>
      </c>
      <c r="H105" t="s">
        <v>359</v>
      </c>
      <c r="I105">
        <v>8</v>
      </c>
      <c r="J105">
        <v>9</v>
      </c>
      <c r="K105" t="s">
        <v>465</v>
      </c>
      <c r="L105">
        <v>8</v>
      </c>
      <c r="M105">
        <v>6</v>
      </c>
      <c r="N105" t="s">
        <v>39</v>
      </c>
      <c r="O105">
        <v>1</v>
      </c>
      <c r="P105">
        <v>16</v>
      </c>
      <c r="Q105">
        <v>8.4375</v>
      </c>
      <c r="R105">
        <v>8.4705882352941178</v>
      </c>
      <c r="S105">
        <v>3.3088235294117752E-2</v>
      </c>
    </row>
    <row r="106" spans="1:19">
      <c r="A106" s="235">
        <v>41813</v>
      </c>
      <c r="B106">
        <v>2</v>
      </c>
      <c r="C106">
        <v>5</v>
      </c>
      <c r="D106">
        <v>7</v>
      </c>
      <c r="E106" t="s">
        <v>565</v>
      </c>
      <c r="F106" t="s">
        <v>465</v>
      </c>
      <c r="G106" t="s">
        <v>357</v>
      </c>
      <c r="H106" t="s">
        <v>356</v>
      </c>
      <c r="I106">
        <v>8</v>
      </c>
      <c r="J106">
        <v>13</v>
      </c>
      <c r="K106" t="s">
        <v>444</v>
      </c>
      <c r="L106">
        <v>8</v>
      </c>
      <c r="M106">
        <v>2</v>
      </c>
      <c r="N106" t="s">
        <v>38</v>
      </c>
      <c r="O106">
        <v>1</v>
      </c>
      <c r="P106">
        <v>128</v>
      </c>
      <c r="Q106">
        <v>7.8372945278981287</v>
      </c>
      <c r="R106">
        <v>7.9405486373401661</v>
      </c>
      <c r="S106">
        <v>0.10325410944203739</v>
      </c>
    </row>
    <row r="107" spans="1:19">
      <c r="A107" s="235">
        <v>41813</v>
      </c>
      <c r="B107">
        <v>2</v>
      </c>
      <c r="C107">
        <v>5</v>
      </c>
      <c r="D107">
        <v>7</v>
      </c>
      <c r="E107" t="s">
        <v>566</v>
      </c>
      <c r="F107" t="s">
        <v>444</v>
      </c>
      <c r="G107" t="s">
        <v>358</v>
      </c>
      <c r="H107" t="s">
        <v>359</v>
      </c>
      <c r="I107">
        <v>8</v>
      </c>
      <c r="J107">
        <v>2</v>
      </c>
      <c r="K107" t="s">
        <v>465</v>
      </c>
      <c r="L107">
        <v>8</v>
      </c>
      <c r="M107">
        <v>13</v>
      </c>
      <c r="N107" t="s">
        <v>39</v>
      </c>
      <c r="O107">
        <v>0</v>
      </c>
      <c r="P107">
        <v>17</v>
      </c>
      <c r="Q107">
        <v>8.4705882352941178</v>
      </c>
      <c r="R107">
        <v>8.1111111111111107</v>
      </c>
      <c r="S107">
        <v>-0.35947712418300704</v>
      </c>
    </row>
    <row r="108" spans="1:19">
      <c r="A108" s="235">
        <v>41813</v>
      </c>
      <c r="B108">
        <v>2</v>
      </c>
      <c r="C108">
        <v>6</v>
      </c>
      <c r="D108">
        <v>8</v>
      </c>
      <c r="E108" t="s">
        <v>567</v>
      </c>
      <c r="F108" t="s">
        <v>465</v>
      </c>
      <c r="G108" t="s">
        <v>357</v>
      </c>
      <c r="H108" t="s">
        <v>356</v>
      </c>
      <c r="I108">
        <v>8</v>
      </c>
      <c r="J108">
        <v>6</v>
      </c>
      <c r="K108" t="s">
        <v>444</v>
      </c>
      <c r="L108">
        <v>8</v>
      </c>
      <c r="M108">
        <v>9</v>
      </c>
      <c r="N108" t="s">
        <v>38</v>
      </c>
      <c r="O108">
        <v>0</v>
      </c>
      <c r="P108">
        <v>129</v>
      </c>
      <c r="Q108">
        <v>7.9405486373401661</v>
      </c>
      <c r="R108">
        <v>7.9017376645933632</v>
      </c>
      <c r="S108">
        <v>-3.8810972746802896E-2</v>
      </c>
    </row>
    <row r="109" spans="1:19">
      <c r="A109" s="235">
        <v>41813</v>
      </c>
      <c r="B109">
        <v>2</v>
      </c>
      <c r="C109">
        <v>6</v>
      </c>
      <c r="D109">
        <v>8</v>
      </c>
      <c r="E109" t="s">
        <v>568</v>
      </c>
      <c r="F109" t="s">
        <v>444</v>
      </c>
      <c r="G109" t="s">
        <v>358</v>
      </c>
      <c r="H109" t="s">
        <v>359</v>
      </c>
      <c r="I109">
        <v>8</v>
      </c>
      <c r="J109">
        <v>9</v>
      </c>
      <c r="K109" t="s">
        <v>465</v>
      </c>
      <c r="L109">
        <v>8</v>
      </c>
      <c r="M109">
        <v>6</v>
      </c>
      <c r="N109" t="s">
        <v>39</v>
      </c>
      <c r="O109">
        <v>1</v>
      </c>
      <c r="P109">
        <v>18</v>
      </c>
      <c r="Q109">
        <v>8.1111111111111107</v>
      </c>
      <c r="R109">
        <v>8.1578947368421044</v>
      </c>
      <c r="S109">
        <v>4.6783625730993705E-2</v>
      </c>
    </row>
    <row r="110" spans="1:19">
      <c r="A110" s="235">
        <v>41813</v>
      </c>
      <c r="B110">
        <v>2</v>
      </c>
      <c r="C110">
        <v>7</v>
      </c>
      <c r="D110">
        <v>9</v>
      </c>
      <c r="E110" t="s">
        <v>569</v>
      </c>
      <c r="F110" t="s">
        <v>465</v>
      </c>
      <c r="G110" t="s">
        <v>357</v>
      </c>
      <c r="H110" t="s">
        <v>356</v>
      </c>
      <c r="I110">
        <v>8</v>
      </c>
      <c r="J110">
        <v>8</v>
      </c>
      <c r="K110" t="s">
        <v>444</v>
      </c>
      <c r="L110">
        <v>8</v>
      </c>
      <c r="M110">
        <v>7</v>
      </c>
      <c r="N110" t="s">
        <v>38</v>
      </c>
      <c r="O110">
        <v>1</v>
      </c>
      <c r="P110">
        <v>130</v>
      </c>
      <c r="Q110">
        <v>7.9017376645933632</v>
      </c>
      <c r="R110">
        <v>7.9037029113014956</v>
      </c>
      <c r="S110">
        <v>1.9652467081323621E-3</v>
      </c>
    </row>
    <row r="111" spans="1:19">
      <c r="A111" s="235">
        <v>41813</v>
      </c>
      <c r="B111">
        <v>2</v>
      </c>
      <c r="C111">
        <v>7</v>
      </c>
      <c r="D111">
        <v>9</v>
      </c>
      <c r="E111" t="s">
        <v>570</v>
      </c>
      <c r="F111" t="s">
        <v>444</v>
      </c>
      <c r="G111" t="s">
        <v>358</v>
      </c>
      <c r="H111" t="s">
        <v>359</v>
      </c>
      <c r="I111">
        <v>8</v>
      </c>
      <c r="J111">
        <v>7</v>
      </c>
      <c r="K111" t="s">
        <v>465</v>
      </c>
      <c r="L111">
        <v>8</v>
      </c>
      <c r="M111">
        <v>8</v>
      </c>
      <c r="N111" t="s">
        <v>39</v>
      </c>
      <c r="O111">
        <v>0</v>
      </c>
      <c r="P111">
        <v>19</v>
      </c>
      <c r="Q111">
        <v>8.1578947368421044</v>
      </c>
      <c r="R111">
        <v>8.0999999999999979</v>
      </c>
      <c r="S111">
        <v>-5.7894736842106553E-2</v>
      </c>
    </row>
    <row r="112" spans="1:19">
      <c r="A112" s="235">
        <v>41820</v>
      </c>
      <c r="B112">
        <v>4</v>
      </c>
      <c r="C112">
        <v>3</v>
      </c>
      <c r="D112">
        <v>5</v>
      </c>
      <c r="E112" t="s">
        <v>579</v>
      </c>
      <c r="F112" t="s">
        <v>424</v>
      </c>
      <c r="G112" t="s">
        <v>413</v>
      </c>
      <c r="H112" t="s">
        <v>414</v>
      </c>
      <c r="I112">
        <v>8</v>
      </c>
      <c r="J112">
        <v>11</v>
      </c>
      <c r="K112" t="s">
        <v>401</v>
      </c>
      <c r="L112">
        <v>6</v>
      </c>
      <c r="M112">
        <v>4</v>
      </c>
      <c r="N112" t="s">
        <v>38</v>
      </c>
      <c r="O112">
        <v>1</v>
      </c>
      <c r="P112">
        <v>274</v>
      </c>
      <c r="Q112">
        <v>8.0917568499308796</v>
      </c>
      <c r="R112">
        <v>8.1499217129322616</v>
      </c>
      <c r="S112">
        <v>5.8164863001382017E-2</v>
      </c>
    </row>
    <row r="113" spans="1:19">
      <c r="A113" s="235">
        <v>41820</v>
      </c>
      <c r="B113">
        <v>4</v>
      </c>
      <c r="C113">
        <v>3</v>
      </c>
      <c r="D113">
        <v>5</v>
      </c>
      <c r="E113" t="s">
        <v>580</v>
      </c>
      <c r="F113" t="s">
        <v>401</v>
      </c>
      <c r="G113" t="s">
        <v>389</v>
      </c>
      <c r="H113" t="s">
        <v>390</v>
      </c>
      <c r="I113">
        <v>6</v>
      </c>
      <c r="J113">
        <v>4</v>
      </c>
      <c r="K113" t="s">
        <v>424</v>
      </c>
      <c r="L113">
        <v>8</v>
      </c>
      <c r="M113">
        <v>11</v>
      </c>
      <c r="N113" t="s">
        <v>39</v>
      </c>
      <c r="O113">
        <v>0</v>
      </c>
      <c r="P113">
        <v>277</v>
      </c>
      <c r="Q113">
        <v>6.4657840403255236</v>
      </c>
      <c r="R113">
        <v>6.4164683595190128</v>
      </c>
      <c r="S113">
        <v>-4.931568080651072E-2</v>
      </c>
    </row>
    <row r="114" spans="1:19">
      <c r="A114" s="235">
        <v>41820</v>
      </c>
      <c r="B114">
        <v>4</v>
      </c>
      <c r="C114">
        <v>4</v>
      </c>
      <c r="D114">
        <v>6</v>
      </c>
      <c r="E114" t="s">
        <v>581</v>
      </c>
      <c r="F114" t="s">
        <v>424</v>
      </c>
      <c r="G114" t="s">
        <v>413</v>
      </c>
      <c r="H114" t="s">
        <v>414</v>
      </c>
      <c r="I114">
        <v>8</v>
      </c>
      <c r="J114">
        <v>7</v>
      </c>
      <c r="K114" t="s">
        <v>401</v>
      </c>
      <c r="L114">
        <v>6</v>
      </c>
      <c r="M114">
        <v>8</v>
      </c>
      <c r="N114" t="s">
        <v>38</v>
      </c>
      <c r="O114">
        <v>0</v>
      </c>
      <c r="P114">
        <v>275</v>
      </c>
      <c r="Q114">
        <v>8.1499217129322616</v>
      </c>
      <c r="R114">
        <v>8.1269232786736172</v>
      </c>
      <c r="S114">
        <v>-2.2998434258644451E-2</v>
      </c>
    </row>
    <row r="115" spans="1:19">
      <c r="A115" s="235">
        <v>41820</v>
      </c>
      <c r="B115">
        <v>4</v>
      </c>
      <c r="C115">
        <v>4</v>
      </c>
      <c r="D115">
        <v>6</v>
      </c>
      <c r="E115" t="s">
        <v>582</v>
      </c>
      <c r="F115" t="s">
        <v>401</v>
      </c>
      <c r="G115" t="s">
        <v>389</v>
      </c>
      <c r="H115" t="s">
        <v>390</v>
      </c>
      <c r="I115">
        <v>6</v>
      </c>
      <c r="J115">
        <v>8</v>
      </c>
      <c r="K115" t="s">
        <v>424</v>
      </c>
      <c r="L115">
        <v>8</v>
      </c>
      <c r="M115">
        <v>7</v>
      </c>
      <c r="N115" t="s">
        <v>39</v>
      </c>
      <c r="O115">
        <v>1</v>
      </c>
      <c r="P115">
        <v>278</v>
      </c>
      <c r="Q115">
        <v>6.4164683595190128</v>
      </c>
      <c r="R115">
        <v>6.4481389923286327</v>
      </c>
      <c r="S115">
        <v>3.1670632809619903E-2</v>
      </c>
    </row>
    <row r="116" spans="1:19">
      <c r="A116" s="235">
        <v>41820</v>
      </c>
      <c r="B116">
        <v>4</v>
      </c>
      <c r="C116">
        <v>5</v>
      </c>
      <c r="D116">
        <v>7</v>
      </c>
      <c r="E116" t="s">
        <v>583</v>
      </c>
      <c r="F116" t="s">
        <v>424</v>
      </c>
      <c r="G116" t="s">
        <v>413</v>
      </c>
      <c r="H116" t="s">
        <v>414</v>
      </c>
      <c r="I116">
        <v>8</v>
      </c>
      <c r="J116">
        <v>7</v>
      </c>
      <c r="K116" t="s">
        <v>401</v>
      </c>
      <c r="L116">
        <v>6</v>
      </c>
      <c r="M116">
        <v>8</v>
      </c>
      <c r="N116" t="s">
        <v>38</v>
      </c>
      <c r="O116">
        <v>0</v>
      </c>
      <c r="P116">
        <v>276</v>
      </c>
      <c r="Q116">
        <v>8.1269232786736172</v>
      </c>
      <c r="R116">
        <v>8.104384813100145</v>
      </c>
      <c r="S116">
        <v>-2.2538465573472166E-2</v>
      </c>
    </row>
    <row r="117" spans="1:19">
      <c r="A117" s="235">
        <v>41820</v>
      </c>
      <c r="B117">
        <v>4</v>
      </c>
      <c r="C117">
        <v>5</v>
      </c>
      <c r="D117">
        <v>7</v>
      </c>
      <c r="E117" t="s">
        <v>584</v>
      </c>
      <c r="F117" t="s">
        <v>401</v>
      </c>
      <c r="G117" t="s">
        <v>389</v>
      </c>
      <c r="H117" t="s">
        <v>390</v>
      </c>
      <c r="I117">
        <v>6</v>
      </c>
      <c r="J117">
        <v>8</v>
      </c>
      <c r="K117" t="s">
        <v>424</v>
      </c>
      <c r="L117">
        <v>8</v>
      </c>
      <c r="M117">
        <v>7</v>
      </c>
      <c r="N117" t="s">
        <v>39</v>
      </c>
      <c r="O117">
        <v>1</v>
      </c>
      <c r="P117">
        <v>279</v>
      </c>
      <c r="Q117">
        <v>6.4481389923286327</v>
      </c>
      <c r="R117">
        <v>6.4791762124820602</v>
      </c>
      <c r="S117">
        <v>3.1037220153427469E-2</v>
      </c>
    </row>
    <row r="118" spans="1:19">
      <c r="A118" s="235">
        <v>41820</v>
      </c>
      <c r="B118">
        <v>4</v>
      </c>
      <c r="C118">
        <v>6</v>
      </c>
      <c r="D118">
        <v>8</v>
      </c>
      <c r="E118" t="s">
        <v>585</v>
      </c>
      <c r="F118" t="s">
        <v>424</v>
      </c>
      <c r="G118" t="s">
        <v>413</v>
      </c>
      <c r="H118" t="s">
        <v>414</v>
      </c>
      <c r="I118">
        <v>8</v>
      </c>
      <c r="J118">
        <v>7</v>
      </c>
      <c r="K118" t="s">
        <v>401</v>
      </c>
      <c r="L118">
        <v>6</v>
      </c>
      <c r="M118">
        <v>8</v>
      </c>
      <c r="N118" t="s">
        <v>38</v>
      </c>
      <c r="O118">
        <v>0</v>
      </c>
      <c r="P118">
        <v>277</v>
      </c>
      <c r="Q118">
        <v>8.104384813100145</v>
      </c>
      <c r="R118">
        <v>8.0822971168381414</v>
      </c>
      <c r="S118">
        <v>-2.2087696262003575E-2</v>
      </c>
    </row>
    <row r="119" spans="1:19">
      <c r="A119" s="235">
        <v>41820</v>
      </c>
      <c r="B119">
        <v>4</v>
      </c>
      <c r="C119">
        <v>6</v>
      </c>
      <c r="D119">
        <v>8</v>
      </c>
      <c r="E119" t="s">
        <v>586</v>
      </c>
      <c r="F119" t="s">
        <v>401</v>
      </c>
      <c r="G119" t="s">
        <v>389</v>
      </c>
      <c r="H119" t="s">
        <v>390</v>
      </c>
      <c r="I119">
        <v>6</v>
      </c>
      <c r="J119">
        <v>8</v>
      </c>
      <c r="K119" t="s">
        <v>424</v>
      </c>
      <c r="L119">
        <v>8</v>
      </c>
      <c r="M119">
        <v>7</v>
      </c>
      <c r="N119" t="s">
        <v>39</v>
      </c>
      <c r="O119">
        <v>1</v>
      </c>
      <c r="P119">
        <v>280</v>
      </c>
      <c r="Q119">
        <v>6.4791762124820602</v>
      </c>
      <c r="R119">
        <v>6.5095926882324191</v>
      </c>
      <c r="S119">
        <v>3.0416475750358885E-2</v>
      </c>
    </row>
    <row r="120" spans="1:19">
      <c r="A120" s="235">
        <v>41820</v>
      </c>
      <c r="B120">
        <v>4</v>
      </c>
      <c r="C120">
        <v>7</v>
      </c>
      <c r="D120">
        <v>9</v>
      </c>
      <c r="E120" t="s">
        <v>587</v>
      </c>
      <c r="F120" t="s">
        <v>424</v>
      </c>
      <c r="G120" t="s">
        <v>413</v>
      </c>
      <c r="H120" t="s">
        <v>414</v>
      </c>
      <c r="I120">
        <v>8</v>
      </c>
      <c r="J120">
        <v>6</v>
      </c>
      <c r="K120" t="s">
        <v>401</v>
      </c>
      <c r="L120">
        <v>6</v>
      </c>
      <c r="M120">
        <v>9</v>
      </c>
      <c r="N120" t="s">
        <v>38</v>
      </c>
      <c r="O120">
        <v>0</v>
      </c>
      <c r="P120">
        <v>278</v>
      </c>
      <c r="Q120">
        <v>8.0822971168381414</v>
      </c>
      <c r="R120">
        <v>8.0406511745013791</v>
      </c>
      <c r="S120">
        <v>-4.1645942336762332E-2</v>
      </c>
    </row>
    <row r="121" spans="1:19">
      <c r="A121" s="235">
        <v>41820</v>
      </c>
      <c r="B121">
        <v>4</v>
      </c>
      <c r="C121">
        <v>7</v>
      </c>
      <c r="D121">
        <v>9</v>
      </c>
      <c r="E121" t="s">
        <v>588</v>
      </c>
      <c r="F121" t="s">
        <v>401</v>
      </c>
      <c r="G121" t="s">
        <v>389</v>
      </c>
      <c r="H121" t="s">
        <v>390</v>
      </c>
      <c r="I121">
        <v>6</v>
      </c>
      <c r="J121">
        <v>9</v>
      </c>
      <c r="K121" t="s">
        <v>424</v>
      </c>
      <c r="L121">
        <v>8</v>
      </c>
      <c r="M121">
        <v>6</v>
      </c>
      <c r="N121" t="s">
        <v>39</v>
      </c>
      <c r="O121">
        <v>1</v>
      </c>
      <c r="P121">
        <v>281</v>
      </c>
      <c r="Q121">
        <v>6.5095926882324191</v>
      </c>
      <c r="R121">
        <v>6.5594008344677706</v>
      </c>
      <c r="S121">
        <v>4.9808146235351458E-2</v>
      </c>
    </row>
    <row r="122" spans="1:19">
      <c r="A122" s="235">
        <v>41820</v>
      </c>
      <c r="B122">
        <v>3</v>
      </c>
      <c r="C122">
        <v>3</v>
      </c>
      <c r="D122">
        <v>5</v>
      </c>
      <c r="E122" t="s">
        <v>597</v>
      </c>
      <c r="F122" t="s">
        <v>364</v>
      </c>
      <c r="G122" t="s">
        <v>362</v>
      </c>
      <c r="H122" t="s">
        <v>363</v>
      </c>
      <c r="I122">
        <v>7</v>
      </c>
      <c r="J122">
        <v>7</v>
      </c>
      <c r="K122" t="s">
        <v>400</v>
      </c>
      <c r="L122">
        <v>8</v>
      </c>
      <c r="M122">
        <v>8</v>
      </c>
      <c r="N122" t="s">
        <v>38</v>
      </c>
      <c r="O122">
        <v>0</v>
      </c>
      <c r="P122">
        <v>15</v>
      </c>
      <c r="Q122">
        <v>7.2</v>
      </c>
      <c r="R122">
        <v>7.1875</v>
      </c>
      <c r="S122">
        <v>-1.2500000000000178E-2</v>
      </c>
    </row>
    <row r="123" spans="1:19">
      <c r="A123" s="235">
        <v>41820</v>
      </c>
      <c r="B123">
        <v>3</v>
      </c>
      <c r="C123">
        <v>3</v>
      </c>
      <c r="D123">
        <v>5</v>
      </c>
      <c r="E123" t="s">
        <v>598</v>
      </c>
      <c r="F123" t="s">
        <v>400</v>
      </c>
      <c r="G123" t="s">
        <v>387</v>
      </c>
      <c r="H123" t="s">
        <v>388</v>
      </c>
      <c r="I123">
        <v>8</v>
      </c>
      <c r="J123">
        <v>8</v>
      </c>
      <c r="K123" t="s">
        <v>364</v>
      </c>
      <c r="L123">
        <v>7</v>
      </c>
      <c r="M123">
        <v>7</v>
      </c>
      <c r="N123" t="s">
        <v>39</v>
      </c>
      <c r="O123">
        <v>1</v>
      </c>
      <c r="P123">
        <v>316</v>
      </c>
      <c r="Q123">
        <v>7.8034661581639932</v>
      </c>
      <c r="R123">
        <v>7.8073968350007137</v>
      </c>
      <c r="S123">
        <v>3.930676836720437E-3</v>
      </c>
    </row>
    <row r="124" spans="1:19">
      <c r="A124" s="235">
        <v>41820</v>
      </c>
      <c r="B124">
        <v>3</v>
      </c>
      <c r="C124">
        <v>4</v>
      </c>
      <c r="D124">
        <v>6</v>
      </c>
      <c r="E124" t="s">
        <v>599</v>
      </c>
      <c r="F124" t="s">
        <v>364</v>
      </c>
      <c r="G124" t="s">
        <v>362</v>
      </c>
      <c r="H124" t="s">
        <v>363</v>
      </c>
      <c r="I124">
        <v>7</v>
      </c>
      <c r="J124">
        <v>6</v>
      </c>
      <c r="K124" t="s">
        <v>400</v>
      </c>
      <c r="L124">
        <v>8</v>
      </c>
      <c r="M124">
        <v>9</v>
      </c>
      <c r="N124" t="s">
        <v>38</v>
      </c>
      <c r="O124">
        <v>0</v>
      </c>
      <c r="P124">
        <v>16</v>
      </c>
      <c r="Q124">
        <v>7.1875</v>
      </c>
      <c r="R124">
        <v>7</v>
      </c>
      <c r="S124">
        <v>-0.1875</v>
      </c>
    </row>
    <row r="125" spans="1:19">
      <c r="A125" s="235">
        <v>41820</v>
      </c>
      <c r="B125">
        <v>3</v>
      </c>
      <c r="C125">
        <v>4</v>
      </c>
      <c r="D125">
        <v>6</v>
      </c>
      <c r="E125" t="s">
        <v>600</v>
      </c>
      <c r="F125" t="s">
        <v>400</v>
      </c>
      <c r="G125" t="s">
        <v>387</v>
      </c>
      <c r="H125" t="s">
        <v>388</v>
      </c>
      <c r="I125">
        <v>8</v>
      </c>
      <c r="J125">
        <v>9</v>
      </c>
      <c r="K125" t="s">
        <v>364</v>
      </c>
      <c r="L125">
        <v>7</v>
      </c>
      <c r="M125">
        <v>6</v>
      </c>
      <c r="N125" t="s">
        <v>39</v>
      </c>
      <c r="O125">
        <v>1</v>
      </c>
      <c r="P125">
        <v>317</v>
      </c>
      <c r="Q125">
        <v>7.8073968350007137</v>
      </c>
      <c r="R125">
        <v>7.8712488983006992</v>
      </c>
      <c r="S125">
        <v>6.3852063299985495E-2</v>
      </c>
    </row>
    <row r="126" spans="1:19">
      <c r="A126" s="235">
        <v>41820</v>
      </c>
      <c r="B126">
        <v>3</v>
      </c>
      <c r="C126">
        <v>5</v>
      </c>
      <c r="D126">
        <v>7</v>
      </c>
      <c r="E126" t="s">
        <v>601</v>
      </c>
      <c r="F126" t="s">
        <v>364</v>
      </c>
      <c r="G126" t="s">
        <v>362</v>
      </c>
      <c r="H126" t="s">
        <v>363</v>
      </c>
      <c r="I126">
        <v>7</v>
      </c>
      <c r="J126">
        <v>9</v>
      </c>
      <c r="K126" t="s">
        <v>400</v>
      </c>
      <c r="L126">
        <v>8</v>
      </c>
      <c r="M126">
        <v>6</v>
      </c>
      <c r="N126" t="s">
        <v>38</v>
      </c>
      <c r="O126">
        <v>1</v>
      </c>
      <c r="P126">
        <v>17</v>
      </c>
      <c r="Q126">
        <v>7</v>
      </c>
      <c r="R126">
        <v>7.1111111111111107</v>
      </c>
      <c r="S126">
        <v>0.11111111111111072</v>
      </c>
    </row>
    <row r="127" spans="1:19">
      <c r="A127" s="235">
        <v>41820</v>
      </c>
      <c r="B127">
        <v>3</v>
      </c>
      <c r="C127">
        <v>5</v>
      </c>
      <c r="D127">
        <v>7</v>
      </c>
      <c r="E127" t="s">
        <v>602</v>
      </c>
      <c r="F127" t="s">
        <v>400</v>
      </c>
      <c r="G127" t="s">
        <v>387</v>
      </c>
      <c r="H127" t="s">
        <v>388</v>
      </c>
      <c r="I127">
        <v>8</v>
      </c>
      <c r="J127">
        <v>6</v>
      </c>
      <c r="K127" t="s">
        <v>364</v>
      </c>
      <c r="L127">
        <v>7</v>
      </c>
      <c r="M127">
        <v>9</v>
      </c>
      <c r="N127" t="s">
        <v>39</v>
      </c>
      <c r="O127">
        <v>0</v>
      </c>
      <c r="P127">
        <v>318</v>
      </c>
      <c r="Q127">
        <v>7.8712488983006992</v>
      </c>
      <c r="R127">
        <v>7.8338239203346847</v>
      </c>
      <c r="S127">
        <v>-3.7424977966014517E-2</v>
      </c>
    </row>
    <row r="128" spans="1:19">
      <c r="A128" s="235">
        <v>41820</v>
      </c>
      <c r="B128">
        <v>3</v>
      </c>
      <c r="C128">
        <v>6</v>
      </c>
      <c r="D128">
        <v>8</v>
      </c>
      <c r="E128" t="s">
        <v>603</v>
      </c>
      <c r="F128" t="s">
        <v>364</v>
      </c>
      <c r="G128" t="s">
        <v>362</v>
      </c>
      <c r="H128" t="s">
        <v>363</v>
      </c>
      <c r="I128">
        <v>7</v>
      </c>
      <c r="J128">
        <v>4</v>
      </c>
      <c r="K128" t="s">
        <v>400</v>
      </c>
      <c r="L128">
        <v>8</v>
      </c>
      <c r="M128">
        <v>11</v>
      </c>
      <c r="N128" t="s">
        <v>38</v>
      </c>
      <c r="O128">
        <v>0</v>
      </c>
      <c r="P128">
        <v>18</v>
      </c>
      <c r="Q128">
        <v>7.1111111111111107</v>
      </c>
      <c r="R128">
        <v>6.9473684210526319</v>
      </c>
      <c r="S128">
        <v>-0.16374269005847886</v>
      </c>
    </row>
    <row r="129" spans="1:19">
      <c r="A129" s="235">
        <v>41820</v>
      </c>
      <c r="B129">
        <v>3</v>
      </c>
      <c r="C129">
        <v>6</v>
      </c>
      <c r="D129">
        <v>8</v>
      </c>
      <c r="E129" t="s">
        <v>604</v>
      </c>
      <c r="F129" t="s">
        <v>400</v>
      </c>
      <c r="G129" t="s">
        <v>387</v>
      </c>
      <c r="H129" t="s">
        <v>388</v>
      </c>
      <c r="I129">
        <v>8</v>
      </c>
      <c r="J129">
        <v>11</v>
      </c>
      <c r="K129" t="s">
        <v>364</v>
      </c>
      <c r="L129">
        <v>7</v>
      </c>
      <c r="M129">
        <v>4</v>
      </c>
      <c r="N129" t="s">
        <v>39</v>
      </c>
      <c r="O129">
        <v>1</v>
      </c>
      <c r="P129">
        <v>319</v>
      </c>
      <c r="Q129">
        <v>7.8338239203346847</v>
      </c>
      <c r="R129">
        <v>7.8971474419279915</v>
      </c>
      <c r="S129">
        <v>6.3323521593306786E-2</v>
      </c>
    </row>
    <row r="130" spans="1:19">
      <c r="A130" s="235">
        <v>41820</v>
      </c>
      <c r="B130">
        <v>3</v>
      </c>
      <c r="C130">
        <v>7</v>
      </c>
      <c r="D130">
        <v>9</v>
      </c>
      <c r="E130" t="s">
        <v>605</v>
      </c>
      <c r="F130" t="s">
        <v>364</v>
      </c>
      <c r="G130" t="s">
        <v>362</v>
      </c>
      <c r="H130" t="s">
        <v>363</v>
      </c>
      <c r="I130">
        <v>7</v>
      </c>
      <c r="J130">
        <v>6</v>
      </c>
      <c r="K130" t="s">
        <v>400</v>
      </c>
      <c r="L130">
        <v>8</v>
      </c>
      <c r="M130">
        <v>9</v>
      </c>
      <c r="N130" t="s">
        <v>38</v>
      </c>
      <c r="O130">
        <v>0</v>
      </c>
      <c r="P130">
        <v>19</v>
      </c>
      <c r="Q130">
        <v>6.9473684210526319</v>
      </c>
      <c r="R130">
        <v>6.9</v>
      </c>
      <c r="S130">
        <v>-4.7368421052631504E-2</v>
      </c>
    </row>
    <row r="131" spans="1:19">
      <c r="A131" s="235">
        <v>41820</v>
      </c>
      <c r="B131">
        <v>3</v>
      </c>
      <c r="C131">
        <v>7</v>
      </c>
      <c r="D131">
        <v>9</v>
      </c>
      <c r="E131" t="s">
        <v>606</v>
      </c>
      <c r="F131" t="s">
        <v>400</v>
      </c>
      <c r="G131" t="s">
        <v>387</v>
      </c>
      <c r="H131" t="s">
        <v>388</v>
      </c>
      <c r="I131">
        <v>8</v>
      </c>
      <c r="J131">
        <v>9</v>
      </c>
      <c r="K131" t="s">
        <v>364</v>
      </c>
      <c r="L131">
        <v>7</v>
      </c>
      <c r="M131">
        <v>6</v>
      </c>
      <c r="N131" t="s">
        <v>39</v>
      </c>
      <c r="O131">
        <v>1</v>
      </c>
      <c r="P131">
        <v>320</v>
      </c>
      <c r="Q131">
        <v>7.8971474419279915</v>
      </c>
      <c r="R131">
        <v>7.9192044930894312</v>
      </c>
      <c r="S131">
        <v>2.2057051161439745E-2</v>
      </c>
    </row>
    <row r="132" spans="1:19">
      <c r="A132" s="235">
        <v>41799</v>
      </c>
      <c r="B132">
        <v>4</v>
      </c>
      <c r="C132">
        <v>3</v>
      </c>
      <c r="D132">
        <v>5</v>
      </c>
      <c r="E132" t="s">
        <v>617</v>
      </c>
      <c r="F132" t="s">
        <v>424</v>
      </c>
      <c r="G132" t="s">
        <v>413</v>
      </c>
      <c r="H132" t="s">
        <v>414</v>
      </c>
      <c r="I132">
        <v>8</v>
      </c>
      <c r="J132">
        <v>8</v>
      </c>
      <c r="K132" t="s">
        <v>618</v>
      </c>
      <c r="L132">
        <v>6</v>
      </c>
      <c r="M132">
        <v>7</v>
      </c>
      <c r="N132" t="s">
        <v>38</v>
      </c>
      <c r="O132">
        <v>1</v>
      </c>
      <c r="P132">
        <v>279</v>
      </c>
      <c r="Q132">
        <v>8.0406511745013791</v>
      </c>
      <c r="R132">
        <v>8.0398381510113524</v>
      </c>
      <c r="S132">
        <v>-8.1302349002676522E-4</v>
      </c>
    </row>
    <row r="133" spans="1:19">
      <c r="A133" s="235">
        <v>41799</v>
      </c>
      <c r="B133">
        <v>4</v>
      </c>
      <c r="C133">
        <v>3</v>
      </c>
      <c r="D133">
        <v>5</v>
      </c>
      <c r="E133" t="s">
        <v>619</v>
      </c>
      <c r="F133" t="s">
        <v>618</v>
      </c>
      <c r="G133" t="s">
        <v>607</v>
      </c>
      <c r="H133" t="s">
        <v>321</v>
      </c>
      <c r="I133">
        <v>6</v>
      </c>
      <c r="J133">
        <v>7</v>
      </c>
      <c r="K133" t="s">
        <v>424</v>
      </c>
      <c r="L133">
        <v>8</v>
      </c>
      <c r="M133">
        <v>8</v>
      </c>
      <c r="N133" t="s">
        <v>39</v>
      </c>
      <c r="O133">
        <v>0</v>
      </c>
      <c r="P133">
        <v>0</v>
      </c>
      <c r="Q133">
        <v>6</v>
      </c>
      <c r="R133">
        <v>7</v>
      </c>
      <c r="S133">
        <v>1</v>
      </c>
    </row>
    <row r="134" spans="1:19">
      <c r="A134" s="235">
        <v>41799</v>
      </c>
      <c r="B134">
        <v>4</v>
      </c>
      <c r="C134">
        <v>4</v>
      </c>
      <c r="D134">
        <v>6</v>
      </c>
      <c r="E134" t="s">
        <v>620</v>
      </c>
      <c r="F134" t="s">
        <v>424</v>
      </c>
      <c r="G134" t="s">
        <v>413</v>
      </c>
      <c r="H134" t="s">
        <v>414</v>
      </c>
      <c r="I134">
        <v>8</v>
      </c>
      <c r="J134">
        <v>11</v>
      </c>
      <c r="K134" t="s">
        <v>618</v>
      </c>
      <c r="L134">
        <v>6</v>
      </c>
      <c r="M134">
        <v>4</v>
      </c>
      <c r="N134" t="s">
        <v>38</v>
      </c>
      <c r="O134">
        <v>0</v>
      </c>
      <c r="P134">
        <v>280</v>
      </c>
      <c r="Q134">
        <v>8.0398381510113524</v>
      </c>
      <c r="R134">
        <v>8.0190413879911251</v>
      </c>
      <c r="S134">
        <v>-2.079676302022726E-2</v>
      </c>
    </row>
    <row r="135" spans="1:19">
      <c r="A135" s="235">
        <v>41799</v>
      </c>
      <c r="B135">
        <v>4</v>
      </c>
      <c r="C135">
        <v>4</v>
      </c>
      <c r="D135">
        <v>6</v>
      </c>
      <c r="E135" t="s">
        <v>621</v>
      </c>
      <c r="F135" t="s">
        <v>618</v>
      </c>
      <c r="G135" t="s">
        <v>607</v>
      </c>
      <c r="H135" t="s">
        <v>321</v>
      </c>
      <c r="I135">
        <v>6</v>
      </c>
      <c r="J135">
        <v>4</v>
      </c>
      <c r="K135" t="s">
        <v>424</v>
      </c>
      <c r="L135">
        <v>8</v>
      </c>
      <c r="M135">
        <v>11</v>
      </c>
      <c r="N135" t="s">
        <v>39</v>
      </c>
      <c r="O135">
        <v>1</v>
      </c>
      <c r="P135">
        <v>1</v>
      </c>
      <c r="Q135">
        <v>7</v>
      </c>
      <c r="R135">
        <v>7.5</v>
      </c>
      <c r="S135">
        <v>0.5</v>
      </c>
    </row>
    <row r="136" spans="1:19">
      <c r="A136" s="235">
        <v>41799</v>
      </c>
      <c r="B136">
        <v>4</v>
      </c>
      <c r="C136">
        <v>5</v>
      </c>
      <c r="D136">
        <v>7</v>
      </c>
      <c r="E136" t="s">
        <v>622</v>
      </c>
      <c r="F136" t="s">
        <v>424</v>
      </c>
      <c r="G136" t="s">
        <v>413</v>
      </c>
      <c r="H136" t="s">
        <v>414</v>
      </c>
      <c r="I136">
        <v>8</v>
      </c>
      <c r="J136">
        <v>13</v>
      </c>
      <c r="K136" t="s">
        <v>618</v>
      </c>
      <c r="L136">
        <v>6</v>
      </c>
      <c r="M136">
        <v>2</v>
      </c>
      <c r="N136" t="s">
        <v>38</v>
      </c>
      <c r="O136">
        <v>1</v>
      </c>
      <c r="P136">
        <v>281</v>
      </c>
      <c r="Q136">
        <v>8.0190413879911251</v>
      </c>
      <c r="R136">
        <v>8.1186605602313016</v>
      </c>
      <c r="S136">
        <v>9.9619172240176468E-2</v>
      </c>
    </row>
    <row r="137" spans="1:19">
      <c r="A137" s="235">
        <v>41799</v>
      </c>
      <c r="B137">
        <v>4</v>
      </c>
      <c r="C137">
        <v>5</v>
      </c>
      <c r="D137">
        <v>7</v>
      </c>
      <c r="E137" t="s">
        <v>623</v>
      </c>
      <c r="F137" t="s">
        <v>618</v>
      </c>
      <c r="G137" t="s">
        <v>607</v>
      </c>
      <c r="H137" t="s">
        <v>321</v>
      </c>
      <c r="I137">
        <v>6</v>
      </c>
      <c r="J137">
        <v>2</v>
      </c>
      <c r="K137" t="s">
        <v>424</v>
      </c>
      <c r="L137">
        <v>8</v>
      </c>
      <c r="M137">
        <v>13</v>
      </c>
      <c r="N137" t="s">
        <v>39</v>
      </c>
      <c r="O137">
        <v>0</v>
      </c>
      <c r="P137">
        <v>2</v>
      </c>
      <c r="Q137">
        <v>7.5</v>
      </c>
      <c r="R137">
        <v>5.666666666666667</v>
      </c>
      <c r="S137">
        <v>-1.833333333333333</v>
      </c>
    </row>
    <row r="138" spans="1:19">
      <c r="A138" s="235">
        <v>41799</v>
      </c>
      <c r="B138">
        <v>4</v>
      </c>
      <c r="C138">
        <v>6</v>
      </c>
      <c r="D138">
        <v>8</v>
      </c>
      <c r="E138" t="s">
        <v>624</v>
      </c>
      <c r="F138" t="s">
        <v>424</v>
      </c>
      <c r="G138" t="s">
        <v>413</v>
      </c>
      <c r="H138" t="s">
        <v>414</v>
      </c>
      <c r="I138">
        <v>8</v>
      </c>
      <c r="J138">
        <v>7</v>
      </c>
      <c r="K138" t="s">
        <v>618</v>
      </c>
      <c r="L138">
        <v>6</v>
      </c>
      <c r="M138">
        <v>8</v>
      </c>
      <c r="N138" t="s">
        <v>38</v>
      </c>
      <c r="O138">
        <v>0</v>
      </c>
      <c r="P138">
        <v>282</v>
      </c>
      <c r="Q138">
        <v>8.1186605602313016</v>
      </c>
      <c r="R138">
        <v>8.0962873490266762</v>
      </c>
      <c r="S138">
        <v>-2.2373211204625321E-2</v>
      </c>
    </row>
    <row r="139" spans="1:19">
      <c r="A139" s="235">
        <v>41799</v>
      </c>
      <c r="B139">
        <v>4</v>
      </c>
      <c r="C139">
        <v>6</v>
      </c>
      <c r="D139">
        <v>8</v>
      </c>
      <c r="E139" t="s">
        <v>625</v>
      </c>
      <c r="F139" t="s">
        <v>618</v>
      </c>
      <c r="G139" t="s">
        <v>607</v>
      </c>
      <c r="H139" t="s">
        <v>321</v>
      </c>
      <c r="I139">
        <v>6</v>
      </c>
      <c r="J139">
        <v>8</v>
      </c>
      <c r="K139" t="s">
        <v>424</v>
      </c>
      <c r="L139">
        <v>8</v>
      </c>
      <c r="M139">
        <v>7</v>
      </c>
      <c r="N139" t="s">
        <v>39</v>
      </c>
      <c r="O139">
        <v>1</v>
      </c>
      <c r="P139">
        <v>3</v>
      </c>
      <c r="Q139">
        <v>5.666666666666667</v>
      </c>
      <c r="R139">
        <v>6.25</v>
      </c>
      <c r="S139">
        <v>0.58333333333333304</v>
      </c>
    </row>
    <row r="140" spans="1:19">
      <c r="A140" s="235">
        <v>41799</v>
      </c>
      <c r="B140">
        <v>4</v>
      </c>
      <c r="C140">
        <v>7</v>
      </c>
      <c r="D140">
        <v>9</v>
      </c>
      <c r="E140" t="s">
        <v>626</v>
      </c>
      <c r="F140" t="s">
        <v>424</v>
      </c>
      <c r="G140" t="s">
        <v>413</v>
      </c>
      <c r="H140" t="s">
        <v>414</v>
      </c>
      <c r="I140">
        <v>8</v>
      </c>
      <c r="J140">
        <v>9</v>
      </c>
      <c r="K140" t="s">
        <v>618</v>
      </c>
      <c r="L140">
        <v>6</v>
      </c>
      <c r="M140">
        <v>6</v>
      </c>
      <c r="N140" t="s">
        <v>38</v>
      </c>
      <c r="O140">
        <v>1</v>
      </c>
      <c r="P140">
        <v>283</v>
      </c>
      <c r="Q140">
        <v>8.0962873490266762</v>
      </c>
      <c r="R140">
        <v>8.1143616020461415</v>
      </c>
      <c r="S140">
        <v>1.8074253019465303E-2</v>
      </c>
    </row>
    <row r="141" spans="1:19">
      <c r="A141" s="235">
        <v>41799</v>
      </c>
      <c r="B141">
        <v>4</v>
      </c>
      <c r="C141">
        <v>7</v>
      </c>
      <c r="D141">
        <v>9</v>
      </c>
      <c r="E141" t="s">
        <v>627</v>
      </c>
      <c r="F141" t="s">
        <v>618</v>
      </c>
      <c r="G141" t="s">
        <v>607</v>
      </c>
      <c r="H141" t="s">
        <v>321</v>
      </c>
      <c r="I141">
        <v>6</v>
      </c>
      <c r="J141">
        <v>6</v>
      </c>
      <c r="K141" t="s">
        <v>424</v>
      </c>
      <c r="L141">
        <v>8</v>
      </c>
      <c r="M141">
        <v>9</v>
      </c>
      <c r="N141" t="s">
        <v>39</v>
      </c>
      <c r="O141">
        <v>0</v>
      </c>
      <c r="P141">
        <v>4</v>
      </c>
      <c r="Q141">
        <v>6.25</v>
      </c>
      <c r="R141">
        <v>6.2</v>
      </c>
      <c r="S141">
        <v>-4.9999999999999822E-2</v>
      </c>
    </row>
    <row r="142" spans="1:19">
      <c r="A142" s="235">
        <v>41827</v>
      </c>
      <c r="B142">
        <v>3</v>
      </c>
      <c r="C142">
        <v>3</v>
      </c>
      <c r="D142">
        <v>5</v>
      </c>
      <c r="E142" t="s">
        <v>636</v>
      </c>
      <c r="F142" t="s">
        <v>401</v>
      </c>
      <c r="G142" t="s">
        <v>389</v>
      </c>
      <c r="H142" t="s">
        <v>390</v>
      </c>
      <c r="I142">
        <v>7</v>
      </c>
      <c r="J142">
        <v>8</v>
      </c>
      <c r="K142" t="s">
        <v>464</v>
      </c>
      <c r="L142">
        <v>8</v>
      </c>
      <c r="M142">
        <v>7</v>
      </c>
      <c r="N142" t="s">
        <v>38</v>
      </c>
      <c r="O142">
        <v>1</v>
      </c>
      <c r="P142">
        <v>282</v>
      </c>
      <c r="Q142">
        <v>6.5594008344677706</v>
      </c>
      <c r="R142">
        <v>6.5882128177784152</v>
      </c>
      <c r="S142">
        <v>2.8811983310644607E-2</v>
      </c>
    </row>
    <row r="143" spans="1:19">
      <c r="A143" s="235">
        <v>41827</v>
      </c>
      <c r="B143">
        <v>3</v>
      </c>
      <c r="C143">
        <v>3</v>
      </c>
      <c r="D143">
        <v>5</v>
      </c>
      <c r="E143" t="s">
        <v>637</v>
      </c>
      <c r="F143" t="s">
        <v>464</v>
      </c>
      <c r="G143" t="s">
        <v>454</v>
      </c>
      <c r="H143" t="s">
        <v>321</v>
      </c>
      <c r="I143">
        <v>8</v>
      </c>
      <c r="J143">
        <v>7</v>
      </c>
      <c r="K143" t="s">
        <v>401</v>
      </c>
      <c r="L143">
        <v>7</v>
      </c>
      <c r="M143">
        <v>8</v>
      </c>
      <c r="N143" t="s">
        <v>39</v>
      </c>
      <c r="O143">
        <v>0</v>
      </c>
      <c r="P143">
        <v>52</v>
      </c>
      <c r="Q143">
        <v>6.2593985435897448</v>
      </c>
      <c r="R143">
        <v>6.2742105727179505</v>
      </c>
      <c r="S143">
        <v>1.4812029128205673E-2</v>
      </c>
    </row>
    <row r="144" spans="1:19">
      <c r="A144" s="235">
        <v>41827</v>
      </c>
      <c r="B144">
        <v>3</v>
      </c>
      <c r="C144">
        <v>4</v>
      </c>
      <c r="D144">
        <v>6</v>
      </c>
      <c r="E144" t="s">
        <v>638</v>
      </c>
      <c r="F144" t="s">
        <v>401</v>
      </c>
      <c r="G144" t="s">
        <v>389</v>
      </c>
      <c r="H144" t="s">
        <v>390</v>
      </c>
      <c r="I144">
        <v>7</v>
      </c>
      <c r="J144">
        <v>9</v>
      </c>
      <c r="K144" t="s">
        <v>464</v>
      </c>
      <c r="L144">
        <v>8</v>
      </c>
      <c r="M144">
        <v>6</v>
      </c>
      <c r="N144" t="s">
        <v>38</v>
      </c>
      <c r="O144">
        <v>0</v>
      </c>
      <c r="P144">
        <v>283</v>
      </c>
      <c r="Q144">
        <v>6.5882128177784152</v>
      </c>
      <c r="R144">
        <v>6.5964485614228465</v>
      </c>
      <c r="S144">
        <v>8.2357436444313592E-3</v>
      </c>
    </row>
    <row r="145" spans="1:19">
      <c r="A145" s="235">
        <v>41827</v>
      </c>
      <c r="B145">
        <v>3</v>
      </c>
      <c r="C145">
        <v>4</v>
      </c>
      <c r="D145">
        <v>6</v>
      </c>
      <c r="E145" t="s">
        <v>639</v>
      </c>
      <c r="F145" t="s">
        <v>464</v>
      </c>
      <c r="G145" t="s">
        <v>454</v>
      </c>
      <c r="H145" t="s">
        <v>321</v>
      </c>
      <c r="I145">
        <v>8</v>
      </c>
      <c r="J145">
        <v>6</v>
      </c>
      <c r="K145" t="s">
        <v>401</v>
      </c>
      <c r="L145">
        <v>7</v>
      </c>
      <c r="M145">
        <v>9</v>
      </c>
      <c r="N145" t="s">
        <v>39</v>
      </c>
      <c r="O145">
        <v>1</v>
      </c>
      <c r="P145">
        <v>53</v>
      </c>
      <c r="Q145">
        <v>6.2742105727179505</v>
      </c>
      <c r="R145">
        <v>6.3087263612635915</v>
      </c>
      <c r="S145">
        <v>3.451578854564108E-2</v>
      </c>
    </row>
    <row r="146" spans="1:19">
      <c r="A146" s="235">
        <v>41827</v>
      </c>
      <c r="B146">
        <v>3</v>
      </c>
      <c r="C146">
        <v>5</v>
      </c>
      <c r="D146">
        <v>7</v>
      </c>
      <c r="E146" t="s">
        <v>640</v>
      </c>
      <c r="F146" t="s">
        <v>401</v>
      </c>
      <c r="G146" t="s">
        <v>389</v>
      </c>
      <c r="H146" t="s">
        <v>390</v>
      </c>
      <c r="I146">
        <v>7</v>
      </c>
      <c r="J146">
        <v>6</v>
      </c>
      <c r="K146" t="s">
        <v>464</v>
      </c>
      <c r="L146">
        <v>8</v>
      </c>
      <c r="M146">
        <v>9</v>
      </c>
      <c r="N146" t="s">
        <v>38</v>
      </c>
      <c r="O146">
        <v>0</v>
      </c>
      <c r="P146">
        <v>284</v>
      </c>
      <c r="Q146">
        <v>6.5964485614228465</v>
      </c>
      <c r="R146">
        <v>6.5845195901943896</v>
      </c>
      <c r="S146">
        <v>-1.192897122845693E-2</v>
      </c>
    </row>
    <row r="147" spans="1:19">
      <c r="A147" s="235">
        <v>41827</v>
      </c>
      <c r="B147">
        <v>3</v>
      </c>
      <c r="C147">
        <v>5</v>
      </c>
      <c r="D147">
        <v>7</v>
      </c>
      <c r="E147" t="s">
        <v>641</v>
      </c>
      <c r="F147" t="s">
        <v>464</v>
      </c>
      <c r="G147" t="s">
        <v>454</v>
      </c>
      <c r="H147" t="s">
        <v>321</v>
      </c>
      <c r="I147">
        <v>8</v>
      </c>
      <c r="J147">
        <v>9</v>
      </c>
      <c r="K147" t="s">
        <v>401</v>
      </c>
      <c r="L147">
        <v>7</v>
      </c>
      <c r="M147">
        <v>6</v>
      </c>
      <c r="N147" t="s">
        <v>39</v>
      </c>
      <c r="O147">
        <v>1</v>
      </c>
      <c r="P147">
        <v>54</v>
      </c>
      <c r="Q147">
        <v>6.3087263612635915</v>
      </c>
      <c r="R147">
        <v>6.36255183403832</v>
      </c>
      <c r="S147">
        <v>5.3825472774728489E-2</v>
      </c>
    </row>
    <row r="148" spans="1:19">
      <c r="A148" s="235">
        <v>41827</v>
      </c>
      <c r="B148">
        <v>3</v>
      </c>
      <c r="C148">
        <v>6</v>
      </c>
      <c r="D148">
        <v>8</v>
      </c>
      <c r="E148" t="s">
        <v>642</v>
      </c>
      <c r="F148" t="s">
        <v>401</v>
      </c>
      <c r="G148" t="s">
        <v>389</v>
      </c>
      <c r="H148" t="s">
        <v>390</v>
      </c>
      <c r="I148">
        <v>7</v>
      </c>
      <c r="J148">
        <v>7</v>
      </c>
      <c r="K148" t="s">
        <v>464</v>
      </c>
      <c r="L148">
        <v>8</v>
      </c>
      <c r="M148">
        <v>8</v>
      </c>
      <c r="N148" t="s">
        <v>38</v>
      </c>
      <c r="O148">
        <v>0</v>
      </c>
      <c r="P148">
        <v>285</v>
      </c>
      <c r="Q148">
        <v>6.5845195901943896</v>
      </c>
      <c r="R148">
        <v>6.5928291983905023</v>
      </c>
      <c r="S148">
        <v>8.3096081961127055E-3</v>
      </c>
    </row>
    <row r="149" spans="1:19">
      <c r="A149" s="235">
        <v>41827</v>
      </c>
      <c r="B149">
        <v>3</v>
      </c>
      <c r="C149">
        <v>6</v>
      </c>
      <c r="D149">
        <v>8</v>
      </c>
      <c r="E149" t="s">
        <v>643</v>
      </c>
      <c r="F149" t="s">
        <v>464</v>
      </c>
      <c r="G149" t="s">
        <v>454</v>
      </c>
      <c r="H149" t="s">
        <v>321</v>
      </c>
      <c r="I149">
        <v>8</v>
      </c>
      <c r="J149">
        <v>8</v>
      </c>
      <c r="K149" t="s">
        <v>401</v>
      </c>
      <c r="L149">
        <v>7</v>
      </c>
      <c r="M149">
        <v>7</v>
      </c>
      <c r="N149" t="s">
        <v>39</v>
      </c>
      <c r="O149">
        <v>1</v>
      </c>
      <c r="P149">
        <v>55</v>
      </c>
      <c r="Q149">
        <v>6.36255183403832</v>
      </c>
      <c r="R149">
        <v>6.395300797357554</v>
      </c>
      <c r="S149">
        <v>3.2748963319233937E-2</v>
      </c>
    </row>
    <row r="150" spans="1:19">
      <c r="A150" s="235">
        <v>41827</v>
      </c>
      <c r="B150">
        <v>3</v>
      </c>
      <c r="C150">
        <v>7</v>
      </c>
      <c r="D150">
        <v>9</v>
      </c>
      <c r="E150" t="s">
        <v>644</v>
      </c>
      <c r="F150" t="s">
        <v>401</v>
      </c>
      <c r="G150" t="s">
        <v>389</v>
      </c>
      <c r="H150" t="s">
        <v>390</v>
      </c>
      <c r="I150">
        <v>7</v>
      </c>
      <c r="J150">
        <v>11</v>
      </c>
      <c r="K150" t="s">
        <v>464</v>
      </c>
      <c r="L150">
        <v>8</v>
      </c>
      <c r="M150">
        <v>4</v>
      </c>
      <c r="N150" t="s">
        <v>38</v>
      </c>
      <c r="O150">
        <v>1</v>
      </c>
      <c r="P150">
        <v>286</v>
      </c>
      <c r="Q150">
        <v>6.5928291983905023</v>
      </c>
      <c r="R150">
        <v>6.680972614422692</v>
      </c>
      <c r="S150">
        <v>8.814341603218967E-2</v>
      </c>
    </row>
    <row r="151" spans="1:19">
      <c r="A151" s="235">
        <v>41827</v>
      </c>
      <c r="B151">
        <v>3</v>
      </c>
      <c r="C151">
        <v>7</v>
      </c>
      <c r="D151">
        <v>9</v>
      </c>
      <c r="E151" t="s">
        <v>645</v>
      </c>
      <c r="F151" t="s">
        <v>464</v>
      </c>
      <c r="G151" t="s">
        <v>454</v>
      </c>
      <c r="H151" t="s">
        <v>321</v>
      </c>
      <c r="I151">
        <v>8</v>
      </c>
      <c r="J151">
        <v>4</v>
      </c>
      <c r="K151" t="s">
        <v>401</v>
      </c>
      <c r="L151">
        <v>7</v>
      </c>
      <c r="M151">
        <v>11</v>
      </c>
      <c r="N151" t="s">
        <v>39</v>
      </c>
      <c r="O151">
        <v>0</v>
      </c>
      <c r="P151">
        <v>56</v>
      </c>
      <c r="Q151">
        <v>6.395300797357554</v>
      </c>
      <c r="R151">
        <v>6.3473947814104035</v>
      </c>
      <c r="S151">
        <v>-4.7906015947150493E-2</v>
      </c>
    </row>
    <row r="152" spans="1:19">
      <c r="A152" s="235">
        <v>41827</v>
      </c>
      <c r="B152">
        <v>4</v>
      </c>
      <c r="C152">
        <v>3</v>
      </c>
      <c r="D152">
        <v>5</v>
      </c>
      <c r="E152" t="s">
        <v>654</v>
      </c>
      <c r="F152" t="s">
        <v>375</v>
      </c>
      <c r="G152" t="s">
        <v>360</v>
      </c>
      <c r="H152" t="s">
        <v>361</v>
      </c>
      <c r="I152">
        <v>8</v>
      </c>
      <c r="J152">
        <v>7</v>
      </c>
      <c r="K152" t="s">
        <v>424</v>
      </c>
      <c r="L152">
        <v>8</v>
      </c>
      <c r="M152">
        <v>8</v>
      </c>
      <c r="N152" t="s">
        <v>38</v>
      </c>
      <c r="O152">
        <v>0</v>
      </c>
      <c r="P152">
        <v>52</v>
      </c>
      <c r="Q152">
        <v>8.0743391111111116</v>
      </c>
      <c r="R152">
        <v>8.0528523288888891</v>
      </c>
      <c r="S152">
        <v>-2.1486782222222445E-2</v>
      </c>
    </row>
    <row r="153" spans="1:19">
      <c r="A153" s="235">
        <v>41827</v>
      </c>
      <c r="B153">
        <v>4</v>
      </c>
      <c r="C153">
        <v>3</v>
      </c>
      <c r="D153">
        <v>5</v>
      </c>
      <c r="E153" t="s">
        <v>655</v>
      </c>
      <c r="F153" t="s">
        <v>424</v>
      </c>
      <c r="G153" t="s">
        <v>414</v>
      </c>
      <c r="H153" t="s">
        <v>413</v>
      </c>
      <c r="I153">
        <v>8</v>
      </c>
      <c r="J153">
        <v>8</v>
      </c>
      <c r="K153" t="s">
        <v>375</v>
      </c>
      <c r="L153">
        <v>8</v>
      </c>
      <c r="M153">
        <v>7</v>
      </c>
      <c r="N153" t="s">
        <v>39</v>
      </c>
      <c r="O153">
        <v>1</v>
      </c>
      <c r="P153">
        <v>284</v>
      </c>
      <c r="Q153">
        <v>8.1143616020461415</v>
      </c>
      <c r="R153">
        <v>8.1120743700052191</v>
      </c>
      <c r="S153">
        <v>-2.2872320409224045E-3</v>
      </c>
    </row>
    <row r="154" spans="1:19">
      <c r="A154" s="235">
        <v>41827</v>
      </c>
      <c r="B154">
        <v>4</v>
      </c>
      <c r="C154">
        <v>4</v>
      </c>
      <c r="D154">
        <v>6</v>
      </c>
      <c r="E154" t="s">
        <v>656</v>
      </c>
      <c r="F154" t="s">
        <v>375</v>
      </c>
      <c r="G154" t="s">
        <v>360</v>
      </c>
      <c r="H154" t="s">
        <v>361</v>
      </c>
      <c r="I154">
        <v>8</v>
      </c>
      <c r="J154">
        <v>5</v>
      </c>
      <c r="K154" t="s">
        <v>424</v>
      </c>
      <c r="L154">
        <v>8</v>
      </c>
      <c r="M154">
        <v>10</v>
      </c>
      <c r="N154" t="s">
        <v>38</v>
      </c>
      <c r="O154">
        <v>0</v>
      </c>
      <c r="P154">
        <v>53</v>
      </c>
      <c r="Q154">
        <v>8.0528523288888891</v>
      </c>
      <c r="R154">
        <v>7.9717952823111116</v>
      </c>
      <c r="S154">
        <v>-8.1057046577777569E-2</v>
      </c>
    </row>
    <row r="155" spans="1:19">
      <c r="A155" s="235">
        <v>41827</v>
      </c>
      <c r="B155">
        <v>4</v>
      </c>
      <c r="C155">
        <v>4</v>
      </c>
      <c r="D155">
        <v>6</v>
      </c>
      <c r="E155" t="s">
        <v>657</v>
      </c>
      <c r="F155" t="s">
        <v>424</v>
      </c>
      <c r="G155" t="s">
        <v>414</v>
      </c>
      <c r="H155" t="s">
        <v>413</v>
      </c>
      <c r="I155">
        <v>8</v>
      </c>
      <c r="J155">
        <v>10</v>
      </c>
      <c r="K155" t="s">
        <v>375</v>
      </c>
      <c r="L155">
        <v>8</v>
      </c>
      <c r="M155">
        <v>5</v>
      </c>
      <c r="N155" t="s">
        <v>39</v>
      </c>
      <c r="O155">
        <v>1</v>
      </c>
      <c r="P155">
        <v>285</v>
      </c>
      <c r="Q155">
        <v>8.1120743700052191</v>
      </c>
      <c r="R155">
        <v>8.1698328826051139</v>
      </c>
      <c r="S155">
        <v>5.7758512599894729E-2</v>
      </c>
    </row>
    <row r="156" spans="1:19">
      <c r="A156" s="235">
        <v>41827</v>
      </c>
      <c r="B156">
        <v>4</v>
      </c>
      <c r="C156">
        <v>5</v>
      </c>
      <c r="D156">
        <v>7</v>
      </c>
      <c r="E156" t="s">
        <v>658</v>
      </c>
      <c r="F156" t="s">
        <v>375</v>
      </c>
      <c r="G156" t="s">
        <v>360</v>
      </c>
      <c r="H156" t="s">
        <v>361</v>
      </c>
      <c r="I156">
        <v>8</v>
      </c>
      <c r="J156">
        <v>7</v>
      </c>
      <c r="K156" t="s">
        <v>424</v>
      </c>
      <c r="L156">
        <v>8</v>
      </c>
      <c r="M156">
        <v>8</v>
      </c>
      <c r="N156" t="s">
        <v>38</v>
      </c>
      <c r="O156">
        <v>0</v>
      </c>
      <c r="P156">
        <v>54</v>
      </c>
      <c r="Q156">
        <v>7.9717952823111116</v>
      </c>
      <c r="R156">
        <v>7.952359376664889</v>
      </c>
      <c r="S156">
        <v>-1.9435905646222551E-2</v>
      </c>
    </row>
    <row r="157" spans="1:19">
      <c r="A157" s="235">
        <v>41827</v>
      </c>
      <c r="B157">
        <v>4</v>
      </c>
      <c r="C157">
        <v>5</v>
      </c>
      <c r="D157">
        <v>7</v>
      </c>
      <c r="E157" t="s">
        <v>659</v>
      </c>
      <c r="F157" t="s">
        <v>424</v>
      </c>
      <c r="G157" t="s">
        <v>414</v>
      </c>
      <c r="H157" t="s">
        <v>413</v>
      </c>
      <c r="I157">
        <v>8</v>
      </c>
      <c r="J157">
        <v>8</v>
      </c>
      <c r="K157" t="s">
        <v>375</v>
      </c>
      <c r="L157">
        <v>8</v>
      </c>
      <c r="M157">
        <v>7</v>
      </c>
      <c r="N157" t="s">
        <v>39</v>
      </c>
      <c r="O157">
        <v>1</v>
      </c>
      <c r="P157">
        <v>286</v>
      </c>
      <c r="Q157">
        <v>8.1698328826051139</v>
      </c>
      <c r="R157">
        <v>8.1664362249530118</v>
      </c>
      <c r="S157">
        <v>-3.3966576521020642E-3</v>
      </c>
    </row>
    <row r="158" spans="1:19">
      <c r="A158" s="235">
        <v>41827</v>
      </c>
      <c r="B158">
        <v>4</v>
      </c>
      <c r="C158">
        <v>6</v>
      </c>
      <c r="D158">
        <v>8</v>
      </c>
      <c r="E158" t="s">
        <v>660</v>
      </c>
      <c r="F158" t="s">
        <v>375</v>
      </c>
      <c r="G158" t="s">
        <v>360</v>
      </c>
      <c r="H158" t="s">
        <v>361</v>
      </c>
      <c r="I158">
        <v>8</v>
      </c>
      <c r="J158">
        <v>4</v>
      </c>
      <c r="K158" t="s">
        <v>424</v>
      </c>
      <c r="L158">
        <v>8</v>
      </c>
      <c r="M158">
        <v>11</v>
      </c>
      <c r="N158" t="s">
        <v>38</v>
      </c>
      <c r="O158">
        <v>0</v>
      </c>
      <c r="P158">
        <v>55</v>
      </c>
      <c r="Q158">
        <v>7.952359376664889</v>
      </c>
      <c r="R158">
        <v>7.8733121891315907</v>
      </c>
      <c r="S158">
        <v>-7.9047187533298313E-2</v>
      </c>
    </row>
    <row r="159" spans="1:19">
      <c r="A159" s="235">
        <v>41827</v>
      </c>
      <c r="B159">
        <v>4</v>
      </c>
      <c r="C159">
        <v>6</v>
      </c>
      <c r="D159">
        <v>8</v>
      </c>
      <c r="E159" t="s">
        <v>661</v>
      </c>
      <c r="F159" t="s">
        <v>424</v>
      </c>
      <c r="G159" t="s">
        <v>414</v>
      </c>
      <c r="H159" t="s">
        <v>413</v>
      </c>
      <c r="I159">
        <v>8</v>
      </c>
      <c r="J159">
        <v>11</v>
      </c>
      <c r="K159" t="s">
        <v>375</v>
      </c>
      <c r="L159">
        <v>8</v>
      </c>
      <c r="M159">
        <v>4</v>
      </c>
      <c r="N159" t="s">
        <v>39</v>
      </c>
      <c r="O159">
        <v>1</v>
      </c>
      <c r="P159">
        <v>287</v>
      </c>
      <c r="Q159">
        <v>8.1664362249530118</v>
      </c>
      <c r="R159">
        <v>8.2231075004539509</v>
      </c>
      <c r="S159">
        <v>5.6671275500939089E-2</v>
      </c>
    </row>
    <row r="160" spans="1:19">
      <c r="A160" s="235">
        <v>41827</v>
      </c>
      <c r="B160">
        <v>4</v>
      </c>
      <c r="C160">
        <v>7</v>
      </c>
      <c r="D160">
        <v>9</v>
      </c>
      <c r="E160" t="s">
        <v>662</v>
      </c>
      <c r="F160" t="s">
        <v>375</v>
      </c>
      <c r="G160" t="s">
        <v>360</v>
      </c>
      <c r="H160" t="s">
        <v>361</v>
      </c>
      <c r="I160">
        <v>8</v>
      </c>
      <c r="J160">
        <v>9</v>
      </c>
      <c r="K160" t="s">
        <v>424</v>
      </c>
      <c r="L160">
        <v>8</v>
      </c>
      <c r="M160">
        <v>6</v>
      </c>
      <c r="N160" t="s">
        <v>38</v>
      </c>
      <c r="O160">
        <v>1</v>
      </c>
      <c r="P160">
        <v>56</v>
      </c>
      <c r="Q160">
        <v>7.8733121891315907</v>
      </c>
      <c r="R160">
        <v>7.8958459453489596</v>
      </c>
      <c r="S160">
        <v>2.2533756217368861E-2</v>
      </c>
    </row>
    <row r="161" spans="1:19">
      <c r="A161" s="235">
        <v>41827</v>
      </c>
      <c r="B161">
        <v>4</v>
      </c>
      <c r="C161">
        <v>7</v>
      </c>
      <c r="D161">
        <v>9</v>
      </c>
      <c r="E161" t="s">
        <v>663</v>
      </c>
      <c r="F161" t="s">
        <v>424</v>
      </c>
      <c r="G161" t="s">
        <v>414</v>
      </c>
      <c r="H161" t="s">
        <v>413</v>
      </c>
      <c r="I161">
        <v>8</v>
      </c>
      <c r="J161">
        <v>6</v>
      </c>
      <c r="K161" t="s">
        <v>375</v>
      </c>
      <c r="L161">
        <v>8</v>
      </c>
      <c r="M161">
        <v>9</v>
      </c>
      <c r="N161" t="s">
        <v>39</v>
      </c>
      <c r="O161">
        <v>0</v>
      </c>
      <c r="P161">
        <v>288</v>
      </c>
      <c r="Q161">
        <v>8.2231075004539509</v>
      </c>
      <c r="R161">
        <v>8.1786453504448726</v>
      </c>
      <c r="S161">
        <v>-4.4462150009078272E-2</v>
      </c>
    </row>
    <row r="162" spans="1:19">
      <c r="A162" s="235">
        <v>41827</v>
      </c>
      <c r="B162">
        <v>2</v>
      </c>
      <c r="C162">
        <v>3</v>
      </c>
      <c r="D162">
        <v>5</v>
      </c>
      <c r="E162" t="s">
        <v>672</v>
      </c>
      <c r="F162" t="s">
        <v>444</v>
      </c>
      <c r="G162" t="s">
        <v>358</v>
      </c>
      <c r="H162" t="s">
        <v>359</v>
      </c>
      <c r="I162">
        <v>8</v>
      </c>
      <c r="J162">
        <v>7</v>
      </c>
      <c r="K162" t="s">
        <v>364</v>
      </c>
      <c r="L162">
        <v>7</v>
      </c>
      <c r="M162">
        <v>8</v>
      </c>
      <c r="N162" t="s">
        <v>38</v>
      </c>
      <c r="O162">
        <v>0</v>
      </c>
      <c r="P162">
        <v>20</v>
      </c>
      <c r="Q162">
        <v>8.0999999999999979</v>
      </c>
      <c r="R162">
        <v>8.0476190476190457</v>
      </c>
      <c r="S162">
        <v>-5.2380952380952195E-2</v>
      </c>
    </row>
    <row r="163" spans="1:19">
      <c r="A163" s="235">
        <v>41827</v>
      </c>
      <c r="B163">
        <v>2</v>
      </c>
      <c r="C163">
        <v>3</v>
      </c>
      <c r="D163">
        <v>5</v>
      </c>
      <c r="E163" t="s">
        <v>673</v>
      </c>
      <c r="F163" t="s">
        <v>364</v>
      </c>
      <c r="G163" t="s">
        <v>362</v>
      </c>
      <c r="H163" t="s">
        <v>363</v>
      </c>
      <c r="I163">
        <v>7</v>
      </c>
      <c r="J163">
        <v>8</v>
      </c>
      <c r="K163" t="s">
        <v>444</v>
      </c>
      <c r="L163">
        <v>8</v>
      </c>
      <c r="M163">
        <v>7</v>
      </c>
      <c r="N163" t="s">
        <v>39</v>
      </c>
      <c r="O163">
        <v>1</v>
      </c>
      <c r="P163">
        <v>20</v>
      </c>
      <c r="Q163">
        <v>6.9</v>
      </c>
      <c r="R163">
        <v>6.9523809523809526</v>
      </c>
      <c r="S163">
        <v>5.2380952380952195E-2</v>
      </c>
    </row>
    <row r="164" spans="1:19">
      <c r="A164" s="235">
        <v>41827</v>
      </c>
      <c r="B164">
        <v>2</v>
      </c>
      <c r="C164">
        <v>4</v>
      </c>
      <c r="D164">
        <v>6</v>
      </c>
      <c r="E164" t="s">
        <v>674</v>
      </c>
      <c r="F164" t="s">
        <v>444</v>
      </c>
      <c r="G164" t="s">
        <v>358</v>
      </c>
      <c r="H164" t="s">
        <v>359</v>
      </c>
      <c r="I164">
        <v>8</v>
      </c>
      <c r="J164">
        <v>9</v>
      </c>
      <c r="K164" t="s">
        <v>364</v>
      </c>
      <c r="L164">
        <v>7</v>
      </c>
      <c r="M164">
        <v>6</v>
      </c>
      <c r="N164" t="s">
        <v>38</v>
      </c>
      <c r="O164">
        <v>1</v>
      </c>
      <c r="P164">
        <v>21</v>
      </c>
      <c r="Q164">
        <v>8.0476190476190457</v>
      </c>
      <c r="R164">
        <v>8.1818181818181799</v>
      </c>
      <c r="S164">
        <v>0.13419913419913421</v>
      </c>
    </row>
    <row r="165" spans="1:19">
      <c r="A165" s="235">
        <v>41827</v>
      </c>
      <c r="B165">
        <v>2</v>
      </c>
      <c r="C165">
        <v>4</v>
      </c>
      <c r="D165">
        <v>6</v>
      </c>
      <c r="E165" t="s">
        <v>675</v>
      </c>
      <c r="F165" t="s">
        <v>364</v>
      </c>
      <c r="G165" t="s">
        <v>362</v>
      </c>
      <c r="H165" t="s">
        <v>363</v>
      </c>
      <c r="I165">
        <v>7</v>
      </c>
      <c r="J165">
        <v>6</v>
      </c>
      <c r="K165" t="s">
        <v>444</v>
      </c>
      <c r="L165">
        <v>8</v>
      </c>
      <c r="M165">
        <v>9</v>
      </c>
      <c r="N165" t="s">
        <v>39</v>
      </c>
      <c r="O165">
        <v>0</v>
      </c>
      <c r="P165">
        <v>21</v>
      </c>
      <c r="Q165">
        <v>6.9523809523809526</v>
      </c>
      <c r="R165">
        <v>6.8181818181818183</v>
      </c>
      <c r="S165">
        <v>-0.13419913419913421</v>
      </c>
    </row>
    <row r="166" spans="1:19">
      <c r="A166" s="235">
        <v>41827</v>
      </c>
      <c r="B166">
        <v>2</v>
      </c>
      <c r="C166">
        <v>5</v>
      </c>
      <c r="D166">
        <v>7</v>
      </c>
      <c r="E166" t="s">
        <v>676</v>
      </c>
      <c r="F166" t="s">
        <v>444</v>
      </c>
      <c r="G166" t="s">
        <v>358</v>
      </c>
      <c r="H166" t="s">
        <v>359</v>
      </c>
      <c r="I166">
        <v>8</v>
      </c>
      <c r="J166">
        <v>10</v>
      </c>
      <c r="K166" t="s">
        <v>364</v>
      </c>
      <c r="L166">
        <v>7</v>
      </c>
      <c r="M166">
        <v>5</v>
      </c>
      <c r="N166" t="s">
        <v>38</v>
      </c>
      <c r="O166">
        <v>1</v>
      </c>
      <c r="P166">
        <v>22</v>
      </c>
      <c r="Q166">
        <v>8.1818181818181799</v>
      </c>
      <c r="R166">
        <v>8.2608695652173889</v>
      </c>
      <c r="S166">
        <v>7.905138339920903E-2</v>
      </c>
    </row>
    <row r="167" spans="1:19">
      <c r="A167" s="235">
        <v>41827</v>
      </c>
      <c r="B167">
        <v>2</v>
      </c>
      <c r="C167">
        <v>5</v>
      </c>
      <c r="D167">
        <v>7</v>
      </c>
      <c r="E167" t="s">
        <v>677</v>
      </c>
      <c r="F167" t="s">
        <v>364</v>
      </c>
      <c r="G167" t="s">
        <v>362</v>
      </c>
      <c r="H167" t="s">
        <v>363</v>
      </c>
      <c r="I167">
        <v>7</v>
      </c>
      <c r="J167">
        <v>5</v>
      </c>
      <c r="K167" t="s">
        <v>444</v>
      </c>
      <c r="L167">
        <v>8</v>
      </c>
      <c r="M167">
        <v>10</v>
      </c>
      <c r="N167" t="s">
        <v>39</v>
      </c>
      <c r="O167">
        <v>0</v>
      </c>
      <c r="P167">
        <v>22</v>
      </c>
      <c r="Q167">
        <v>6.8181818181818183</v>
      </c>
      <c r="R167">
        <v>6.7391304347826084</v>
      </c>
      <c r="S167">
        <v>-7.9051383399209918E-2</v>
      </c>
    </row>
    <row r="168" spans="1:19">
      <c r="A168" s="235">
        <v>41827</v>
      </c>
      <c r="B168">
        <v>2</v>
      </c>
      <c r="C168">
        <v>6</v>
      </c>
      <c r="D168">
        <v>8</v>
      </c>
      <c r="E168" t="s">
        <v>678</v>
      </c>
      <c r="F168" t="s">
        <v>444</v>
      </c>
      <c r="G168" t="s">
        <v>358</v>
      </c>
      <c r="H168" t="s">
        <v>359</v>
      </c>
      <c r="I168">
        <v>8</v>
      </c>
      <c r="J168">
        <v>11</v>
      </c>
      <c r="K168" t="s">
        <v>364</v>
      </c>
      <c r="L168">
        <v>7</v>
      </c>
      <c r="M168">
        <v>4</v>
      </c>
      <c r="N168" t="s">
        <v>38</v>
      </c>
      <c r="O168">
        <v>1</v>
      </c>
      <c r="P168">
        <v>23</v>
      </c>
      <c r="Q168">
        <v>8.2608695652173889</v>
      </c>
      <c r="R168">
        <v>8.3749999999999982</v>
      </c>
      <c r="S168">
        <v>0.11413043478260931</v>
      </c>
    </row>
    <row r="169" spans="1:19">
      <c r="A169" s="235">
        <v>41827</v>
      </c>
      <c r="B169">
        <v>2</v>
      </c>
      <c r="C169">
        <v>6</v>
      </c>
      <c r="D169">
        <v>8</v>
      </c>
      <c r="E169" t="s">
        <v>679</v>
      </c>
      <c r="F169" t="s">
        <v>364</v>
      </c>
      <c r="G169" t="s">
        <v>362</v>
      </c>
      <c r="H169" t="s">
        <v>363</v>
      </c>
      <c r="I169">
        <v>7</v>
      </c>
      <c r="J169">
        <v>4</v>
      </c>
      <c r="K169" t="s">
        <v>444</v>
      </c>
      <c r="L169">
        <v>8</v>
      </c>
      <c r="M169">
        <v>11</v>
      </c>
      <c r="N169" t="s">
        <v>39</v>
      </c>
      <c r="O169">
        <v>0</v>
      </c>
      <c r="P169">
        <v>23</v>
      </c>
      <c r="Q169">
        <v>6.7391304347826084</v>
      </c>
      <c r="R169">
        <v>6.625</v>
      </c>
      <c r="S169">
        <v>-0.11413043478260843</v>
      </c>
    </row>
    <row r="170" spans="1:19">
      <c r="A170" s="235">
        <v>41827</v>
      </c>
      <c r="B170">
        <v>2</v>
      </c>
      <c r="C170">
        <v>7</v>
      </c>
      <c r="D170">
        <v>9</v>
      </c>
      <c r="E170" t="s">
        <v>680</v>
      </c>
      <c r="F170" t="s">
        <v>444</v>
      </c>
      <c r="G170" t="s">
        <v>358</v>
      </c>
      <c r="H170" t="s">
        <v>359</v>
      </c>
      <c r="I170">
        <v>8</v>
      </c>
      <c r="J170">
        <v>6</v>
      </c>
      <c r="K170" t="s">
        <v>364</v>
      </c>
      <c r="L170">
        <v>7</v>
      </c>
      <c r="M170">
        <v>9</v>
      </c>
      <c r="N170" t="s">
        <v>38</v>
      </c>
      <c r="O170">
        <v>0</v>
      </c>
      <c r="P170">
        <v>24</v>
      </c>
      <c r="Q170">
        <v>8.3749999999999982</v>
      </c>
      <c r="R170">
        <v>8.2799999999999976</v>
      </c>
      <c r="S170">
        <v>-9.5000000000000639E-2</v>
      </c>
    </row>
    <row r="171" spans="1:19">
      <c r="A171" s="235">
        <v>41827</v>
      </c>
      <c r="B171">
        <v>2</v>
      </c>
      <c r="C171">
        <v>7</v>
      </c>
      <c r="D171">
        <v>9</v>
      </c>
      <c r="E171" t="s">
        <v>681</v>
      </c>
      <c r="F171" t="s">
        <v>364</v>
      </c>
      <c r="G171" t="s">
        <v>362</v>
      </c>
      <c r="H171" t="s">
        <v>363</v>
      </c>
      <c r="I171">
        <v>7</v>
      </c>
      <c r="J171">
        <v>9</v>
      </c>
      <c r="K171" t="s">
        <v>444</v>
      </c>
      <c r="L171">
        <v>8</v>
      </c>
      <c r="M171">
        <v>6</v>
      </c>
      <c r="N171" t="s">
        <v>39</v>
      </c>
      <c r="O171">
        <v>1</v>
      </c>
      <c r="P171">
        <v>24</v>
      </c>
      <c r="Q171">
        <v>6.625</v>
      </c>
      <c r="R171">
        <v>6.72</v>
      </c>
      <c r="S171">
        <v>9.4999999999999751E-2</v>
      </c>
    </row>
    <row r="172" spans="1:19">
      <c r="A172" s="235">
        <v>41827</v>
      </c>
      <c r="B172">
        <v>1</v>
      </c>
      <c r="C172">
        <v>3</v>
      </c>
      <c r="D172">
        <v>5</v>
      </c>
      <c r="E172" t="s">
        <v>690</v>
      </c>
      <c r="F172" t="s">
        <v>400</v>
      </c>
      <c r="G172" t="s">
        <v>387</v>
      </c>
      <c r="H172" t="s">
        <v>388</v>
      </c>
      <c r="I172">
        <v>8</v>
      </c>
      <c r="J172">
        <v>8</v>
      </c>
      <c r="K172" t="s">
        <v>465</v>
      </c>
      <c r="L172">
        <v>8</v>
      </c>
      <c r="M172">
        <v>7</v>
      </c>
      <c r="N172" t="s">
        <v>38</v>
      </c>
      <c r="O172">
        <v>1</v>
      </c>
      <c r="P172">
        <v>321</v>
      </c>
      <c r="Q172">
        <v>7.9192044930894312</v>
      </c>
      <c r="R172">
        <v>7.9208204032276424</v>
      </c>
      <c r="S172">
        <v>1.6159101382111629E-3</v>
      </c>
    </row>
    <row r="173" spans="1:19">
      <c r="A173" s="235">
        <v>41827</v>
      </c>
      <c r="B173">
        <v>1</v>
      </c>
      <c r="C173">
        <v>3</v>
      </c>
      <c r="D173">
        <v>5</v>
      </c>
      <c r="E173" t="s">
        <v>691</v>
      </c>
      <c r="F173" t="s">
        <v>465</v>
      </c>
      <c r="G173" t="s">
        <v>357</v>
      </c>
      <c r="H173" t="s">
        <v>356</v>
      </c>
      <c r="I173">
        <v>8</v>
      </c>
      <c r="J173">
        <v>7</v>
      </c>
      <c r="K173" t="s">
        <v>400</v>
      </c>
      <c r="L173">
        <v>8</v>
      </c>
      <c r="M173">
        <v>8</v>
      </c>
      <c r="N173" t="s">
        <v>39</v>
      </c>
      <c r="O173">
        <v>0</v>
      </c>
      <c r="P173">
        <v>131</v>
      </c>
      <c r="Q173">
        <v>7.9037029113014956</v>
      </c>
      <c r="R173">
        <v>7.8856288530754659</v>
      </c>
      <c r="S173">
        <v>-1.8074058226029699E-2</v>
      </c>
    </row>
    <row r="174" spans="1:19">
      <c r="A174" s="235">
        <v>41827</v>
      </c>
      <c r="B174">
        <v>1</v>
      </c>
      <c r="C174">
        <v>4</v>
      </c>
      <c r="D174">
        <v>6</v>
      </c>
      <c r="E174" t="s">
        <v>692</v>
      </c>
      <c r="F174" t="s">
        <v>400</v>
      </c>
      <c r="G174" t="s">
        <v>387</v>
      </c>
      <c r="H174" t="s">
        <v>388</v>
      </c>
      <c r="I174">
        <v>8</v>
      </c>
      <c r="J174">
        <v>7</v>
      </c>
      <c r="K174" t="s">
        <v>465</v>
      </c>
      <c r="L174">
        <v>8</v>
      </c>
      <c r="M174">
        <v>8</v>
      </c>
      <c r="N174" t="s">
        <v>38</v>
      </c>
      <c r="O174">
        <v>1</v>
      </c>
      <c r="P174">
        <v>322</v>
      </c>
      <c r="Q174">
        <v>7.9208204032276424</v>
      </c>
      <c r="R174">
        <v>7.9224039951630889</v>
      </c>
      <c r="S174">
        <v>1.5835919354465489E-3</v>
      </c>
    </row>
    <row r="175" spans="1:19">
      <c r="A175" s="235">
        <v>41827</v>
      </c>
      <c r="B175">
        <v>1</v>
      </c>
      <c r="C175">
        <v>4</v>
      </c>
      <c r="D175">
        <v>6</v>
      </c>
      <c r="E175" t="s">
        <v>693</v>
      </c>
      <c r="F175" t="s">
        <v>465</v>
      </c>
      <c r="G175" t="s">
        <v>357</v>
      </c>
      <c r="H175" t="s">
        <v>356</v>
      </c>
      <c r="I175">
        <v>8</v>
      </c>
      <c r="J175">
        <v>8</v>
      </c>
      <c r="K175" t="s">
        <v>400</v>
      </c>
      <c r="L175">
        <v>8</v>
      </c>
      <c r="M175">
        <v>7</v>
      </c>
      <c r="N175" t="s">
        <v>39</v>
      </c>
      <c r="O175">
        <v>0</v>
      </c>
      <c r="P175">
        <v>132</v>
      </c>
      <c r="Q175">
        <v>7.8856288530754659</v>
      </c>
      <c r="R175">
        <v>7.8679162760139567</v>
      </c>
      <c r="S175">
        <v>-1.7712577061509194E-2</v>
      </c>
    </row>
    <row r="176" spans="1:19">
      <c r="A176" s="235">
        <v>41827</v>
      </c>
      <c r="B176">
        <v>1</v>
      </c>
      <c r="C176">
        <v>5</v>
      </c>
      <c r="D176">
        <v>7</v>
      </c>
      <c r="E176" t="s">
        <v>694</v>
      </c>
      <c r="F176" t="s">
        <v>400</v>
      </c>
      <c r="G176" t="s">
        <v>387</v>
      </c>
      <c r="H176" t="s">
        <v>388</v>
      </c>
      <c r="I176">
        <v>8</v>
      </c>
      <c r="J176">
        <v>6</v>
      </c>
      <c r="K176" t="s">
        <v>465</v>
      </c>
      <c r="L176">
        <v>8</v>
      </c>
      <c r="M176">
        <v>9</v>
      </c>
      <c r="N176" t="s">
        <v>38</v>
      </c>
      <c r="O176">
        <v>0</v>
      </c>
      <c r="P176">
        <v>323</v>
      </c>
      <c r="Q176">
        <v>7.9224039951630889</v>
      </c>
      <c r="R176">
        <v>7.8839559152598273</v>
      </c>
      <c r="S176">
        <v>-3.8448079903261601E-2</v>
      </c>
    </row>
    <row r="177" spans="1:19">
      <c r="A177" s="235">
        <v>41827</v>
      </c>
      <c r="B177">
        <v>1</v>
      </c>
      <c r="C177">
        <v>5</v>
      </c>
      <c r="D177">
        <v>7</v>
      </c>
      <c r="E177" t="s">
        <v>695</v>
      </c>
      <c r="F177" t="s">
        <v>465</v>
      </c>
      <c r="G177" t="s">
        <v>357</v>
      </c>
      <c r="H177" t="s">
        <v>356</v>
      </c>
      <c r="I177">
        <v>8</v>
      </c>
      <c r="J177">
        <v>9</v>
      </c>
      <c r="K177" t="s">
        <v>400</v>
      </c>
      <c r="L177">
        <v>8</v>
      </c>
      <c r="M177">
        <v>6</v>
      </c>
      <c r="N177" t="s">
        <v>39</v>
      </c>
      <c r="O177">
        <v>1</v>
      </c>
      <c r="P177">
        <v>133</v>
      </c>
      <c r="Q177">
        <v>7.8679162760139567</v>
      </c>
      <c r="R177">
        <v>7.8905579504936769</v>
      </c>
      <c r="S177">
        <v>2.2641674479720209E-2</v>
      </c>
    </row>
    <row r="178" spans="1:19">
      <c r="A178" s="235">
        <v>41827</v>
      </c>
      <c r="B178">
        <v>1</v>
      </c>
      <c r="C178">
        <v>6</v>
      </c>
      <c r="D178">
        <v>8</v>
      </c>
      <c r="E178" t="s">
        <v>696</v>
      </c>
      <c r="F178" t="s">
        <v>400</v>
      </c>
      <c r="G178" t="s">
        <v>387</v>
      </c>
      <c r="H178" t="s">
        <v>388</v>
      </c>
      <c r="I178">
        <v>8</v>
      </c>
      <c r="J178">
        <v>8</v>
      </c>
      <c r="K178" t="s">
        <v>465</v>
      </c>
      <c r="L178">
        <v>8</v>
      </c>
      <c r="M178">
        <v>7</v>
      </c>
      <c r="N178" t="s">
        <v>38</v>
      </c>
      <c r="O178">
        <v>1</v>
      </c>
      <c r="P178">
        <v>324</v>
      </c>
      <c r="Q178">
        <v>7.8839559152598273</v>
      </c>
      <c r="R178">
        <v>7.8862767969546299</v>
      </c>
      <c r="S178">
        <v>2.3208816948026012E-3</v>
      </c>
    </row>
    <row r="179" spans="1:19">
      <c r="A179" s="235">
        <v>41827</v>
      </c>
      <c r="B179">
        <v>1</v>
      </c>
      <c r="C179">
        <v>6</v>
      </c>
      <c r="D179">
        <v>8</v>
      </c>
      <c r="E179" t="s">
        <v>697</v>
      </c>
      <c r="F179" t="s">
        <v>465</v>
      </c>
      <c r="G179" t="s">
        <v>357</v>
      </c>
      <c r="H179" t="s">
        <v>356</v>
      </c>
      <c r="I179">
        <v>8</v>
      </c>
      <c r="J179">
        <v>7</v>
      </c>
      <c r="K179" t="s">
        <v>400</v>
      </c>
      <c r="L179">
        <v>8</v>
      </c>
      <c r="M179">
        <v>8</v>
      </c>
      <c r="N179" t="s">
        <v>39</v>
      </c>
      <c r="O179">
        <v>0</v>
      </c>
      <c r="P179">
        <v>134</v>
      </c>
      <c r="Q179">
        <v>7.8905579504936769</v>
      </c>
      <c r="R179">
        <v>7.8727467914838032</v>
      </c>
      <c r="S179">
        <v>-1.7811159009873734E-2</v>
      </c>
    </row>
    <row r="180" spans="1:19">
      <c r="A180" s="235">
        <v>41827</v>
      </c>
      <c r="B180">
        <v>1</v>
      </c>
      <c r="C180">
        <v>7</v>
      </c>
      <c r="D180">
        <v>9</v>
      </c>
      <c r="E180" t="s">
        <v>698</v>
      </c>
      <c r="F180" t="s">
        <v>400</v>
      </c>
      <c r="G180" t="s">
        <v>387</v>
      </c>
      <c r="H180" t="s">
        <v>388</v>
      </c>
      <c r="I180">
        <v>8</v>
      </c>
      <c r="J180">
        <v>9</v>
      </c>
      <c r="K180" t="s">
        <v>465</v>
      </c>
      <c r="L180">
        <v>8</v>
      </c>
      <c r="M180">
        <v>6</v>
      </c>
      <c r="N180" t="s">
        <v>38</v>
      </c>
      <c r="O180">
        <v>1</v>
      </c>
      <c r="P180">
        <v>325</v>
      </c>
      <c r="Q180">
        <v>7.8862767969546299</v>
      </c>
      <c r="R180">
        <v>7.9085512610155373</v>
      </c>
      <c r="S180">
        <v>2.2274464060907384E-2</v>
      </c>
    </row>
    <row r="181" spans="1:19">
      <c r="A181" s="235">
        <v>41827</v>
      </c>
      <c r="B181">
        <v>1</v>
      </c>
      <c r="C181">
        <v>7</v>
      </c>
      <c r="D181">
        <v>9</v>
      </c>
      <c r="E181" t="s">
        <v>699</v>
      </c>
      <c r="F181" t="s">
        <v>465</v>
      </c>
      <c r="G181" t="s">
        <v>357</v>
      </c>
      <c r="H181" t="s">
        <v>356</v>
      </c>
      <c r="I181">
        <v>8</v>
      </c>
      <c r="J181">
        <v>6</v>
      </c>
      <c r="K181" t="s">
        <v>400</v>
      </c>
      <c r="L181">
        <v>8</v>
      </c>
      <c r="M181">
        <v>9</v>
      </c>
      <c r="N181" t="s">
        <v>39</v>
      </c>
      <c r="O181">
        <v>0</v>
      </c>
      <c r="P181">
        <v>135</v>
      </c>
      <c r="Q181">
        <v>7.8727467914838032</v>
      </c>
      <c r="R181">
        <v>7.8352918556541269</v>
      </c>
      <c r="S181">
        <v>-3.7454935829676295E-2</v>
      </c>
    </row>
    <row r="182" spans="1:19">
      <c r="A182" s="235">
        <v>41834</v>
      </c>
      <c r="B182">
        <v>2</v>
      </c>
      <c r="C182">
        <v>3</v>
      </c>
      <c r="D182">
        <v>5</v>
      </c>
      <c r="E182" t="s">
        <v>708</v>
      </c>
      <c r="F182" t="s">
        <v>465</v>
      </c>
      <c r="G182" t="s">
        <v>357</v>
      </c>
      <c r="H182" t="s">
        <v>356</v>
      </c>
      <c r="I182">
        <v>8</v>
      </c>
      <c r="J182">
        <v>6</v>
      </c>
      <c r="K182" t="s">
        <v>364</v>
      </c>
      <c r="L182">
        <v>7</v>
      </c>
      <c r="M182">
        <v>9</v>
      </c>
      <c r="N182" t="s">
        <v>38</v>
      </c>
      <c r="O182">
        <v>0</v>
      </c>
      <c r="P182">
        <v>136</v>
      </c>
      <c r="Q182">
        <v>7.8352918556541269</v>
      </c>
      <c r="R182">
        <v>7.7985860185410445</v>
      </c>
      <c r="S182">
        <v>-3.6705837113082396E-2</v>
      </c>
    </row>
    <row r="183" spans="1:19">
      <c r="A183" s="235">
        <v>41834</v>
      </c>
      <c r="B183">
        <v>2</v>
      </c>
      <c r="C183">
        <v>3</v>
      </c>
      <c r="D183">
        <v>5</v>
      </c>
      <c r="E183" t="s">
        <v>709</v>
      </c>
      <c r="F183" t="s">
        <v>364</v>
      </c>
      <c r="G183" t="s">
        <v>363</v>
      </c>
      <c r="H183" t="s">
        <v>362</v>
      </c>
      <c r="I183">
        <v>7</v>
      </c>
      <c r="J183">
        <v>9</v>
      </c>
      <c r="K183" t="s">
        <v>465</v>
      </c>
      <c r="L183">
        <v>8</v>
      </c>
      <c r="M183">
        <v>6</v>
      </c>
      <c r="N183" t="s">
        <v>39</v>
      </c>
      <c r="O183">
        <v>1</v>
      </c>
      <c r="P183">
        <v>25</v>
      </c>
      <c r="Q183">
        <v>6.72</v>
      </c>
      <c r="R183">
        <v>6.8076923076923075</v>
      </c>
      <c r="S183">
        <v>8.7692307692307736E-2</v>
      </c>
    </row>
    <row r="184" spans="1:19">
      <c r="A184" s="235">
        <v>41834</v>
      </c>
      <c r="B184">
        <v>2</v>
      </c>
      <c r="C184">
        <v>4</v>
      </c>
      <c r="D184">
        <v>6</v>
      </c>
      <c r="E184" t="s">
        <v>710</v>
      </c>
      <c r="F184" t="s">
        <v>465</v>
      </c>
      <c r="G184" t="s">
        <v>357</v>
      </c>
      <c r="H184" t="s">
        <v>356</v>
      </c>
      <c r="I184">
        <v>8</v>
      </c>
      <c r="J184">
        <v>6</v>
      </c>
      <c r="K184" t="s">
        <v>364</v>
      </c>
      <c r="L184">
        <v>7</v>
      </c>
      <c r="M184">
        <v>9</v>
      </c>
      <c r="N184" t="s">
        <v>38</v>
      </c>
      <c r="O184">
        <v>1</v>
      </c>
      <c r="P184">
        <v>137</v>
      </c>
      <c r="Q184">
        <v>7.7985860185410445</v>
      </c>
      <c r="R184">
        <v>7.8626142981702243</v>
      </c>
      <c r="S184">
        <v>6.4028279629179785E-2</v>
      </c>
    </row>
    <row r="185" spans="1:19">
      <c r="A185" s="235">
        <v>41834</v>
      </c>
      <c r="B185">
        <v>2</v>
      </c>
      <c r="C185">
        <v>4</v>
      </c>
      <c r="D185">
        <v>6</v>
      </c>
      <c r="E185" t="s">
        <v>711</v>
      </c>
      <c r="F185" t="s">
        <v>364</v>
      </c>
      <c r="G185" t="s">
        <v>363</v>
      </c>
      <c r="H185" t="s">
        <v>362</v>
      </c>
      <c r="I185">
        <v>7</v>
      </c>
      <c r="J185">
        <v>9</v>
      </c>
      <c r="K185" t="s">
        <v>465</v>
      </c>
      <c r="L185">
        <v>8</v>
      </c>
      <c r="M185">
        <v>6</v>
      </c>
      <c r="N185" t="s">
        <v>39</v>
      </c>
      <c r="O185">
        <v>0</v>
      </c>
      <c r="P185">
        <v>26</v>
      </c>
      <c r="Q185">
        <v>6.8076923076923075</v>
      </c>
      <c r="R185">
        <v>6.7037037037037033</v>
      </c>
      <c r="S185">
        <v>-0.10398860398860421</v>
      </c>
    </row>
    <row r="186" spans="1:19">
      <c r="A186" s="235">
        <v>41834</v>
      </c>
      <c r="B186">
        <v>2</v>
      </c>
      <c r="C186">
        <v>5</v>
      </c>
      <c r="D186">
        <v>7</v>
      </c>
      <c r="E186" t="s">
        <v>712</v>
      </c>
      <c r="F186" t="s">
        <v>465</v>
      </c>
      <c r="G186" t="s">
        <v>357</v>
      </c>
      <c r="H186" t="s">
        <v>356</v>
      </c>
      <c r="I186">
        <v>8</v>
      </c>
      <c r="J186">
        <v>6</v>
      </c>
      <c r="K186" t="s">
        <v>364</v>
      </c>
      <c r="L186">
        <v>7</v>
      </c>
      <c r="M186">
        <v>9</v>
      </c>
      <c r="N186" t="s">
        <v>38</v>
      </c>
      <c r="O186">
        <v>0</v>
      </c>
      <c r="P186">
        <v>138</v>
      </c>
      <c r="Q186">
        <v>7.8626142981702243</v>
      </c>
      <c r="R186">
        <v>7.8253620122068197</v>
      </c>
      <c r="S186">
        <v>-3.7252285963404574E-2</v>
      </c>
    </row>
    <row r="187" spans="1:19">
      <c r="A187" s="235">
        <v>41834</v>
      </c>
      <c r="B187">
        <v>2</v>
      </c>
      <c r="C187">
        <v>5</v>
      </c>
      <c r="D187">
        <v>7</v>
      </c>
      <c r="E187" t="s">
        <v>713</v>
      </c>
      <c r="F187" t="s">
        <v>364</v>
      </c>
      <c r="G187" t="s">
        <v>363</v>
      </c>
      <c r="H187" t="s">
        <v>362</v>
      </c>
      <c r="I187">
        <v>7</v>
      </c>
      <c r="J187">
        <v>9</v>
      </c>
      <c r="K187" t="s">
        <v>465</v>
      </c>
      <c r="L187">
        <v>8</v>
      </c>
      <c r="M187">
        <v>6</v>
      </c>
      <c r="N187" t="s">
        <v>39</v>
      </c>
      <c r="O187">
        <v>1</v>
      </c>
      <c r="P187">
        <v>27</v>
      </c>
      <c r="Q187">
        <v>6.7037037037037033</v>
      </c>
      <c r="R187">
        <v>6.7857142857142856</v>
      </c>
      <c r="S187">
        <v>8.2010582010582311E-2</v>
      </c>
    </row>
    <row r="188" spans="1:19">
      <c r="A188" s="235">
        <v>41834</v>
      </c>
      <c r="B188">
        <v>2</v>
      </c>
      <c r="C188">
        <v>6</v>
      </c>
      <c r="D188">
        <v>8</v>
      </c>
      <c r="E188" t="s">
        <v>714</v>
      </c>
      <c r="F188" t="s">
        <v>465</v>
      </c>
      <c r="G188" t="s">
        <v>357</v>
      </c>
      <c r="H188" t="s">
        <v>356</v>
      </c>
      <c r="I188">
        <v>8</v>
      </c>
      <c r="J188">
        <v>11</v>
      </c>
      <c r="K188" t="s">
        <v>364</v>
      </c>
      <c r="L188">
        <v>7</v>
      </c>
      <c r="M188">
        <v>4</v>
      </c>
      <c r="N188" t="s">
        <v>38</v>
      </c>
      <c r="O188">
        <v>1</v>
      </c>
      <c r="P188">
        <v>139</v>
      </c>
      <c r="Q188">
        <v>7.8253620122068197</v>
      </c>
      <c r="R188">
        <v>7.8888547719626834</v>
      </c>
      <c r="S188">
        <v>6.3492759755863659E-2</v>
      </c>
    </row>
    <row r="189" spans="1:19">
      <c r="A189" s="235">
        <v>41834</v>
      </c>
      <c r="B189">
        <v>2</v>
      </c>
      <c r="C189">
        <v>6</v>
      </c>
      <c r="D189">
        <v>8</v>
      </c>
      <c r="E189" t="s">
        <v>715</v>
      </c>
      <c r="F189" t="s">
        <v>364</v>
      </c>
      <c r="G189" t="s">
        <v>363</v>
      </c>
      <c r="H189" t="s">
        <v>362</v>
      </c>
      <c r="I189">
        <v>7</v>
      </c>
      <c r="J189">
        <v>4</v>
      </c>
      <c r="K189" t="s">
        <v>465</v>
      </c>
      <c r="L189">
        <v>8</v>
      </c>
      <c r="M189">
        <v>11</v>
      </c>
      <c r="N189" t="s">
        <v>39</v>
      </c>
      <c r="O189">
        <v>0</v>
      </c>
      <c r="P189">
        <v>28</v>
      </c>
      <c r="Q189">
        <v>6.7857142857142856</v>
      </c>
      <c r="R189">
        <v>6.6896551724137927</v>
      </c>
      <c r="S189">
        <v>-9.6059113300492882E-2</v>
      </c>
    </row>
    <row r="190" spans="1:19">
      <c r="A190" s="235">
        <v>41834</v>
      </c>
      <c r="B190">
        <v>2</v>
      </c>
      <c r="C190">
        <v>7</v>
      </c>
      <c r="D190">
        <v>9</v>
      </c>
      <c r="E190" t="s">
        <v>716</v>
      </c>
      <c r="F190" t="s">
        <v>465</v>
      </c>
      <c r="G190" t="s">
        <v>357</v>
      </c>
      <c r="H190" t="s">
        <v>356</v>
      </c>
      <c r="I190">
        <v>8</v>
      </c>
      <c r="J190">
        <v>10</v>
      </c>
      <c r="K190" t="s">
        <v>364</v>
      </c>
      <c r="L190">
        <v>7</v>
      </c>
      <c r="M190">
        <v>5</v>
      </c>
      <c r="N190" t="s">
        <v>38</v>
      </c>
      <c r="O190">
        <v>1</v>
      </c>
      <c r="P190">
        <v>140</v>
      </c>
      <c r="Q190">
        <v>7.8888547719626834</v>
      </c>
      <c r="R190">
        <v>7.9310776765234303</v>
      </c>
      <c r="S190">
        <v>4.2222904560746954E-2</v>
      </c>
    </row>
    <row r="191" spans="1:19">
      <c r="A191" s="235">
        <v>41834</v>
      </c>
      <c r="B191">
        <v>2</v>
      </c>
      <c r="C191">
        <v>7</v>
      </c>
      <c r="D191">
        <v>9</v>
      </c>
      <c r="E191" t="s">
        <v>717</v>
      </c>
      <c r="F191" t="s">
        <v>364</v>
      </c>
      <c r="G191" t="s">
        <v>363</v>
      </c>
      <c r="H191" t="s">
        <v>362</v>
      </c>
      <c r="I191">
        <v>7</v>
      </c>
      <c r="J191">
        <v>5</v>
      </c>
      <c r="K191" t="s">
        <v>465</v>
      </c>
      <c r="L191">
        <v>8</v>
      </c>
      <c r="M191">
        <v>10</v>
      </c>
      <c r="N191" t="s">
        <v>39</v>
      </c>
      <c r="O191">
        <v>0</v>
      </c>
      <c r="P191">
        <v>29</v>
      </c>
      <c r="Q191">
        <v>6.6896551724137927</v>
      </c>
      <c r="R191">
        <v>6.6333333333333337</v>
      </c>
      <c r="S191">
        <v>-5.6321839080458957E-2</v>
      </c>
    </row>
    <row r="192" spans="1:19">
      <c r="A192" s="235">
        <v>41834</v>
      </c>
      <c r="B192">
        <v>1</v>
      </c>
      <c r="C192">
        <v>3</v>
      </c>
      <c r="D192">
        <v>5</v>
      </c>
      <c r="E192" t="s">
        <v>726</v>
      </c>
      <c r="F192" t="s">
        <v>324</v>
      </c>
      <c r="G192" t="s">
        <v>454</v>
      </c>
      <c r="H192" t="s">
        <v>607</v>
      </c>
      <c r="I192">
        <v>8</v>
      </c>
      <c r="J192">
        <v>9</v>
      </c>
      <c r="K192" t="s">
        <v>424</v>
      </c>
      <c r="L192">
        <v>8</v>
      </c>
      <c r="M192">
        <v>6</v>
      </c>
      <c r="N192" t="s">
        <v>38</v>
      </c>
      <c r="O192">
        <v>1</v>
      </c>
      <c r="P192">
        <v>18</v>
      </c>
      <c r="Q192">
        <v>8.3333333333333357</v>
      </c>
      <c r="R192">
        <v>8.3684210526315823</v>
      </c>
      <c r="S192">
        <v>3.5087719298246611E-2</v>
      </c>
    </row>
    <row r="193" spans="1:19">
      <c r="A193" s="235">
        <v>41834</v>
      </c>
      <c r="B193">
        <v>1</v>
      </c>
      <c r="C193">
        <v>3</v>
      </c>
      <c r="D193">
        <v>5</v>
      </c>
      <c r="E193" t="s">
        <v>727</v>
      </c>
      <c r="F193" t="s">
        <v>424</v>
      </c>
      <c r="G193" t="s">
        <v>414</v>
      </c>
      <c r="H193" t="s">
        <v>413</v>
      </c>
      <c r="I193">
        <v>8</v>
      </c>
      <c r="J193">
        <v>6</v>
      </c>
      <c r="K193" t="s">
        <v>324</v>
      </c>
      <c r="L193">
        <v>8</v>
      </c>
      <c r="M193">
        <v>9</v>
      </c>
      <c r="N193" t="s">
        <v>39</v>
      </c>
      <c r="O193">
        <v>0</v>
      </c>
      <c r="P193">
        <v>289</v>
      </c>
      <c r="Q193">
        <v>8.1786453504448726</v>
      </c>
      <c r="R193">
        <v>8.1350724434359751</v>
      </c>
      <c r="S193">
        <v>-4.3572907008897488E-2</v>
      </c>
    </row>
    <row r="194" spans="1:19">
      <c r="A194" s="235">
        <v>41834</v>
      </c>
      <c r="B194">
        <v>1</v>
      </c>
      <c r="C194">
        <v>4</v>
      </c>
      <c r="D194">
        <v>6</v>
      </c>
      <c r="E194" t="s">
        <v>728</v>
      </c>
      <c r="F194" t="s">
        <v>324</v>
      </c>
      <c r="G194" t="s">
        <v>454</v>
      </c>
      <c r="H194" t="s">
        <v>607</v>
      </c>
      <c r="I194">
        <v>8</v>
      </c>
      <c r="J194">
        <v>9</v>
      </c>
      <c r="K194" t="s">
        <v>424</v>
      </c>
      <c r="L194">
        <v>8</v>
      </c>
      <c r="M194">
        <v>6</v>
      </c>
      <c r="N194" t="s">
        <v>38</v>
      </c>
      <c r="O194">
        <v>0</v>
      </c>
      <c r="P194">
        <v>19</v>
      </c>
      <c r="Q194">
        <v>8.3684210526315823</v>
      </c>
      <c r="R194">
        <v>8.2000000000000028</v>
      </c>
      <c r="S194">
        <v>-0.16842105263157947</v>
      </c>
    </row>
    <row r="195" spans="1:19">
      <c r="A195" s="235">
        <v>41834</v>
      </c>
      <c r="B195">
        <v>1</v>
      </c>
      <c r="C195">
        <v>4</v>
      </c>
      <c r="D195">
        <v>6</v>
      </c>
      <c r="E195" t="s">
        <v>729</v>
      </c>
      <c r="F195" t="s">
        <v>424</v>
      </c>
      <c r="G195" t="s">
        <v>414</v>
      </c>
      <c r="H195" t="s">
        <v>413</v>
      </c>
      <c r="I195">
        <v>8</v>
      </c>
      <c r="J195">
        <v>6</v>
      </c>
      <c r="K195" t="s">
        <v>324</v>
      </c>
      <c r="L195">
        <v>8</v>
      </c>
      <c r="M195">
        <v>9</v>
      </c>
      <c r="N195" t="s">
        <v>39</v>
      </c>
      <c r="O195">
        <v>1</v>
      </c>
      <c r="P195">
        <v>290</v>
      </c>
      <c r="Q195">
        <v>8.1350724434359751</v>
      </c>
      <c r="R195">
        <v>8.172370994567256</v>
      </c>
      <c r="S195">
        <v>3.7298551131280888E-2</v>
      </c>
    </row>
    <row r="196" spans="1:19">
      <c r="A196" s="235">
        <v>41834</v>
      </c>
      <c r="B196">
        <v>1</v>
      </c>
      <c r="C196">
        <v>5</v>
      </c>
      <c r="D196">
        <v>7</v>
      </c>
      <c r="E196" t="s">
        <v>730</v>
      </c>
      <c r="F196" t="s">
        <v>324</v>
      </c>
      <c r="G196" t="s">
        <v>454</v>
      </c>
      <c r="H196" t="s">
        <v>607</v>
      </c>
      <c r="I196">
        <v>8</v>
      </c>
      <c r="J196">
        <v>4</v>
      </c>
      <c r="K196" t="s">
        <v>424</v>
      </c>
      <c r="L196">
        <v>8</v>
      </c>
      <c r="M196">
        <v>11</v>
      </c>
      <c r="N196" t="s">
        <v>38</v>
      </c>
      <c r="O196">
        <v>0</v>
      </c>
      <c r="P196">
        <v>20</v>
      </c>
      <c r="Q196">
        <v>8.2000000000000028</v>
      </c>
      <c r="R196">
        <v>8.0000000000000036</v>
      </c>
      <c r="S196">
        <v>-0.19999999999999929</v>
      </c>
    </row>
    <row r="197" spans="1:19">
      <c r="A197" s="235">
        <v>41834</v>
      </c>
      <c r="B197">
        <v>1</v>
      </c>
      <c r="C197">
        <v>5</v>
      </c>
      <c r="D197">
        <v>7</v>
      </c>
      <c r="E197" t="s">
        <v>731</v>
      </c>
      <c r="F197" t="s">
        <v>424</v>
      </c>
      <c r="G197" t="s">
        <v>414</v>
      </c>
      <c r="H197" t="s">
        <v>413</v>
      </c>
      <c r="I197">
        <v>8</v>
      </c>
      <c r="J197">
        <v>11</v>
      </c>
      <c r="K197" t="s">
        <v>324</v>
      </c>
      <c r="L197">
        <v>8</v>
      </c>
      <c r="M197">
        <v>4</v>
      </c>
      <c r="N197" t="s">
        <v>39</v>
      </c>
      <c r="O197">
        <v>1</v>
      </c>
      <c r="P197">
        <v>291</v>
      </c>
      <c r="Q197">
        <v>8.172370994567256</v>
      </c>
      <c r="R197">
        <v>8.2289235746759104</v>
      </c>
      <c r="S197">
        <v>5.6552580108654382E-2</v>
      </c>
    </row>
    <row r="198" spans="1:19">
      <c r="A198" s="235">
        <v>41834</v>
      </c>
      <c r="B198">
        <v>1</v>
      </c>
      <c r="C198">
        <v>6</v>
      </c>
      <c r="D198">
        <v>8</v>
      </c>
      <c r="E198" t="s">
        <v>732</v>
      </c>
      <c r="F198" t="s">
        <v>324</v>
      </c>
      <c r="G198" t="s">
        <v>454</v>
      </c>
      <c r="H198" t="s">
        <v>607</v>
      </c>
      <c r="I198">
        <v>8</v>
      </c>
      <c r="J198">
        <v>5</v>
      </c>
      <c r="K198" t="s">
        <v>424</v>
      </c>
      <c r="L198">
        <v>8</v>
      </c>
      <c r="M198">
        <v>10</v>
      </c>
      <c r="N198" t="s">
        <v>38</v>
      </c>
      <c r="O198">
        <v>0</v>
      </c>
      <c r="P198">
        <v>21</v>
      </c>
      <c r="Q198">
        <v>8.0000000000000036</v>
      </c>
      <c r="R198">
        <v>7.8636363636363678</v>
      </c>
      <c r="S198">
        <v>-0.1363636363636358</v>
      </c>
    </row>
    <row r="199" spans="1:19">
      <c r="A199" s="235">
        <v>41834</v>
      </c>
      <c r="B199">
        <v>1</v>
      </c>
      <c r="C199">
        <v>6</v>
      </c>
      <c r="D199">
        <v>8</v>
      </c>
      <c r="E199" t="s">
        <v>733</v>
      </c>
      <c r="F199" t="s">
        <v>424</v>
      </c>
      <c r="G199" t="s">
        <v>414</v>
      </c>
      <c r="H199" t="s">
        <v>413</v>
      </c>
      <c r="I199">
        <v>8</v>
      </c>
      <c r="J199">
        <v>10</v>
      </c>
      <c r="K199" t="s">
        <v>324</v>
      </c>
      <c r="L199">
        <v>8</v>
      </c>
      <c r="M199">
        <v>5</v>
      </c>
      <c r="N199" t="s">
        <v>39</v>
      </c>
      <c r="O199">
        <v>1</v>
      </c>
      <c r="P199">
        <v>292</v>
      </c>
      <c r="Q199">
        <v>8.2289235746759104</v>
      </c>
      <c r="R199">
        <v>8.2643451031823911</v>
      </c>
      <c r="S199">
        <v>3.5421528506480726E-2</v>
      </c>
    </row>
    <row r="200" spans="1:19">
      <c r="A200" s="235">
        <v>41834</v>
      </c>
      <c r="B200">
        <v>1</v>
      </c>
      <c r="C200">
        <v>7</v>
      </c>
      <c r="D200">
        <v>9</v>
      </c>
      <c r="E200" t="s">
        <v>734</v>
      </c>
      <c r="F200" t="s">
        <v>324</v>
      </c>
      <c r="G200" t="s">
        <v>454</v>
      </c>
      <c r="H200" t="s">
        <v>607</v>
      </c>
      <c r="I200">
        <v>8</v>
      </c>
      <c r="J200">
        <v>10</v>
      </c>
      <c r="K200" t="s">
        <v>424</v>
      </c>
      <c r="L200">
        <v>8</v>
      </c>
      <c r="M200">
        <v>5</v>
      </c>
      <c r="N200" t="s">
        <v>38</v>
      </c>
      <c r="O200">
        <v>1</v>
      </c>
      <c r="P200">
        <v>22</v>
      </c>
      <c r="Q200">
        <v>7.8636363636363678</v>
      </c>
      <c r="R200">
        <v>7.9565217391304381</v>
      </c>
      <c r="S200">
        <v>9.2885375494070388E-2</v>
      </c>
    </row>
    <row r="201" spans="1:19">
      <c r="A201" s="235">
        <v>41834</v>
      </c>
      <c r="B201">
        <v>1</v>
      </c>
      <c r="C201">
        <v>7</v>
      </c>
      <c r="D201">
        <v>9</v>
      </c>
      <c r="E201" t="s">
        <v>735</v>
      </c>
      <c r="F201" t="s">
        <v>424</v>
      </c>
      <c r="G201" t="s">
        <v>414</v>
      </c>
      <c r="H201" t="s">
        <v>413</v>
      </c>
      <c r="I201">
        <v>8</v>
      </c>
      <c r="J201">
        <v>5</v>
      </c>
      <c r="K201" t="s">
        <v>324</v>
      </c>
      <c r="L201">
        <v>8</v>
      </c>
      <c r="M201">
        <v>10</v>
      </c>
      <c r="N201" t="s">
        <v>39</v>
      </c>
      <c r="O201">
        <v>0</v>
      </c>
      <c r="P201">
        <v>293</v>
      </c>
      <c r="Q201">
        <v>8.2643451031823911</v>
      </c>
      <c r="R201">
        <v>8.1990582011187421</v>
      </c>
      <c r="S201">
        <v>-6.5286902063649066E-2</v>
      </c>
    </row>
    <row r="202" spans="1:19">
      <c r="A202" s="235">
        <v>41834</v>
      </c>
      <c r="B202">
        <v>4</v>
      </c>
      <c r="C202">
        <v>3</v>
      </c>
      <c r="D202">
        <v>5</v>
      </c>
      <c r="E202" t="s">
        <v>744</v>
      </c>
      <c r="F202" t="s">
        <v>375</v>
      </c>
      <c r="G202" t="s">
        <v>360</v>
      </c>
      <c r="H202" t="s">
        <v>361</v>
      </c>
      <c r="I202">
        <v>8</v>
      </c>
      <c r="J202">
        <v>7</v>
      </c>
      <c r="K202" t="s">
        <v>745</v>
      </c>
      <c r="L202">
        <v>8</v>
      </c>
      <c r="M202">
        <v>8</v>
      </c>
      <c r="N202" t="s">
        <v>38</v>
      </c>
      <c r="O202">
        <v>0</v>
      </c>
      <c r="P202">
        <v>57</v>
      </c>
      <c r="Q202">
        <v>7.8958459453489596</v>
      </c>
      <c r="R202">
        <v>7.877929026441981</v>
      </c>
      <c r="S202">
        <v>-1.7916918906978552E-2</v>
      </c>
    </row>
    <row r="203" spans="1:19">
      <c r="A203" s="235">
        <v>41834</v>
      </c>
      <c r="B203">
        <v>4</v>
      </c>
      <c r="C203">
        <v>3</v>
      </c>
      <c r="D203">
        <v>5</v>
      </c>
      <c r="E203" t="s">
        <v>746</v>
      </c>
      <c r="F203" t="s">
        <v>745</v>
      </c>
      <c r="G203" t="s">
        <v>476</v>
      </c>
      <c r="H203" t="s">
        <v>387</v>
      </c>
      <c r="I203">
        <v>8</v>
      </c>
      <c r="J203">
        <v>8</v>
      </c>
      <c r="K203" t="s">
        <v>375</v>
      </c>
      <c r="L203">
        <v>8</v>
      </c>
      <c r="M203">
        <v>7</v>
      </c>
      <c r="N203" t="s">
        <v>39</v>
      </c>
      <c r="O203">
        <v>1</v>
      </c>
      <c r="P203">
        <v>0</v>
      </c>
      <c r="Q203">
        <v>8</v>
      </c>
      <c r="R203">
        <v>8</v>
      </c>
      <c r="S203">
        <v>0</v>
      </c>
    </row>
    <row r="204" spans="1:19">
      <c r="A204" s="235">
        <v>41834</v>
      </c>
      <c r="B204">
        <v>4</v>
      </c>
      <c r="C204">
        <v>4</v>
      </c>
      <c r="D204">
        <v>6</v>
      </c>
      <c r="E204" t="s">
        <v>747</v>
      </c>
      <c r="F204" t="s">
        <v>375</v>
      </c>
      <c r="G204" t="s">
        <v>360</v>
      </c>
      <c r="H204" t="s">
        <v>361</v>
      </c>
      <c r="I204">
        <v>8</v>
      </c>
      <c r="J204">
        <v>10</v>
      </c>
      <c r="K204" t="s">
        <v>745</v>
      </c>
      <c r="L204">
        <v>8</v>
      </c>
      <c r="M204">
        <v>5</v>
      </c>
      <c r="N204" t="s">
        <v>38</v>
      </c>
      <c r="O204">
        <v>1</v>
      </c>
      <c r="P204">
        <v>58</v>
      </c>
      <c r="Q204">
        <v>7.877929026441981</v>
      </c>
      <c r="R204">
        <v>7.8803704459131412</v>
      </c>
      <c r="S204">
        <v>2.4414194711601667E-3</v>
      </c>
    </row>
    <row r="205" spans="1:19">
      <c r="A205" s="235">
        <v>41834</v>
      </c>
      <c r="B205">
        <v>4</v>
      </c>
      <c r="C205">
        <v>4</v>
      </c>
      <c r="D205">
        <v>6</v>
      </c>
      <c r="E205" t="s">
        <v>748</v>
      </c>
      <c r="F205" t="s">
        <v>745</v>
      </c>
      <c r="G205" t="s">
        <v>476</v>
      </c>
      <c r="H205" t="s">
        <v>387</v>
      </c>
      <c r="I205">
        <v>8</v>
      </c>
      <c r="J205">
        <v>5</v>
      </c>
      <c r="K205" t="s">
        <v>375</v>
      </c>
      <c r="L205">
        <v>8</v>
      </c>
      <c r="M205">
        <v>10</v>
      </c>
      <c r="N205" t="s">
        <v>39</v>
      </c>
      <c r="O205">
        <v>0</v>
      </c>
      <c r="P205">
        <v>1</v>
      </c>
      <c r="Q205">
        <v>8</v>
      </c>
      <c r="R205">
        <v>7.5</v>
      </c>
      <c r="S205">
        <v>-0.5</v>
      </c>
    </row>
    <row r="206" spans="1:19">
      <c r="A206" s="235">
        <v>41834</v>
      </c>
      <c r="B206">
        <v>4</v>
      </c>
      <c r="C206">
        <v>5</v>
      </c>
      <c r="D206">
        <v>7</v>
      </c>
      <c r="E206" t="s">
        <v>749</v>
      </c>
      <c r="F206" t="s">
        <v>375</v>
      </c>
      <c r="G206" t="s">
        <v>360</v>
      </c>
      <c r="H206" t="s">
        <v>361</v>
      </c>
      <c r="I206">
        <v>8</v>
      </c>
      <c r="J206">
        <v>9</v>
      </c>
      <c r="K206" t="s">
        <v>745</v>
      </c>
      <c r="L206">
        <v>8</v>
      </c>
      <c r="M206">
        <v>6</v>
      </c>
      <c r="N206" t="s">
        <v>38</v>
      </c>
      <c r="O206">
        <v>1</v>
      </c>
      <c r="P206">
        <v>59</v>
      </c>
      <c r="Q206">
        <v>7.8803704459131412</v>
      </c>
      <c r="R206">
        <v>7.9027630369948785</v>
      </c>
      <c r="S206">
        <v>2.2392591081737301E-2</v>
      </c>
    </row>
    <row r="207" spans="1:19">
      <c r="A207" s="235">
        <v>41834</v>
      </c>
      <c r="B207">
        <v>4</v>
      </c>
      <c r="C207">
        <v>5</v>
      </c>
      <c r="D207">
        <v>7</v>
      </c>
      <c r="E207" t="s">
        <v>750</v>
      </c>
      <c r="F207" t="s">
        <v>745</v>
      </c>
      <c r="G207" t="s">
        <v>476</v>
      </c>
      <c r="H207" t="s">
        <v>387</v>
      </c>
      <c r="I207">
        <v>8</v>
      </c>
      <c r="J207">
        <v>6</v>
      </c>
      <c r="K207" t="s">
        <v>375</v>
      </c>
      <c r="L207">
        <v>8</v>
      </c>
      <c r="M207">
        <v>9</v>
      </c>
      <c r="N207" t="s">
        <v>39</v>
      </c>
      <c r="O207">
        <v>0</v>
      </c>
      <c r="P207">
        <v>2</v>
      </c>
      <c r="Q207">
        <v>7.5</v>
      </c>
      <c r="R207">
        <v>7</v>
      </c>
      <c r="S207">
        <v>-0.5</v>
      </c>
    </row>
    <row r="208" spans="1:19">
      <c r="A208" s="235">
        <v>41834</v>
      </c>
      <c r="B208">
        <v>4</v>
      </c>
      <c r="C208">
        <v>6</v>
      </c>
      <c r="D208">
        <v>8</v>
      </c>
      <c r="E208" t="s">
        <v>751</v>
      </c>
      <c r="F208" t="s">
        <v>375</v>
      </c>
      <c r="G208" t="s">
        <v>360</v>
      </c>
      <c r="H208" t="s">
        <v>361</v>
      </c>
      <c r="I208">
        <v>8</v>
      </c>
      <c r="J208">
        <v>8</v>
      </c>
      <c r="K208" t="s">
        <v>745</v>
      </c>
      <c r="L208">
        <v>8</v>
      </c>
      <c r="M208">
        <v>7</v>
      </c>
      <c r="N208" t="s">
        <v>38</v>
      </c>
      <c r="O208">
        <v>1</v>
      </c>
      <c r="P208">
        <v>60</v>
      </c>
      <c r="Q208">
        <v>7.9027630369948785</v>
      </c>
      <c r="R208">
        <v>7.9047077762549804</v>
      </c>
      <c r="S208">
        <v>1.9447392601019686E-3</v>
      </c>
    </row>
    <row r="209" spans="1:19">
      <c r="A209" s="235">
        <v>41834</v>
      </c>
      <c r="B209">
        <v>4</v>
      </c>
      <c r="C209">
        <v>6</v>
      </c>
      <c r="D209">
        <v>8</v>
      </c>
      <c r="E209" t="s">
        <v>752</v>
      </c>
      <c r="F209" t="s">
        <v>745</v>
      </c>
      <c r="G209" t="s">
        <v>476</v>
      </c>
      <c r="H209" t="s">
        <v>387</v>
      </c>
      <c r="I209">
        <v>8</v>
      </c>
      <c r="J209">
        <v>7</v>
      </c>
      <c r="K209" t="s">
        <v>375</v>
      </c>
      <c r="L209">
        <v>8</v>
      </c>
      <c r="M209">
        <v>8</v>
      </c>
      <c r="N209" t="s">
        <v>39</v>
      </c>
      <c r="O209">
        <v>0</v>
      </c>
      <c r="P209">
        <v>3</v>
      </c>
      <c r="Q209">
        <v>7</v>
      </c>
      <c r="R209">
        <v>7</v>
      </c>
      <c r="S209">
        <v>0</v>
      </c>
    </row>
    <row r="210" spans="1:19">
      <c r="A210" s="235">
        <v>41834</v>
      </c>
      <c r="B210">
        <v>4</v>
      </c>
      <c r="C210">
        <v>7</v>
      </c>
      <c r="D210">
        <v>9</v>
      </c>
      <c r="E210" t="s">
        <v>753</v>
      </c>
      <c r="F210" t="s">
        <v>375</v>
      </c>
      <c r="G210" t="s">
        <v>360</v>
      </c>
      <c r="H210" t="s">
        <v>361</v>
      </c>
      <c r="I210">
        <v>8</v>
      </c>
      <c r="J210">
        <v>9</v>
      </c>
      <c r="K210" t="s">
        <v>745</v>
      </c>
      <c r="L210">
        <v>8</v>
      </c>
      <c r="M210">
        <v>6</v>
      </c>
      <c r="N210" t="s">
        <v>38</v>
      </c>
      <c r="O210">
        <v>1</v>
      </c>
      <c r="P210">
        <v>61</v>
      </c>
      <c r="Q210">
        <v>7.9047077762549804</v>
      </c>
      <c r="R210">
        <v>7.9266136207298814</v>
      </c>
      <c r="S210">
        <v>2.190584447490096E-2</v>
      </c>
    </row>
    <row r="211" spans="1:19">
      <c r="A211" s="235">
        <v>41834</v>
      </c>
      <c r="B211">
        <v>4</v>
      </c>
      <c r="C211">
        <v>7</v>
      </c>
      <c r="D211">
        <v>9</v>
      </c>
      <c r="E211" t="s">
        <v>754</v>
      </c>
      <c r="F211" t="s">
        <v>745</v>
      </c>
      <c r="G211" t="s">
        <v>476</v>
      </c>
      <c r="H211" t="s">
        <v>387</v>
      </c>
      <c r="I211">
        <v>8</v>
      </c>
      <c r="J211">
        <v>6</v>
      </c>
      <c r="K211" t="s">
        <v>375</v>
      </c>
      <c r="L211">
        <v>8</v>
      </c>
      <c r="M211">
        <v>9</v>
      </c>
      <c r="N211" t="s">
        <v>39</v>
      </c>
      <c r="O211">
        <v>0</v>
      </c>
      <c r="P211">
        <v>4</v>
      </c>
      <c r="Q211">
        <v>7</v>
      </c>
      <c r="R211">
        <v>6.8</v>
      </c>
      <c r="S211">
        <v>-0.20000000000000018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D16"/>
  <sheetViews>
    <sheetView workbookViewId="0">
      <selection activeCell="B10" sqref="B10"/>
    </sheetView>
  </sheetViews>
  <sheetFormatPr baseColWidth="10" defaultColWidth="11.5" defaultRowHeight="12" x14ac:dyDescent="0"/>
  <cols>
    <col min="1" max="1" width="26.5" bestFit="1" customWidth="1"/>
    <col min="2" max="2" width="16.33203125" bestFit="1" customWidth="1"/>
    <col min="3" max="3" width="16.6640625" bestFit="1" customWidth="1"/>
    <col min="4" max="4" width="12.5" bestFit="1" customWidth="1"/>
  </cols>
  <sheetData>
    <row r="1" spans="1:4">
      <c r="B1" s="43" t="s">
        <v>92</v>
      </c>
    </row>
    <row r="2" spans="1:4">
      <c r="A2" s="43" t="s">
        <v>89</v>
      </c>
      <c r="B2" t="s">
        <v>94</v>
      </c>
      <c r="C2" t="s">
        <v>200</v>
      </c>
      <c r="D2" t="s">
        <v>251</v>
      </c>
    </row>
    <row r="3" spans="1:4">
      <c r="A3" s="244" t="s">
        <v>400</v>
      </c>
      <c r="B3" s="24">
        <v>16</v>
      </c>
      <c r="C3" s="24">
        <v>0.22096769279522821</v>
      </c>
      <c r="D3" s="24">
        <v>20</v>
      </c>
    </row>
    <row r="4" spans="1:4">
      <c r="A4" s="244" t="s">
        <v>90</v>
      </c>
      <c r="B4" s="24"/>
      <c r="C4" s="24"/>
      <c r="D4" s="24"/>
    </row>
    <row r="5" spans="1:4">
      <c r="A5" s="244" t="s">
        <v>401</v>
      </c>
      <c r="B5" s="24">
        <v>10</v>
      </c>
      <c r="C5" s="24">
        <v>0.4031027787174164</v>
      </c>
      <c r="D5" s="24">
        <v>20</v>
      </c>
    </row>
    <row r="6" spans="1:4">
      <c r="A6" s="244" t="s">
        <v>424</v>
      </c>
      <c r="B6" s="24">
        <v>15</v>
      </c>
      <c r="C6" s="24">
        <v>0.19336469067271267</v>
      </c>
      <c r="D6" s="24">
        <v>30</v>
      </c>
    </row>
    <row r="7" spans="1:4">
      <c r="A7" s="244" t="s">
        <v>309</v>
      </c>
      <c r="B7" s="24">
        <v>15</v>
      </c>
      <c r="C7" s="24">
        <v>-3.2496915807798565E-2</v>
      </c>
      <c r="D7" s="24">
        <v>30</v>
      </c>
    </row>
    <row r="8" spans="1:4">
      <c r="A8" s="244" t="s">
        <v>464</v>
      </c>
      <c r="B8" s="24">
        <v>6</v>
      </c>
      <c r="C8" s="24">
        <v>2.3890507906129343E-2</v>
      </c>
      <c r="D8" s="24">
        <v>15</v>
      </c>
    </row>
    <row r="9" spans="1:4">
      <c r="A9" s="244" t="s">
        <v>375</v>
      </c>
      <c r="B9" s="24">
        <v>8</v>
      </c>
      <c r="C9" s="24">
        <v>-0.36042341630715669</v>
      </c>
      <c r="D9" s="24">
        <v>20</v>
      </c>
    </row>
    <row r="10" spans="1:4">
      <c r="A10" s="244" t="s">
        <v>324</v>
      </c>
      <c r="B10" s="24">
        <v>2</v>
      </c>
      <c r="C10" s="24">
        <v>-0.37681159420289756</v>
      </c>
      <c r="D10" s="24">
        <v>5</v>
      </c>
    </row>
    <row r="11" spans="1:4">
      <c r="A11" s="244" t="s">
        <v>334</v>
      </c>
      <c r="B11" s="24">
        <v>14</v>
      </c>
      <c r="C11" s="24">
        <v>0.27999999999999758</v>
      </c>
      <c r="D11" s="24">
        <v>25</v>
      </c>
    </row>
    <row r="12" spans="1:4">
      <c r="A12" s="244" t="s">
        <v>364</v>
      </c>
      <c r="B12" s="24">
        <v>14</v>
      </c>
      <c r="C12" s="24">
        <v>6.6333333333333337</v>
      </c>
      <c r="D12" s="24">
        <v>30</v>
      </c>
    </row>
    <row r="13" spans="1:4">
      <c r="A13" s="244" t="s">
        <v>478</v>
      </c>
      <c r="B13" s="24">
        <v>2</v>
      </c>
      <c r="C13" s="24">
        <v>5.8</v>
      </c>
      <c r="D13" s="24">
        <v>5</v>
      </c>
    </row>
    <row r="14" spans="1:4">
      <c r="A14" s="244" t="s">
        <v>618</v>
      </c>
      <c r="B14" s="24">
        <v>2</v>
      </c>
      <c r="C14" s="24">
        <v>0.20000000000000018</v>
      </c>
      <c r="D14" s="24">
        <v>5</v>
      </c>
    </row>
    <row r="15" spans="1:4">
      <c r="A15" s="244" t="s">
        <v>745</v>
      </c>
      <c r="B15" s="24">
        <v>1</v>
      </c>
      <c r="C15" s="24">
        <v>-1.2000000000000002</v>
      </c>
      <c r="D15" s="24">
        <v>5</v>
      </c>
    </row>
    <row r="16" spans="1:4">
      <c r="A16" s="244" t="s">
        <v>91</v>
      </c>
      <c r="B16" s="24">
        <v>105</v>
      </c>
      <c r="C16" s="24">
        <v>11.784927077106968</v>
      </c>
      <c r="D16" s="24">
        <v>210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pageSetUpPr fitToPage="1"/>
  </sheetPr>
  <dimension ref="A1:AC139"/>
  <sheetViews>
    <sheetView workbookViewId="0">
      <selection activeCell="K5" sqref="K5"/>
    </sheetView>
  </sheetViews>
  <sheetFormatPr baseColWidth="10" defaultColWidth="11.5" defaultRowHeight="12" x14ac:dyDescent="0"/>
  <cols>
    <col min="1" max="1" width="3.1640625" bestFit="1" customWidth="1"/>
    <col min="2" max="2" width="3.1640625" customWidth="1"/>
    <col min="3" max="3" width="24.83203125" bestFit="1" customWidth="1"/>
    <col min="4" max="27" width="6.1640625" style="4" customWidth="1"/>
    <col min="29" max="29" width="0" hidden="1" customWidth="1"/>
  </cols>
  <sheetData>
    <row r="1" spans="1:29" ht="15" customHeight="1">
      <c r="C1" s="69" t="s">
        <v>106</v>
      </c>
      <c r="D1" s="617" t="s">
        <v>107</v>
      </c>
      <c r="E1" s="617"/>
      <c r="F1" s="617"/>
      <c r="G1" s="617"/>
      <c r="H1" s="617" t="s">
        <v>58</v>
      </c>
      <c r="I1" s="617"/>
      <c r="J1" s="617"/>
      <c r="K1" s="617"/>
      <c r="L1" s="617" t="s">
        <v>59</v>
      </c>
      <c r="M1" s="617"/>
      <c r="N1" s="617"/>
      <c r="O1" s="617"/>
      <c r="P1" s="617" t="s">
        <v>60</v>
      </c>
      <c r="Q1" s="617"/>
      <c r="R1" s="617"/>
      <c r="S1" s="617"/>
      <c r="T1" s="617" t="s">
        <v>61</v>
      </c>
      <c r="U1" s="617"/>
      <c r="V1" s="617"/>
      <c r="W1" s="617"/>
      <c r="X1" s="617" t="s">
        <v>62</v>
      </c>
      <c r="Y1" s="617"/>
      <c r="Z1" s="617"/>
      <c r="AA1" s="617"/>
    </row>
    <row r="2" spans="1:29">
      <c r="C2" s="55" t="s">
        <v>100</v>
      </c>
      <c r="D2" s="33"/>
      <c r="E2" s="33"/>
      <c r="F2" s="33"/>
      <c r="G2" s="33"/>
      <c r="H2" s="33">
        <v>1</v>
      </c>
      <c r="I2" s="33">
        <v>1</v>
      </c>
      <c r="J2" s="33">
        <v>1</v>
      </c>
      <c r="K2" s="33">
        <v>1</v>
      </c>
      <c r="L2" s="33">
        <v>2</v>
      </c>
      <c r="M2" s="33">
        <v>2</v>
      </c>
      <c r="N2" s="33">
        <v>2</v>
      </c>
      <c r="O2" s="33">
        <v>2</v>
      </c>
      <c r="P2" s="33">
        <v>3</v>
      </c>
      <c r="Q2" s="33">
        <v>3</v>
      </c>
      <c r="R2" s="33">
        <v>3</v>
      </c>
      <c r="S2" s="33">
        <v>3</v>
      </c>
      <c r="T2" s="33">
        <v>4</v>
      </c>
      <c r="U2" s="33">
        <v>4</v>
      </c>
      <c r="V2" s="33">
        <v>4</v>
      </c>
      <c r="W2" s="33">
        <v>4</v>
      </c>
      <c r="X2" s="33">
        <v>5</v>
      </c>
      <c r="Y2" s="33">
        <v>5</v>
      </c>
      <c r="Z2" s="33">
        <v>5</v>
      </c>
      <c r="AA2" s="33">
        <v>5</v>
      </c>
    </row>
    <row r="3" spans="1:29" s="32" customFormat="1" ht="13" thickBot="1">
      <c r="B3" s="71">
        <f>'Printable Standings'!F5</f>
        <v>1</v>
      </c>
      <c r="C3" s="28" t="s">
        <v>50</v>
      </c>
      <c r="D3" s="28" t="s">
        <v>30</v>
      </c>
      <c r="E3" s="28" t="s">
        <v>63</v>
      </c>
      <c r="F3" s="28" t="s">
        <v>34</v>
      </c>
      <c r="G3" s="28" t="s">
        <v>32</v>
      </c>
      <c r="H3" s="28" t="s">
        <v>30</v>
      </c>
      <c r="I3" s="28" t="s">
        <v>63</v>
      </c>
      <c r="J3" s="28" t="s">
        <v>34</v>
      </c>
      <c r="K3" s="28" t="s">
        <v>32</v>
      </c>
      <c r="L3" s="28" t="s">
        <v>30</v>
      </c>
      <c r="M3" s="28" t="s">
        <v>63</v>
      </c>
      <c r="N3" s="28" t="s">
        <v>34</v>
      </c>
      <c r="O3" s="28" t="s">
        <v>32</v>
      </c>
      <c r="P3" s="28" t="s">
        <v>30</v>
      </c>
      <c r="Q3" s="28" t="s">
        <v>63</v>
      </c>
      <c r="R3" s="28" t="s">
        <v>34</v>
      </c>
      <c r="S3" s="28" t="s">
        <v>32</v>
      </c>
      <c r="T3" s="28" t="s">
        <v>30</v>
      </c>
      <c r="U3" s="28" t="s">
        <v>63</v>
      </c>
      <c r="V3" s="28" t="s">
        <v>34</v>
      </c>
      <c r="W3" s="28" t="s">
        <v>32</v>
      </c>
      <c r="X3" s="28" t="s">
        <v>30</v>
      </c>
      <c r="Y3" s="28" t="s">
        <v>63</v>
      </c>
      <c r="Z3" s="28" t="s">
        <v>34</v>
      </c>
      <c r="AA3" s="28" t="s">
        <v>32</v>
      </c>
      <c r="AC3" s="28" t="s">
        <v>108</v>
      </c>
    </row>
    <row r="4" spans="1:29">
      <c r="A4">
        <v>1</v>
      </c>
      <c r="B4">
        <f>VLOOKUP(C4,C4:AA4,6+(($B$3-1)*4),FALSE)</f>
        <v>6</v>
      </c>
      <c r="C4" s="66" t="str">
        <f>IF(ISERROR(VLOOKUP(A4,Teams!A:B,2,0)),"",VLOOKUP(A4,Teams!A:B,2,0))</f>
        <v>The Littles</v>
      </c>
      <c r="D4" s="56">
        <f t="shared" ref="D4:D13" si="0">IF(OR($C4="",$C4="BYE"),"",D130)</f>
        <v>6</v>
      </c>
      <c r="E4" s="57">
        <f>I4+M4+Q4+U4+Y4</f>
        <v>339</v>
      </c>
      <c r="F4" s="57">
        <f t="shared" ref="F4:F13" si="1">J4+N4+R4+V4+Z4</f>
        <v>0</v>
      </c>
      <c r="G4" s="58">
        <f t="shared" ref="G4:G13" si="2">K4+O4+S4+W4+AA4</f>
        <v>5</v>
      </c>
      <c r="H4" s="56">
        <f t="shared" ref="H4:H13" si="3">IF(OR($C4="",$C4="BYE"),"",H130)</f>
        <v>6</v>
      </c>
      <c r="I4" s="57">
        <f>IF(ISERROR(VLOOKUP(I$2&amp;"_"&amp;$C4,'Team Stats'!$A:$D,3,FALSE)),0,VLOOKUP(I$2&amp;"_"&amp;$C4,'Team Stats'!$A:$D,3,FALSE))</f>
        <v>339</v>
      </c>
      <c r="J4" s="57"/>
      <c r="K4" s="58">
        <f>IF(ISERROR(VLOOKUP(K$2&amp;"_"&amp;$C4,'Team Stats'!$A:$D,2,FALSE)),0,VLOOKUP(K$2&amp;"_"&amp;$C4,'Team Stats'!$A:$D,2,FALSE))/7</f>
        <v>5</v>
      </c>
      <c r="L4" s="56">
        <f t="shared" ref="L4:L13" si="4">IF(OR($C4="",$C4="BYE"),"",L130)</f>
        <v>1</v>
      </c>
      <c r="M4" s="57">
        <f>IF(ISERROR(VLOOKUP(M$2&amp;"_"&amp;$C4,'Team Stats'!$A:$D,3,FALSE)),0,VLOOKUP(M$2&amp;"_"&amp;$C4,'Team Stats'!$A:$D,3,FALSE))</f>
        <v>0</v>
      </c>
      <c r="N4" s="57"/>
      <c r="O4" s="58">
        <f>IF(ISERROR(VLOOKUP(O$2&amp;"_"&amp;$C4,'Team Stats'!$A:$D,2,FALSE)),0,VLOOKUP(O$2&amp;"_"&amp;$C4,'Team Stats'!$A:$D,2,FALSE))/5</f>
        <v>0</v>
      </c>
      <c r="P4" s="56">
        <f t="shared" ref="P4:P13" si="5">IF(OR($C4="",$C4="BYE"),"",P130)</f>
        <v>1</v>
      </c>
      <c r="Q4" s="57">
        <f>IF(ISERROR(VLOOKUP(Q$2&amp;"_"&amp;$C4,'Team Stats'!$A:$D,3,FALSE)),0,VLOOKUP(Q$2&amp;"_"&amp;$C4,'Team Stats'!$A:$D,3,FALSE))</f>
        <v>0</v>
      </c>
      <c r="R4" s="57"/>
      <c r="S4" s="58">
        <f>IF(ISERROR(VLOOKUP(S$2&amp;"_"&amp;$C4,'Team Stats'!$A:$D,2,FALSE)),0,VLOOKUP(S$2&amp;"_"&amp;$C4,'Team Stats'!$A:$D,2,FALSE))/5</f>
        <v>0</v>
      </c>
      <c r="T4" s="56">
        <f t="shared" ref="T4:T13" si="6">IF(OR($C4="",$C4="BYE"),"",T130)</f>
        <v>1</v>
      </c>
      <c r="U4" s="57">
        <f>IF(ISERROR(VLOOKUP(U$2&amp;"_"&amp;$C4,'Team Stats'!$A:$D,3,FALSE)),0,VLOOKUP(U$2&amp;"_"&amp;$C4,'Team Stats'!$A:$D,3,FALSE))</f>
        <v>0</v>
      </c>
      <c r="V4" s="57"/>
      <c r="W4" s="58">
        <f>IF(ISERROR(VLOOKUP(W$2&amp;"_"&amp;$C4,'Team Stats'!$A:$D,2,FALSE)),0,VLOOKUP(W$2&amp;"_"&amp;$C4,'Team Stats'!$A:$D,2,FALSE))/6</f>
        <v>0</v>
      </c>
      <c r="X4" s="56">
        <f t="shared" ref="X4:X13" si="7">IF(OR($C4="",$C4="BYE"),"",X130)</f>
        <v>1</v>
      </c>
      <c r="Y4" s="57">
        <f>IF(ISERROR(VLOOKUP(Y$2&amp;"_"&amp;$C4,'Team Stats'!$A:$D,3,FALSE)),0,VLOOKUP(Y$2&amp;"_"&amp;$C4,'Team Stats'!$A:$D,3,FALSE))</f>
        <v>0</v>
      </c>
      <c r="Z4" s="57">
        <f>IF(ISERROR(VLOOKUP(Z$2&amp;"_"&amp;$C4,'Team Stats'!$A:$D,2,FALSE)),0,VLOOKUP(Z$2&amp;"_"&amp;$C4,'Team Stats'!$A:$D,2,FALSE))-Y4</f>
        <v>0</v>
      </c>
      <c r="AA4" s="58">
        <f>IF(ISERROR(VLOOKUP(AA$2&amp;"_"&amp;$C4,'Team Stats'!$A:$D,2,FALSE)),0,VLOOKUP(AA$2&amp;"_"&amp;$C4,'Team Stats'!$A:$D,2,FALSE))/6</f>
        <v>0</v>
      </c>
      <c r="AC4" t="str">
        <f>C4</f>
        <v>The Littles</v>
      </c>
    </row>
    <row r="5" spans="1:29">
      <c r="A5">
        <v>2</v>
      </c>
      <c r="B5">
        <f t="shared" ref="B5:B13" si="8">VLOOKUP(C5,C5:AA5,6+(($B$3-1)*4),FALSE)</f>
        <v>3</v>
      </c>
      <c r="C5" s="67" t="str">
        <f>IF(ISERROR(VLOOKUP(A5,Teams!A:B,2,0)),"",VLOOKUP(A5,Teams!A:B,2,0))</f>
        <v>PHOQUEURTEEM</v>
      </c>
      <c r="D5" s="59">
        <f t="shared" si="0"/>
        <v>3</v>
      </c>
      <c r="E5" s="61">
        <f t="shared" ref="E5:E13" si="9">I5+M5+Q5+U5+Y5</f>
        <v>426</v>
      </c>
      <c r="F5" s="61">
        <f t="shared" si="1"/>
        <v>0</v>
      </c>
      <c r="G5" s="62">
        <f t="shared" si="2"/>
        <v>6</v>
      </c>
      <c r="H5" s="59">
        <f t="shared" si="3"/>
        <v>3</v>
      </c>
      <c r="I5" s="61">
        <f>IF(ISERROR(VLOOKUP(I$2&amp;"_"&amp;$C5,'Team Stats'!$A:$D,3,FALSE)),0,VLOOKUP(I$2&amp;"_"&amp;$C5,'Team Stats'!$A:$D,3,FALSE))</f>
        <v>426</v>
      </c>
      <c r="J5" s="61"/>
      <c r="K5" s="62">
        <f>IF(ISERROR(VLOOKUP(K$2&amp;"_"&amp;$C5,'Team Stats'!$A:$D,2,FALSE)),0,VLOOKUP(K$2&amp;"_"&amp;$C5,'Team Stats'!$A:$D,2,FALSE))/7</f>
        <v>6</v>
      </c>
      <c r="L5" s="59">
        <f t="shared" si="4"/>
        <v>2</v>
      </c>
      <c r="M5" s="61">
        <f>IF(ISERROR(VLOOKUP(M$2&amp;"_"&amp;$C5,'Team Stats'!$A:$D,3,FALSE)),0,VLOOKUP(M$2&amp;"_"&amp;$C5,'Team Stats'!$A:$D,3,FALSE))</f>
        <v>0</v>
      </c>
      <c r="N5" s="61"/>
      <c r="O5" s="62">
        <f>IF(ISERROR(VLOOKUP(O$2&amp;"_"&amp;$C5,'Team Stats'!$A:$D,2,FALSE)),0,VLOOKUP(O$2&amp;"_"&amp;$C5,'Team Stats'!$A:$D,2,FALSE))/5</f>
        <v>0</v>
      </c>
      <c r="P5" s="59">
        <f t="shared" si="5"/>
        <v>2</v>
      </c>
      <c r="Q5" s="61">
        <f>IF(ISERROR(VLOOKUP(Q$2&amp;"_"&amp;$C5,'Team Stats'!$A:$D,3,FALSE)),0,VLOOKUP(Q$2&amp;"_"&amp;$C5,'Team Stats'!$A:$D,3,FALSE))</f>
        <v>0</v>
      </c>
      <c r="R5" s="61"/>
      <c r="S5" s="62">
        <f>IF(ISERROR(VLOOKUP(S$2&amp;"_"&amp;$C5,'Team Stats'!$A:$D,2,FALSE)),0,VLOOKUP(S$2&amp;"_"&amp;$C5,'Team Stats'!$A:$D,2,FALSE))/5</f>
        <v>0</v>
      </c>
      <c r="T5" s="59">
        <f t="shared" si="6"/>
        <v>2</v>
      </c>
      <c r="U5" s="61">
        <f>IF(ISERROR(VLOOKUP(U$2&amp;"_"&amp;$C5,'Team Stats'!$A:$D,3,FALSE)),0,VLOOKUP(U$2&amp;"_"&amp;$C5,'Team Stats'!$A:$D,3,FALSE))</f>
        <v>0</v>
      </c>
      <c r="V5" s="61"/>
      <c r="W5" s="62">
        <f>IF(ISERROR(VLOOKUP(W$2&amp;"_"&amp;$C5,'Team Stats'!$A:$D,2,FALSE)),0,VLOOKUP(W$2&amp;"_"&amp;$C5,'Team Stats'!$A:$D,2,FALSE))/6</f>
        <v>0</v>
      </c>
      <c r="X5" s="59">
        <f t="shared" si="7"/>
        <v>2</v>
      </c>
      <c r="Y5" s="61">
        <f>IF(ISERROR(VLOOKUP(Y$2&amp;"_"&amp;$C5,'Team Stats'!$A:$D,3,FALSE)),0,VLOOKUP(Y$2&amp;"_"&amp;$C5,'Team Stats'!$A:$D,3,FALSE))</f>
        <v>0</v>
      </c>
      <c r="Z5" s="61">
        <f>IF(ISERROR(VLOOKUP(Z$2&amp;"_"&amp;$C5,'Team Stats'!$A:$D,2,FALSE)),0,VLOOKUP(Z$2&amp;"_"&amp;$C5,'Team Stats'!$A:$D,2,FALSE))-Y5</f>
        <v>0</v>
      </c>
      <c r="AA5" s="62">
        <f>IF(ISERROR(VLOOKUP(AA$2&amp;"_"&amp;$C5,'Team Stats'!$A:$D,2,FALSE)),0,VLOOKUP(AA$2&amp;"_"&amp;$C5,'Team Stats'!$A:$D,2,FALSE))/6</f>
        <v>0</v>
      </c>
      <c r="AC5" t="str">
        <f t="shared" ref="AC5:AC13" si="10">C5</f>
        <v>PHOQUEURTEEM</v>
      </c>
    </row>
    <row r="6" spans="1:29">
      <c r="A6">
        <v>3</v>
      </c>
      <c r="B6">
        <f t="shared" si="8"/>
        <v>2</v>
      </c>
      <c r="C6" s="67" t="str">
        <f>IF(ISERROR(VLOOKUP(A6,Teams!A:B,2,0)),"",VLOOKUP(A6,Teams!A:B,2,0))</f>
        <v>Henson/Pigford</v>
      </c>
      <c r="D6" s="59">
        <f t="shared" si="0"/>
        <v>2</v>
      </c>
      <c r="E6" s="61">
        <f t="shared" si="9"/>
        <v>436</v>
      </c>
      <c r="F6" s="61">
        <f t="shared" si="1"/>
        <v>0</v>
      </c>
      <c r="G6" s="62">
        <f t="shared" si="2"/>
        <v>6</v>
      </c>
      <c r="H6" s="59">
        <f t="shared" si="3"/>
        <v>2</v>
      </c>
      <c r="I6" s="61">
        <f>IF(ISERROR(VLOOKUP(I$2&amp;"_"&amp;$C6,'Team Stats'!$A:$D,3,FALSE)),0,VLOOKUP(I$2&amp;"_"&amp;$C6,'Team Stats'!$A:$D,3,FALSE))</f>
        <v>436</v>
      </c>
      <c r="J6" s="61"/>
      <c r="K6" s="62">
        <f>IF(ISERROR(VLOOKUP(K$2&amp;"_"&amp;$C6,'Team Stats'!$A:$D,2,FALSE)),0,VLOOKUP(K$2&amp;"_"&amp;$C6,'Team Stats'!$A:$D,2,FALSE))/7</f>
        <v>6</v>
      </c>
      <c r="L6" s="59">
        <f t="shared" si="4"/>
        <v>3</v>
      </c>
      <c r="M6" s="61">
        <f>IF(ISERROR(VLOOKUP(M$2&amp;"_"&amp;$C6,'Team Stats'!$A:$D,3,FALSE)),0,VLOOKUP(M$2&amp;"_"&amp;$C6,'Team Stats'!$A:$D,3,FALSE))</f>
        <v>0</v>
      </c>
      <c r="N6" s="61"/>
      <c r="O6" s="62">
        <f>IF(ISERROR(VLOOKUP(O$2&amp;"_"&amp;$C6,'Team Stats'!$A:$D,2,FALSE)),0,VLOOKUP(O$2&amp;"_"&amp;$C6,'Team Stats'!$A:$D,2,FALSE))/5</f>
        <v>0</v>
      </c>
      <c r="P6" s="59">
        <f t="shared" si="5"/>
        <v>3</v>
      </c>
      <c r="Q6" s="61">
        <f>IF(ISERROR(VLOOKUP(Q$2&amp;"_"&amp;$C6,'Team Stats'!$A:$D,3,FALSE)),0,VLOOKUP(Q$2&amp;"_"&amp;$C6,'Team Stats'!$A:$D,3,FALSE))</f>
        <v>0</v>
      </c>
      <c r="R6" s="61"/>
      <c r="S6" s="62">
        <f>IF(ISERROR(VLOOKUP(S$2&amp;"_"&amp;$C6,'Team Stats'!$A:$D,2,FALSE)),0,VLOOKUP(S$2&amp;"_"&amp;$C6,'Team Stats'!$A:$D,2,FALSE))/5</f>
        <v>0</v>
      </c>
      <c r="T6" s="59">
        <f t="shared" si="6"/>
        <v>3</v>
      </c>
      <c r="U6" s="61">
        <f>IF(ISERROR(VLOOKUP(U$2&amp;"_"&amp;$C6,'Team Stats'!$A:$D,3,FALSE)),0,VLOOKUP(U$2&amp;"_"&amp;$C6,'Team Stats'!$A:$D,3,FALSE))</f>
        <v>0</v>
      </c>
      <c r="V6" s="61"/>
      <c r="W6" s="62">
        <f>IF(ISERROR(VLOOKUP(W$2&amp;"_"&amp;$C6,'Team Stats'!$A:$D,2,FALSE)),0,VLOOKUP(W$2&amp;"_"&amp;$C6,'Team Stats'!$A:$D,2,FALSE))/6</f>
        <v>0</v>
      </c>
      <c r="X6" s="59">
        <f t="shared" si="7"/>
        <v>3</v>
      </c>
      <c r="Y6" s="61">
        <f>IF(ISERROR(VLOOKUP(Y$2&amp;"_"&amp;$C6,'Team Stats'!$A:$D,3,FALSE)),0,VLOOKUP(Y$2&amp;"_"&amp;$C6,'Team Stats'!$A:$D,3,FALSE))</f>
        <v>0</v>
      </c>
      <c r="Z6" s="61">
        <f>IF(ISERROR(VLOOKUP(Z$2&amp;"_"&amp;$C6,'Team Stats'!$A:$D,2,FALSE)),0,VLOOKUP(Z$2&amp;"_"&amp;$C6,'Team Stats'!$A:$D,2,FALSE))-Y6</f>
        <v>0</v>
      </c>
      <c r="AA6" s="62">
        <f>IF(ISERROR(VLOOKUP(AA$2&amp;"_"&amp;$C6,'Team Stats'!$A:$D,2,FALSE)),0,VLOOKUP(AA$2&amp;"_"&amp;$C6,'Team Stats'!$A:$D,2,FALSE))/6</f>
        <v>0</v>
      </c>
      <c r="AC6" t="str">
        <f t="shared" si="10"/>
        <v>Henson/Pigford</v>
      </c>
    </row>
    <row r="7" spans="1:29">
      <c r="A7">
        <v>4</v>
      </c>
      <c r="B7">
        <f t="shared" si="8"/>
        <v>5</v>
      </c>
      <c r="C7" s="67" t="str">
        <f>IF(ISERROR(VLOOKUP(A7,Teams!A:B,2,0)),"",VLOOKUP(A7,Teams!A:B,2,0))</f>
        <v>Randolph/Shindle</v>
      </c>
      <c r="D7" s="59">
        <f t="shared" si="0"/>
        <v>5</v>
      </c>
      <c r="E7" s="61">
        <f t="shared" si="9"/>
        <v>383</v>
      </c>
      <c r="F7" s="61">
        <f t="shared" si="1"/>
        <v>0</v>
      </c>
      <c r="G7" s="62">
        <f t="shared" si="2"/>
        <v>5</v>
      </c>
      <c r="H7" s="59">
        <f t="shared" si="3"/>
        <v>5</v>
      </c>
      <c r="I7" s="61">
        <f>IF(ISERROR(VLOOKUP(I$2&amp;"_"&amp;$C7,'Team Stats'!$A:$D,3,FALSE)),0,VLOOKUP(I$2&amp;"_"&amp;$C7,'Team Stats'!$A:$D,3,FALSE))</f>
        <v>383</v>
      </c>
      <c r="J7" s="61"/>
      <c r="K7" s="62">
        <f>IF(ISERROR(VLOOKUP(K$2&amp;"_"&amp;$C7,'Team Stats'!$A:$D,2,FALSE)),0,VLOOKUP(K$2&amp;"_"&amp;$C7,'Team Stats'!$A:$D,2,FALSE))/7</f>
        <v>5</v>
      </c>
      <c r="L7" s="59">
        <f t="shared" si="4"/>
        <v>4</v>
      </c>
      <c r="M7" s="61">
        <f>IF(ISERROR(VLOOKUP(M$2&amp;"_"&amp;$C7,'Team Stats'!$A:$D,3,FALSE)),0,VLOOKUP(M$2&amp;"_"&amp;$C7,'Team Stats'!$A:$D,3,FALSE))</f>
        <v>0</v>
      </c>
      <c r="N7" s="61"/>
      <c r="O7" s="62">
        <f>IF(ISERROR(VLOOKUP(O$2&amp;"_"&amp;$C7,'Team Stats'!$A:$D,2,FALSE)),0,VLOOKUP(O$2&amp;"_"&amp;$C7,'Team Stats'!$A:$D,2,FALSE))/5</f>
        <v>0</v>
      </c>
      <c r="P7" s="59">
        <f t="shared" si="5"/>
        <v>4</v>
      </c>
      <c r="Q7" s="61">
        <f>IF(ISERROR(VLOOKUP(Q$2&amp;"_"&amp;$C7,'Team Stats'!$A:$D,3,FALSE)),0,VLOOKUP(Q$2&amp;"_"&amp;$C7,'Team Stats'!$A:$D,3,FALSE))</f>
        <v>0</v>
      </c>
      <c r="R7" s="61"/>
      <c r="S7" s="62">
        <f>IF(ISERROR(VLOOKUP(S$2&amp;"_"&amp;$C7,'Team Stats'!$A:$D,2,FALSE)),0,VLOOKUP(S$2&amp;"_"&amp;$C7,'Team Stats'!$A:$D,2,FALSE))/5</f>
        <v>0</v>
      </c>
      <c r="T7" s="59">
        <f t="shared" si="6"/>
        <v>4</v>
      </c>
      <c r="U7" s="61">
        <f>IF(ISERROR(VLOOKUP(U$2&amp;"_"&amp;$C7,'Team Stats'!$A:$D,3,FALSE)),0,VLOOKUP(U$2&amp;"_"&amp;$C7,'Team Stats'!$A:$D,3,FALSE))</f>
        <v>0</v>
      </c>
      <c r="V7" s="61"/>
      <c r="W7" s="62">
        <f>IF(ISERROR(VLOOKUP(W$2&amp;"_"&amp;$C7,'Team Stats'!$A:$D,2,FALSE)),0,VLOOKUP(W$2&amp;"_"&amp;$C7,'Team Stats'!$A:$D,2,FALSE))/6</f>
        <v>0</v>
      </c>
      <c r="X7" s="59">
        <f t="shared" si="7"/>
        <v>4</v>
      </c>
      <c r="Y7" s="61">
        <f>IF(ISERROR(VLOOKUP(Y$2&amp;"_"&amp;$C7,'Team Stats'!$A:$D,3,FALSE)),0,VLOOKUP(Y$2&amp;"_"&amp;$C7,'Team Stats'!$A:$D,3,FALSE))</f>
        <v>0</v>
      </c>
      <c r="Z7" s="61">
        <f>IF(ISERROR(VLOOKUP(Z$2&amp;"_"&amp;$C7,'Team Stats'!$A:$D,2,FALSE)),0,VLOOKUP(Z$2&amp;"_"&amp;$C7,'Team Stats'!$A:$D,2,FALSE))-Y7</f>
        <v>0</v>
      </c>
      <c r="AA7" s="62">
        <f>IF(ISERROR(VLOOKUP(AA$2&amp;"_"&amp;$C7,'Team Stats'!$A:$D,2,FALSE)),0,VLOOKUP(AA$2&amp;"_"&amp;$C7,'Team Stats'!$A:$D,2,FALSE))/6</f>
        <v>0</v>
      </c>
      <c r="AC7" t="str">
        <f t="shared" si="10"/>
        <v>Randolph/Shindle</v>
      </c>
    </row>
    <row r="8" spans="1:29">
      <c r="A8">
        <v>5</v>
      </c>
      <c r="B8">
        <f t="shared" si="8"/>
        <v>7</v>
      </c>
      <c r="C8" s="67" t="str">
        <f>IF(ISERROR(VLOOKUP(A8,Teams!A:B,2,0)),"",VLOOKUP(A8,Teams!A:B,2,0))</f>
        <v>Ancheta/Tiwari</v>
      </c>
      <c r="D8" s="59">
        <f t="shared" si="0"/>
        <v>7</v>
      </c>
      <c r="E8" s="61">
        <f t="shared" si="9"/>
        <v>289</v>
      </c>
      <c r="F8" s="61">
        <f t="shared" si="1"/>
        <v>0</v>
      </c>
      <c r="G8" s="62">
        <f t="shared" si="2"/>
        <v>4</v>
      </c>
      <c r="H8" s="59">
        <f t="shared" si="3"/>
        <v>7</v>
      </c>
      <c r="I8" s="61">
        <f>IF(ISERROR(VLOOKUP(I$2&amp;"_"&amp;$C8,'Team Stats'!$A:$D,3,FALSE)),0,VLOOKUP(I$2&amp;"_"&amp;$C8,'Team Stats'!$A:$D,3,FALSE))</f>
        <v>289</v>
      </c>
      <c r="J8" s="61"/>
      <c r="K8" s="62">
        <f>IF(ISERROR(VLOOKUP(K$2&amp;"_"&amp;$C8,'Team Stats'!$A:$D,2,FALSE)),0,VLOOKUP(K$2&amp;"_"&amp;$C8,'Team Stats'!$A:$D,2,FALSE))/7</f>
        <v>4</v>
      </c>
      <c r="L8" s="59">
        <f t="shared" si="4"/>
        <v>5</v>
      </c>
      <c r="M8" s="61">
        <f>IF(ISERROR(VLOOKUP(M$2&amp;"_"&amp;$C8,'Team Stats'!$A:$D,3,FALSE)),0,VLOOKUP(M$2&amp;"_"&amp;$C8,'Team Stats'!$A:$D,3,FALSE))</f>
        <v>0</v>
      </c>
      <c r="N8" s="61"/>
      <c r="O8" s="62">
        <f>IF(ISERROR(VLOOKUP(O$2&amp;"_"&amp;$C8,'Team Stats'!$A:$D,2,FALSE)),0,VLOOKUP(O$2&amp;"_"&amp;$C8,'Team Stats'!$A:$D,2,FALSE))/5</f>
        <v>0</v>
      </c>
      <c r="P8" s="59">
        <f t="shared" si="5"/>
        <v>5</v>
      </c>
      <c r="Q8" s="61">
        <f>IF(ISERROR(VLOOKUP(Q$2&amp;"_"&amp;$C8,'Team Stats'!$A:$D,3,FALSE)),0,VLOOKUP(Q$2&amp;"_"&amp;$C8,'Team Stats'!$A:$D,3,FALSE))</f>
        <v>0</v>
      </c>
      <c r="R8" s="61"/>
      <c r="S8" s="62">
        <f>IF(ISERROR(VLOOKUP(S$2&amp;"_"&amp;$C8,'Team Stats'!$A:$D,2,FALSE)),0,VLOOKUP(S$2&amp;"_"&amp;$C8,'Team Stats'!$A:$D,2,FALSE))/5</f>
        <v>0</v>
      </c>
      <c r="T8" s="59">
        <f t="shared" si="6"/>
        <v>5</v>
      </c>
      <c r="U8" s="61">
        <f>IF(ISERROR(VLOOKUP(U$2&amp;"_"&amp;$C8,'Team Stats'!$A:$D,3,FALSE)),0,VLOOKUP(U$2&amp;"_"&amp;$C8,'Team Stats'!$A:$D,3,FALSE))</f>
        <v>0</v>
      </c>
      <c r="V8" s="61"/>
      <c r="W8" s="62">
        <f>IF(ISERROR(VLOOKUP(W$2&amp;"_"&amp;$C8,'Team Stats'!$A:$D,2,FALSE)),0,VLOOKUP(W$2&amp;"_"&amp;$C8,'Team Stats'!$A:$D,2,FALSE))/6</f>
        <v>0</v>
      </c>
      <c r="X8" s="59">
        <f t="shared" si="7"/>
        <v>5</v>
      </c>
      <c r="Y8" s="61">
        <f>IF(ISERROR(VLOOKUP(Y$2&amp;"_"&amp;$C8,'Team Stats'!$A:$D,3,FALSE)),0,VLOOKUP(Y$2&amp;"_"&amp;$C8,'Team Stats'!$A:$D,3,FALSE))</f>
        <v>0</v>
      </c>
      <c r="Z8" s="61">
        <f>IF(ISERROR(VLOOKUP(Z$2&amp;"_"&amp;$C8,'Team Stats'!$A:$D,2,FALSE)),0,VLOOKUP(Z$2&amp;"_"&amp;$C8,'Team Stats'!$A:$D,2,FALSE))-Y8</f>
        <v>0</v>
      </c>
      <c r="AA8" s="62">
        <f>IF(ISERROR(VLOOKUP(AA$2&amp;"_"&amp;$C8,'Team Stats'!$A:$D,2,FALSE)),0,VLOOKUP(AA$2&amp;"_"&amp;$C8,'Team Stats'!$A:$D,2,FALSE))/6</f>
        <v>0</v>
      </c>
      <c r="AC8" t="str">
        <f t="shared" si="10"/>
        <v>Ancheta/Tiwari</v>
      </c>
    </row>
    <row r="9" spans="1:29">
      <c r="A9">
        <v>6</v>
      </c>
      <c r="B9">
        <f t="shared" si="8"/>
        <v>4</v>
      </c>
      <c r="C9" s="67" t="str">
        <f>IF(ISERROR(VLOOKUP(A9,Teams!A:B,2,0)),"",VLOOKUP(A9,Teams!A:B,2,0))</f>
        <v>Reynolds/Wiley</v>
      </c>
      <c r="D9" s="59">
        <f t="shared" si="0"/>
        <v>4</v>
      </c>
      <c r="E9" s="61">
        <f t="shared" si="9"/>
        <v>396</v>
      </c>
      <c r="F9" s="61">
        <f t="shared" si="1"/>
        <v>0</v>
      </c>
      <c r="G9" s="62">
        <f t="shared" si="2"/>
        <v>6</v>
      </c>
      <c r="H9" s="59">
        <f t="shared" si="3"/>
        <v>4</v>
      </c>
      <c r="I9" s="61">
        <f>IF(ISERROR(VLOOKUP(I$2&amp;"_"&amp;$C9,'Team Stats'!$A:$D,3,FALSE)),0,VLOOKUP(I$2&amp;"_"&amp;$C9,'Team Stats'!$A:$D,3,FALSE))</f>
        <v>396</v>
      </c>
      <c r="J9" s="61"/>
      <c r="K9" s="62">
        <f>IF(ISERROR(VLOOKUP(K$2&amp;"_"&amp;$C9,'Team Stats'!$A:$D,2,FALSE)),0,VLOOKUP(K$2&amp;"_"&amp;$C9,'Team Stats'!$A:$D,2,FALSE))/7</f>
        <v>6</v>
      </c>
      <c r="L9" s="59">
        <f t="shared" si="4"/>
        <v>6</v>
      </c>
      <c r="M9" s="61">
        <f>IF(ISERROR(VLOOKUP(M$2&amp;"_"&amp;$C9,'Team Stats'!$A:$D,3,FALSE)),0,VLOOKUP(M$2&amp;"_"&amp;$C9,'Team Stats'!$A:$D,3,FALSE))</f>
        <v>0</v>
      </c>
      <c r="N9" s="61"/>
      <c r="O9" s="62">
        <f>IF(ISERROR(VLOOKUP(O$2&amp;"_"&amp;$C9,'Team Stats'!$A:$D,2,FALSE)),0,VLOOKUP(O$2&amp;"_"&amp;$C9,'Team Stats'!$A:$D,2,FALSE))/5</f>
        <v>0</v>
      </c>
      <c r="P9" s="59">
        <f t="shared" si="5"/>
        <v>6</v>
      </c>
      <c r="Q9" s="61">
        <f>IF(ISERROR(VLOOKUP(Q$2&amp;"_"&amp;$C9,'Team Stats'!$A:$D,3,FALSE)),0,VLOOKUP(Q$2&amp;"_"&amp;$C9,'Team Stats'!$A:$D,3,FALSE))</f>
        <v>0</v>
      </c>
      <c r="R9" s="61"/>
      <c r="S9" s="62">
        <f>IF(ISERROR(VLOOKUP(S$2&amp;"_"&amp;$C9,'Team Stats'!$A:$D,2,FALSE)),0,VLOOKUP(S$2&amp;"_"&amp;$C9,'Team Stats'!$A:$D,2,FALSE))/5</f>
        <v>0</v>
      </c>
      <c r="T9" s="59">
        <f t="shared" si="6"/>
        <v>6</v>
      </c>
      <c r="U9" s="61">
        <f>IF(ISERROR(VLOOKUP(U$2&amp;"_"&amp;$C9,'Team Stats'!$A:$D,3,FALSE)),0,VLOOKUP(U$2&amp;"_"&amp;$C9,'Team Stats'!$A:$D,3,FALSE))</f>
        <v>0</v>
      </c>
      <c r="V9" s="61"/>
      <c r="W9" s="62">
        <f>IF(ISERROR(VLOOKUP(W$2&amp;"_"&amp;$C9,'Team Stats'!$A:$D,2,FALSE)),0,VLOOKUP(W$2&amp;"_"&amp;$C9,'Team Stats'!$A:$D,2,FALSE))/6</f>
        <v>0</v>
      </c>
      <c r="X9" s="59">
        <f t="shared" si="7"/>
        <v>6</v>
      </c>
      <c r="Y9" s="61">
        <f>IF(ISERROR(VLOOKUP(Y$2&amp;"_"&amp;$C9,'Team Stats'!$A:$D,3,FALSE)),0,VLOOKUP(Y$2&amp;"_"&amp;$C9,'Team Stats'!$A:$D,3,FALSE))</f>
        <v>0</v>
      </c>
      <c r="Z9" s="61">
        <f>IF(ISERROR(VLOOKUP(Z$2&amp;"_"&amp;$C9,'Team Stats'!$A:$D,2,FALSE)),0,VLOOKUP(Z$2&amp;"_"&amp;$C9,'Team Stats'!$A:$D,2,FALSE))-Y9</f>
        <v>0</v>
      </c>
      <c r="AA9" s="62">
        <f>IF(ISERROR(VLOOKUP(AA$2&amp;"_"&amp;$C9,'Team Stats'!$A:$D,2,FALSE)),0,VLOOKUP(AA$2&amp;"_"&amp;$C9,'Team Stats'!$A:$D,2,FALSE))/6</f>
        <v>0</v>
      </c>
      <c r="AC9" t="str">
        <f t="shared" si="10"/>
        <v>Reynolds/Wiley</v>
      </c>
    </row>
    <row r="10" spans="1:29">
      <c r="A10">
        <v>7</v>
      </c>
      <c r="B10">
        <f t="shared" si="8"/>
        <v>8</v>
      </c>
      <c r="C10" s="67" t="str">
        <f>IF(ISERROR(VLOOKUP(A10,Teams!A:B,2,0)),"",VLOOKUP(A10,Teams!A:B,2,0))</f>
        <v>Milo's</v>
      </c>
      <c r="D10" s="59">
        <f t="shared" si="0"/>
        <v>8</v>
      </c>
      <c r="E10" s="61">
        <f t="shared" si="9"/>
        <v>256</v>
      </c>
      <c r="F10" s="61">
        <f t="shared" si="1"/>
        <v>0</v>
      </c>
      <c r="G10" s="62">
        <f t="shared" si="2"/>
        <v>4</v>
      </c>
      <c r="H10" s="59">
        <f t="shared" si="3"/>
        <v>8</v>
      </c>
      <c r="I10" s="61">
        <f>IF(ISERROR(VLOOKUP(I$2&amp;"_"&amp;$C10,'Team Stats'!$A:$D,3,FALSE)),0,VLOOKUP(I$2&amp;"_"&amp;$C10,'Team Stats'!$A:$D,3,FALSE))</f>
        <v>256</v>
      </c>
      <c r="J10" s="61"/>
      <c r="K10" s="62">
        <f>IF(ISERROR(VLOOKUP(K$2&amp;"_"&amp;$C10,'Team Stats'!$A:$D,2,FALSE)),0,VLOOKUP(K$2&amp;"_"&amp;$C10,'Team Stats'!$A:$D,2,FALSE))/7</f>
        <v>4</v>
      </c>
      <c r="L10" s="59">
        <f t="shared" si="4"/>
        <v>7</v>
      </c>
      <c r="M10" s="61">
        <f>IF(ISERROR(VLOOKUP(M$2&amp;"_"&amp;$C10,'Team Stats'!$A:$D,3,FALSE)),0,VLOOKUP(M$2&amp;"_"&amp;$C10,'Team Stats'!$A:$D,3,FALSE))</f>
        <v>0</v>
      </c>
      <c r="N10" s="61"/>
      <c r="O10" s="62">
        <f>IF(ISERROR(VLOOKUP(O$2&amp;"_"&amp;$C10,'Team Stats'!$A:$D,2,FALSE)),0,VLOOKUP(O$2&amp;"_"&amp;$C10,'Team Stats'!$A:$D,2,FALSE))/5</f>
        <v>0</v>
      </c>
      <c r="P10" s="59">
        <f t="shared" si="5"/>
        <v>7</v>
      </c>
      <c r="Q10" s="61">
        <f>IF(ISERROR(VLOOKUP(Q$2&amp;"_"&amp;$C10,'Team Stats'!$A:$D,3,FALSE)),0,VLOOKUP(Q$2&amp;"_"&amp;$C10,'Team Stats'!$A:$D,3,FALSE))</f>
        <v>0</v>
      </c>
      <c r="R10" s="61"/>
      <c r="S10" s="62">
        <f>IF(ISERROR(VLOOKUP(S$2&amp;"_"&amp;$C10,'Team Stats'!$A:$D,2,FALSE)),0,VLOOKUP(S$2&amp;"_"&amp;$C10,'Team Stats'!$A:$D,2,FALSE))/5</f>
        <v>0</v>
      </c>
      <c r="T10" s="59">
        <f t="shared" si="6"/>
        <v>7</v>
      </c>
      <c r="U10" s="61">
        <f>IF(ISERROR(VLOOKUP(U$2&amp;"_"&amp;$C10,'Team Stats'!$A:$D,3,FALSE)),0,VLOOKUP(U$2&amp;"_"&amp;$C10,'Team Stats'!$A:$D,3,FALSE))</f>
        <v>0</v>
      </c>
      <c r="V10" s="61"/>
      <c r="W10" s="62">
        <f>IF(ISERROR(VLOOKUP(W$2&amp;"_"&amp;$C10,'Team Stats'!$A:$D,2,FALSE)),0,VLOOKUP(W$2&amp;"_"&amp;$C10,'Team Stats'!$A:$D,2,FALSE))/6</f>
        <v>0</v>
      </c>
      <c r="X10" s="59">
        <f t="shared" si="7"/>
        <v>7</v>
      </c>
      <c r="Y10" s="61">
        <f>IF(ISERROR(VLOOKUP(Y$2&amp;"_"&amp;$C10,'Team Stats'!$A:$D,3,FALSE)),0,VLOOKUP(Y$2&amp;"_"&amp;$C10,'Team Stats'!$A:$D,3,FALSE))</f>
        <v>0</v>
      </c>
      <c r="Z10" s="61">
        <f>IF(ISERROR(VLOOKUP(Z$2&amp;"_"&amp;$C10,'Team Stats'!$A:$D,2,FALSE)),0,VLOOKUP(Z$2&amp;"_"&amp;$C10,'Team Stats'!$A:$D,2,FALSE))-Y10</f>
        <v>0</v>
      </c>
      <c r="AA10" s="62">
        <f>IF(ISERROR(VLOOKUP(AA$2&amp;"_"&amp;$C10,'Team Stats'!$A:$D,2,FALSE)),0,VLOOKUP(AA$2&amp;"_"&amp;$C10,'Team Stats'!$A:$D,2,FALSE))/6</f>
        <v>0</v>
      </c>
      <c r="AC10" t="str">
        <f t="shared" si="10"/>
        <v>Milo's</v>
      </c>
    </row>
    <row r="11" spans="1:29">
      <c r="A11">
        <v>8</v>
      </c>
      <c r="B11">
        <f t="shared" si="8"/>
        <v>1</v>
      </c>
      <c r="C11" s="67" t="str">
        <f>IF(ISERROR(VLOOKUP(A11,Teams!A:B,2,0)),"",VLOOKUP(A11,Teams!A:B,2,0))</f>
        <v>Crumbliss</v>
      </c>
      <c r="D11" s="59">
        <f t="shared" si="0"/>
        <v>1</v>
      </c>
      <c r="E11" s="61">
        <f t="shared" si="9"/>
        <v>469</v>
      </c>
      <c r="F11" s="61">
        <f t="shared" si="1"/>
        <v>0</v>
      </c>
      <c r="G11" s="62">
        <f t="shared" si="2"/>
        <v>6</v>
      </c>
      <c r="H11" s="59">
        <f t="shared" si="3"/>
        <v>1</v>
      </c>
      <c r="I11" s="61">
        <f>IF(ISERROR(VLOOKUP(I$2&amp;"_"&amp;$C11,'Team Stats'!$A:$D,3,FALSE)),0,VLOOKUP(I$2&amp;"_"&amp;$C11,'Team Stats'!$A:$D,3,FALSE))</f>
        <v>469</v>
      </c>
      <c r="J11" s="61"/>
      <c r="K11" s="62">
        <f>IF(ISERROR(VLOOKUP(K$2&amp;"_"&amp;$C11,'Team Stats'!$A:$D,2,FALSE)),0,VLOOKUP(K$2&amp;"_"&amp;$C11,'Team Stats'!$A:$D,2,FALSE))/7</f>
        <v>6</v>
      </c>
      <c r="L11" s="59">
        <f t="shared" si="4"/>
        <v>8</v>
      </c>
      <c r="M11" s="61">
        <f>IF(ISERROR(VLOOKUP(M$2&amp;"_"&amp;$C11,'Team Stats'!$A:$D,3,FALSE)),0,VLOOKUP(M$2&amp;"_"&amp;$C11,'Team Stats'!$A:$D,3,FALSE))</f>
        <v>0</v>
      </c>
      <c r="N11" s="61"/>
      <c r="O11" s="62">
        <f>IF(ISERROR(VLOOKUP(O$2&amp;"_"&amp;$C11,'Team Stats'!$A:$D,2,FALSE)),0,VLOOKUP(O$2&amp;"_"&amp;$C11,'Team Stats'!$A:$D,2,FALSE))/5</f>
        <v>0</v>
      </c>
      <c r="P11" s="59">
        <f t="shared" si="5"/>
        <v>8</v>
      </c>
      <c r="Q11" s="61">
        <f>IF(ISERROR(VLOOKUP(Q$2&amp;"_"&amp;$C11,'Team Stats'!$A:$D,3,FALSE)),0,VLOOKUP(Q$2&amp;"_"&amp;$C11,'Team Stats'!$A:$D,3,FALSE))</f>
        <v>0</v>
      </c>
      <c r="R11" s="61"/>
      <c r="S11" s="62">
        <f>IF(ISERROR(VLOOKUP(S$2&amp;"_"&amp;$C11,'Team Stats'!$A:$D,2,FALSE)),0,VLOOKUP(S$2&amp;"_"&amp;$C11,'Team Stats'!$A:$D,2,FALSE))/5</f>
        <v>0</v>
      </c>
      <c r="T11" s="59">
        <f t="shared" si="6"/>
        <v>8</v>
      </c>
      <c r="U11" s="61">
        <f>IF(ISERROR(VLOOKUP(U$2&amp;"_"&amp;$C11,'Team Stats'!$A:$D,3,FALSE)),0,VLOOKUP(U$2&amp;"_"&amp;$C11,'Team Stats'!$A:$D,3,FALSE))</f>
        <v>0</v>
      </c>
      <c r="V11" s="61"/>
      <c r="W11" s="62">
        <f>IF(ISERROR(VLOOKUP(W$2&amp;"_"&amp;$C11,'Team Stats'!$A:$D,2,FALSE)),0,VLOOKUP(W$2&amp;"_"&amp;$C11,'Team Stats'!$A:$D,2,FALSE))/6</f>
        <v>0</v>
      </c>
      <c r="X11" s="59">
        <f t="shared" si="7"/>
        <v>8</v>
      </c>
      <c r="Y11" s="61">
        <f>IF(ISERROR(VLOOKUP(Y$2&amp;"_"&amp;$C11,'Team Stats'!$A:$D,3,FALSE)),0,VLOOKUP(Y$2&amp;"_"&amp;$C11,'Team Stats'!$A:$D,3,FALSE))</f>
        <v>0</v>
      </c>
      <c r="Z11" s="61">
        <f>IF(ISERROR(VLOOKUP(Z$2&amp;"_"&amp;$C11,'Team Stats'!$A:$D,2,FALSE)),0,VLOOKUP(Z$2&amp;"_"&amp;$C11,'Team Stats'!$A:$D,2,FALSE))-Y11</f>
        <v>0</v>
      </c>
      <c r="AA11" s="62">
        <f>IF(ISERROR(VLOOKUP(AA$2&amp;"_"&amp;$C11,'Team Stats'!$A:$D,2,FALSE)),0,VLOOKUP(AA$2&amp;"_"&amp;$C11,'Team Stats'!$A:$D,2,FALSE))/6</f>
        <v>0</v>
      </c>
      <c r="AC11" t="str">
        <f t="shared" si="10"/>
        <v>Crumbliss</v>
      </c>
    </row>
    <row r="12" spans="1:29">
      <c r="A12">
        <v>9</v>
      </c>
      <c r="B12" t="str">
        <f t="shared" si="8"/>
        <v/>
      </c>
      <c r="C12" s="67" t="str">
        <f>IF(ISERROR(VLOOKUP(A12,Teams!A:B,2,0)),"",VLOOKUP(A12,Teams!A:B,2,0))</f>
        <v/>
      </c>
      <c r="D12" s="59" t="str">
        <f t="shared" si="0"/>
        <v/>
      </c>
      <c r="E12" s="61">
        <f t="shared" si="9"/>
        <v>0</v>
      </c>
      <c r="F12" s="61">
        <f t="shared" si="1"/>
        <v>0</v>
      </c>
      <c r="G12" s="62">
        <f t="shared" si="2"/>
        <v>0</v>
      </c>
      <c r="H12" s="59" t="str">
        <f t="shared" si="3"/>
        <v/>
      </c>
      <c r="I12" s="61">
        <f>IF(ISERROR(VLOOKUP(I$2&amp;"_"&amp;$C12,'Team Stats'!$A:$D,3,FALSE)),0,VLOOKUP(I$2&amp;"_"&amp;$C12,'Team Stats'!$A:$D,3,FALSE))</f>
        <v>0</v>
      </c>
      <c r="J12" s="61"/>
      <c r="K12" s="62">
        <f>IF(ISERROR(VLOOKUP(K$2&amp;"_"&amp;$C12,'Team Stats'!$A:$D,2,FALSE)),0,VLOOKUP(K$2&amp;"_"&amp;$C12,'Team Stats'!$A:$D,2,FALSE))/7</f>
        <v>0</v>
      </c>
      <c r="L12" s="59" t="str">
        <f t="shared" si="4"/>
        <v/>
      </c>
      <c r="M12" s="61">
        <f>IF(ISERROR(VLOOKUP(M$2&amp;"_"&amp;$C12,'Team Stats'!$A:$D,3,FALSE)),0,VLOOKUP(M$2&amp;"_"&amp;$C12,'Team Stats'!$A:$D,3,FALSE))</f>
        <v>0</v>
      </c>
      <c r="N12" s="61"/>
      <c r="O12" s="62">
        <f>IF(ISERROR(VLOOKUP(O$2&amp;"_"&amp;$C12,'Team Stats'!$A:$D,2,FALSE)),0,VLOOKUP(O$2&amp;"_"&amp;$C12,'Team Stats'!$A:$D,2,FALSE))/5</f>
        <v>0</v>
      </c>
      <c r="P12" s="59" t="str">
        <f t="shared" si="5"/>
        <v/>
      </c>
      <c r="Q12" s="61">
        <f>IF(ISERROR(VLOOKUP(Q$2&amp;"_"&amp;$C12,'Team Stats'!$A:$D,3,FALSE)),0,VLOOKUP(Q$2&amp;"_"&amp;$C12,'Team Stats'!$A:$D,3,FALSE))</f>
        <v>0</v>
      </c>
      <c r="R12" s="61"/>
      <c r="S12" s="62">
        <f>IF(ISERROR(VLOOKUP(S$2&amp;"_"&amp;$C12,'Team Stats'!$A:$D,2,FALSE)),0,VLOOKUP(S$2&amp;"_"&amp;$C12,'Team Stats'!$A:$D,2,FALSE))/5</f>
        <v>0</v>
      </c>
      <c r="T12" s="59" t="str">
        <f t="shared" si="6"/>
        <v/>
      </c>
      <c r="U12" s="61">
        <f>IF(ISERROR(VLOOKUP(U$2&amp;"_"&amp;$C12,'Team Stats'!$A:$D,3,FALSE)),0,VLOOKUP(U$2&amp;"_"&amp;$C12,'Team Stats'!$A:$D,3,FALSE))</f>
        <v>0</v>
      </c>
      <c r="V12" s="61"/>
      <c r="W12" s="62">
        <f>IF(ISERROR(VLOOKUP(W$2&amp;"_"&amp;$C12,'Team Stats'!$A:$D,2,FALSE)),0,VLOOKUP(W$2&amp;"_"&amp;$C12,'Team Stats'!$A:$D,2,FALSE))/6</f>
        <v>0</v>
      </c>
      <c r="X12" s="59" t="str">
        <f t="shared" si="7"/>
        <v/>
      </c>
      <c r="Y12" s="61">
        <f>IF(ISERROR(VLOOKUP(Y$2&amp;"_"&amp;$C12,'Team Stats'!$A:$D,3,FALSE)),0,VLOOKUP(Y$2&amp;"_"&amp;$C12,'Team Stats'!$A:$D,3,FALSE))</f>
        <v>0</v>
      </c>
      <c r="Z12" s="61">
        <f>IF(ISERROR(VLOOKUP(Z$2&amp;"_"&amp;$C12,'Team Stats'!$A:$D,2,FALSE)),0,VLOOKUP(Z$2&amp;"_"&amp;$C12,'Team Stats'!$A:$D,2,FALSE))-Y12</f>
        <v>0</v>
      </c>
      <c r="AA12" s="62">
        <f>IF(ISERROR(VLOOKUP(AA$2&amp;"_"&amp;$C12,'Team Stats'!$A:$D,2,FALSE)),0,VLOOKUP(AA$2&amp;"_"&amp;$C12,'Team Stats'!$A:$D,2,FALSE))/6</f>
        <v>0</v>
      </c>
      <c r="AC12" t="str">
        <f t="shared" si="10"/>
        <v/>
      </c>
    </row>
    <row r="13" spans="1:29" ht="13" thickBot="1">
      <c r="A13">
        <v>10</v>
      </c>
      <c r="B13" t="str">
        <f t="shared" si="8"/>
        <v/>
      </c>
      <c r="C13" s="68" t="str">
        <f>IF(ISERROR(VLOOKUP(A13,Teams!A:B,2,0)),"",VLOOKUP(A13,Teams!A:B,2,0))</f>
        <v/>
      </c>
      <c r="D13" s="63" t="str">
        <f t="shared" si="0"/>
        <v/>
      </c>
      <c r="E13" s="64">
        <f t="shared" si="9"/>
        <v>0</v>
      </c>
      <c r="F13" s="64">
        <f t="shared" si="1"/>
        <v>0</v>
      </c>
      <c r="G13" s="65">
        <f t="shared" si="2"/>
        <v>0</v>
      </c>
      <c r="H13" s="63" t="str">
        <f t="shared" si="3"/>
        <v/>
      </c>
      <c r="I13" s="64">
        <f>IF(ISERROR(VLOOKUP(I$2&amp;"_"&amp;$C13,'Team Stats'!$A:$D,3,FALSE)),0,VLOOKUP(I$2&amp;"_"&amp;$C13,'Team Stats'!$A:$D,3,FALSE))</f>
        <v>0</v>
      </c>
      <c r="J13" s="64"/>
      <c r="K13" s="65">
        <f>IF(ISERROR(VLOOKUP(K$2&amp;"_"&amp;$C13,'Team Stats'!$A:$D,2,FALSE)),0,VLOOKUP(K$2&amp;"_"&amp;$C13,'Team Stats'!$A:$D,2,FALSE))/7</f>
        <v>0</v>
      </c>
      <c r="L13" s="63" t="str">
        <f t="shared" si="4"/>
        <v/>
      </c>
      <c r="M13" s="64">
        <f>IF(ISERROR(VLOOKUP(M$2&amp;"_"&amp;$C13,'Team Stats'!$A:$D,3,FALSE)),0,VLOOKUP(M$2&amp;"_"&amp;$C13,'Team Stats'!$A:$D,3,FALSE))</f>
        <v>0</v>
      </c>
      <c r="N13" s="64"/>
      <c r="O13" s="65">
        <f>IF(ISERROR(VLOOKUP(O$2&amp;"_"&amp;$C13,'Team Stats'!$A:$D,2,FALSE)),0,VLOOKUP(O$2&amp;"_"&amp;$C13,'Team Stats'!$A:$D,2,FALSE))/5</f>
        <v>0</v>
      </c>
      <c r="P13" s="63" t="str">
        <f t="shared" si="5"/>
        <v/>
      </c>
      <c r="Q13" s="64">
        <f>IF(ISERROR(VLOOKUP(Q$2&amp;"_"&amp;$C13,'Team Stats'!$A:$D,3,FALSE)),0,VLOOKUP(Q$2&amp;"_"&amp;$C13,'Team Stats'!$A:$D,3,FALSE))</f>
        <v>0</v>
      </c>
      <c r="R13" s="64"/>
      <c r="S13" s="65">
        <f>IF(ISERROR(VLOOKUP(S$2&amp;"_"&amp;$C13,'Team Stats'!$A:$D,2,FALSE)),0,VLOOKUP(S$2&amp;"_"&amp;$C13,'Team Stats'!$A:$D,2,FALSE))/5</f>
        <v>0</v>
      </c>
      <c r="T13" s="63" t="str">
        <f t="shared" si="6"/>
        <v/>
      </c>
      <c r="U13" s="64">
        <f>IF(ISERROR(VLOOKUP(U$2&amp;"_"&amp;$C13,'Team Stats'!$A:$D,3,FALSE)),0,VLOOKUP(U$2&amp;"_"&amp;$C13,'Team Stats'!$A:$D,3,FALSE))</f>
        <v>0</v>
      </c>
      <c r="V13" s="64"/>
      <c r="W13" s="65">
        <f>IF(ISERROR(VLOOKUP(W$2&amp;"_"&amp;$C13,'Team Stats'!$A:$D,2,FALSE)),0,VLOOKUP(W$2&amp;"_"&amp;$C13,'Team Stats'!$A:$D,2,FALSE))/6</f>
        <v>0</v>
      </c>
      <c r="X13" s="63" t="str">
        <f t="shared" si="7"/>
        <v/>
      </c>
      <c r="Y13" s="64">
        <f>IF(ISERROR(VLOOKUP(Y$2&amp;"_"&amp;$C13,'Team Stats'!$A:$D,3,FALSE)),0,VLOOKUP(Y$2&amp;"_"&amp;$C13,'Team Stats'!$A:$D,3,FALSE))</f>
        <v>0</v>
      </c>
      <c r="Z13" s="64">
        <f>IF(ISERROR(VLOOKUP(Z$2&amp;"_"&amp;$C13,'Team Stats'!$A:$D,2,FALSE)),0,VLOOKUP(Z$2&amp;"_"&amp;$C13,'Team Stats'!$A:$D,2,FALSE))-Y13</f>
        <v>0</v>
      </c>
      <c r="AA13" s="65">
        <f>IF(ISERROR(VLOOKUP(AA$2&amp;"_"&amp;$C13,'Team Stats'!$A:$D,2,FALSE)),0,VLOOKUP(AA$2&amp;"_"&amp;$C13,'Team Stats'!$A:$D,2,FALSE))/6</f>
        <v>0</v>
      </c>
      <c r="AC13" t="str">
        <f t="shared" si="10"/>
        <v/>
      </c>
    </row>
    <row r="14" spans="1:29">
      <c r="C14" s="60"/>
      <c r="D14" s="72"/>
      <c r="E14" s="61"/>
      <c r="F14" s="61"/>
      <c r="G14" s="61"/>
      <c r="H14" s="72"/>
      <c r="I14" s="61"/>
      <c r="J14" s="61"/>
      <c r="K14" s="61"/>
      <c r="L14" s="72"/>
      <c r="M14" s="61"/>
      <c r="N14" s="61"/>
      <c r="O14" s="61"/>
      <c r="P14" s="72"/>
      <c r="Q14" s="61"/>
      <c r="R14" s="61"/>
      <c r="S14" s="61"/>
      <c r="T14" s="72"/>
      <c r="U14" s="61"/>
      <c r="V14" s="61"/>
      <c r="W14" s="61"/>
      <c r="X14" s="72"/>
      <c r="Y14" s="61"/>
      <c r="Z14" s="61"/>
      <c r="AA14" s="61"/>
    </row>
    <row r="15" spans="1:29">
      <c r="C15" s="60"/>
      <c r="D15" s="72"/>
      <c r="E15" s="61"/>
      <c r="F15" s="61"/>
      <c r="G15" s="61"/>
      <c r="H15" s="72"/>
      <c r="I15" s="61"/>
      <c r="J15" s="61"/>
      <c r="K15" s="61"/>
      <c r="L15" s="72"/>
      <c r="M15" s="61"/>
      <c r="N15" s="61"/>
      <c r="O15" s="61"/>
      <c r="P15" s="72"/>
      <c r="Q15" s="61"/>
      <c r="R15" s="61"/>
      <c r="S15" s="61"/>
      <c r="T15" s="72"/>
      <c r="U15" s="61"/>
      <c r="V15" s="61"/>
      <c r="W15" s="61"/>
      <c r="X15" s="72"/>
      <c r="Y15" s="61"/>
      <c r="Z15" s="61"/>
      <c r="AA15" s="61"/>
    </row>
    <row r="16" spans="1:29" ht="15">
      <c r="C16" s="73" t="s">
        <v>109</v>
      </c>
      <c r="D16" s="72"/>
      <c r="E16" s="61"/>
      <c r="F16" s="61"/>
      <c r="G16" s="61"/>
      <c r="H16" s="72"/>
      <c r="I16" s="61"/>
      <c r="J16" s="61"/>
      <c r="K16" s="61"/>
      <c r="L16" s="72"/>
      <c r="M16" s="61"/>
      <c r="N16" s="61"/>
      <c r="O16" s="61"/>
      <c r="P16" s="72"/>
      <c r="Q16" s="61"/>
      <c r="R16" s="61"/>
      <c r="S16" s="61"/>
      <c r="T16" s="72"/>
      <c r="U16" s="61"/>
      <c r="V16" s="61"/>
      <c r="W16" s="61"/>
      <c r="X16" s="72"/>
      <c r="Y16" s="61"/>
      <c r="Z16" s="61"/>
      <c r="AA16" s="61"/>
    </row>
    <row r="17" spans="3:27">
      <c r="C17" s="74">
        <v>1</v>
      </c>
      <c r="D17" s="89" t="str">
        <f>VLOOKUP($C17,D$4:$AC$13,30-COLUMN(),FALSE)</f>
        <v>Crumbliss</v>
      </c>
      <c r="E17" s="89"/>
      <c r="F17" s="89"/>
      <c r="G17" s="61">
        <f>VLOOKUP($C17,D$4:$AC$13,2,FALSE)</f>
        <v>469</v>
      </c>
      <c r="H17" s="89" t="str">
        <f>VLOOKUP($C17,H$4:$AC$13,30-COLUMN(),FALSE)</f>
        <v>Crumbliss</v>
      </c>
      <c r="I17" s="89"/>
      <c r="J17" s="89"/>
      <c r="K17" s="61">
        <f>VLOOKUP($C17,H$4:$AC$13,2,FALSE)</f>
        <v>469</v>
      </c>
      <c r="L17" s="89" t="str">
        <f>VLOOKUP($C17,L$4:$AC$13,30-COLUMN(),FALSE)</f>
        <v>The Littles</v>
      </c>
      <c r="M17" s="89"/>
      <c r="N17" s="89"/>
      <c r="O17" s="61">
        <f>VLOOKUP($C17,L$4:$AC$13,2,FALSE)</f>
        <v>0</v>
      </c>
      <c r="P17" s="89" t="str">
        <f>VLOOKUP($C17,P$4:$AC$13,30-COLUMN(),FALSE)</f>
        <v>The Littles</v>
      </c>
      <c r="Q17" s="89"/>
      <c r="R17" s="89"/>
      <c r="S17" s="61">
        <f>VLOOKUP($C17,P$4:$AC$13,2,FALSE)</f>
        <v>0</v>
      </c>
      <c r="T17" s="89" t="str">
        <f>VLOOKUP($C17,T$4:$AC$13,30-COLUMN(),FALSE)</f>
        <v>The Littles</v>
      </c>
      <c r="U17" s="89"/>
      <c r="V17" s="89"/>
      <c r="W17" s="61">
        <f>VLOOKUP($C17,T$4:$AC$13,2,FALSE)</f>
        <v>0</v>
      </c>
      <c r="X17" s="89" t="str">
        <f>VLOOKUP($C17,X$4:$AC$13,30-COLUMN(),FALSE)</f>
        <v>The Littles</v>
      </c>
      <c r="Y17" s="89"/>
      <c r="Z17" s="89"/>
      <c r="AA17" s="61">
        <f>VLOOKUP($C17,X$4:$AC$13,2,FALSE)</f>
        <v>0</v>
      </c>
    </row>
    <row r="18" spans="3:27">
      <c r="C18" s="74">
        <v>2</v>
      </c>
      <c r="D18" s="89" t="str">
        <f>VLOOKUP($C18,D$4:$AC$13,30-COLUMN(),FALSE)</f>
        <v>Henson/Pigford</v>
      </c>
      <c r="E18" s="89"/>
      <c r="F18" s="89"/>
      <c r="G18" s="61">
        <f>VLOOKUP($C18,D$4:$AC$13,2,FALSE)</f>
        <v>436</v>
      </c>
      <c r="H18" s="89" t="str">
        <f>VLOOKUP($C18,H$4:$AC$13,30-COLUMN(),FALSE)</f>
        <v>Henson/Pigford</v>
      </c>
      <c r="I18" s="89"/>
      <c r="J18" s="89"/>
      <c r="K18" s="61">
        <f>VLOOKUP($C18,H$4:$AC$13,2,FALSE)</f>
        <v>436</v>
      </c>
      <c r="L18" s="89" t="str">
        <f>VLOOKUP($C18,L$4:$AC$13,30-COLUMN(),FALSE)</f>
        <v>PHOQUEURTEEM</v>
      </c>
      <c r="M18" s="89"/>
      <c r="N18" s="89"/>
      <c r="O18" s="61">
        <f>VLOOKUP($C18,L$4:$AC$13,2,FALSE)</f>
        <v>0</v>
      </c>
      <c r="P18" s="89" t="str">
        <f>VLOOKUP($C18,P$4:$AC$13,30-COLUMN(),FALSE)</f>
        <v>PHOQUEURTEEM</v>
      </c>
      <c r="Q18" s="89"/>
      <c r="R18" s="89"/>
      <c r="S18" s="61">
        <f>VLOOKUP($C18,P$4:$AC$13,2,FALSE)</f>
        <v>0</v>
      </c>
      <c r="T18" s="89" t="str">
        <f>VLOOKUP($C18,T$4:$AC$13,30-COLUMN(),FALSE)</f>
        <v>PHOQUEURTEEM</v>
      </c>
      <c r="U18" s="89"/>
      <c r="V18" s="89"/>
      <c r="W18" s="61">
        <f>VLOOKUP($C18,T$4:$AC$13,2,FALSE)</f>
        <v>0</v>
      </c>
      <c r="X18" s="89" t="str">
        <f>VLOOKUP($C18,X$4:$AC$13,30-COLUMN(),FALSE)</f>
        <v>PHOQUEURTEEM</v>
      </c>
      <c r="Y18" s="89"/>
      <c r="Z18" s="89"/>
      <c r="AA18" s="61">
        <f>VLOOKUP($C18,X$4:$AC$13,2,FALSE)</f>
        <v>0</v>
      </c>
    </row>
    <row r="19" spans="3:27">
      <c r="C19" s="74">
        <v>3</v>
      </c>
      <c r="D19" s="89" t="str">
        <f>VLOOKUP($C19,D$4:$AC$13,30-COLUMN(),FALSE)</f>
        <v>PHOQUEURTEEM</v>
      </c>
      <c r="E19" s="89"/>
      <c r="F19" s="89"/>
      <c r="G19" s="61">
        <f>VLOOKUP($C19,D$4:$AC$13,2,FALSE)</f>
        <v>426</v>
      </c>
      <c r="H19" s="89" t="str">
        <f>VLOOKUP($C19,H$4:$AC$13,30-COLUMN(),FALSE)</f>
        <v>PHOQUEURTEEM</v>
      </c>
      <c r="I19" s="89"/>
      <c r="J19" s="89"/>
      <c r="K19" s="61">
        <f>VLOOKUP($C19,H$4:$AC$13,2,FALSE)</f>
        <v>426</v>
      </c>
      <c r="L19" s="89" t="str">
        <f>VLOOKUP($C19,L$4:$AC$13,30-COLUMN(),FALSE)</f>
        <v>Henson/Pigford</v>
      </c>
      <c r="M19" s="89"/>
      <c r="N19" s="89"/>
      <c r="O19" s="61">
        <f>VLOOKUP($C19,L$4:$AC$13,2,FALSE)</f>
        <v>0</v>
      </c>
      <c r="P19" s="89" t="str">
        <f>VLOOKUP($C19,P$4:$AC$13,30-COLUMN(),FALSE)</f>
        <v>Henson/Pigford</v>
      </c>
      <c r="Q19" s="89"/>
      <c r="R19" s="89"/>
      <c r="S19" s="61">
        <f>VLOOKUP($C19,P$4:$AC$13,2,FALSE)</f>
        <v>0</v>
      </c>
      <c r="T19" s="89" t="str">
        <f>VLOOKUP($C19,T$4:$AC$13,30-COLUMN(),FALSE)</f>
        <v>Henson/Pigford</v>
      </c>
      <c r="U19" s="89"/>
      <c r="V19" s="89"/>
      <c r="W19" s="61">
        <f>VLOOKUP($C19,T$4:$AC$13,2,FALSE)</f>
        <v>0</v>
      </c>
      <c r="X19" s="89" t="str">
        <f>VLOOKUP($C19,X$4:$AC$13,30-COLUMN(),FALSE)</f>
        <v>Henson/Pigford</v>
      </c>
      <c r="Y19" s="89"/>
      <c r="Z19" s="89"/>
      <c r="AA19" s="61">
        <f>VLOOKUP($C19,X$4:$AC$13,2,FALSE)</f>
        <v>0</v>
      </c>
    </row>
    <row r="20" spans="3:27">
      <c r="C20" s="74">
        <v>4</v>
      </c>
      <c r="D20" s="89" t="str">
        <f>VLOOKUP($C20,D$4:$AC$13,30-COLUMN(),FALSE)</f>
        <v>Reynolds/Wiley</v>
      </c>
      <c r="E20" s="89"/>
      <c r="F20" s="89"/>
      <c r="G20" s="61">
        <f>VLOOKUP($C20,D$4:$AC$13,2,FALSE)</f>
        <v>396</v>
      </c>
      <c r="H20" s="89" t="str">
        <f>VLOOKUP($C20,H$4:$AC$13,30-COLUMN(),FALSE)</f>
        <v>Reynolds/Wiley</v>
      </c>
      <c r="I20" s="89"/>
      <c r="J20" s="89"/>
      <c r="K20" s="61">
        <f>VLOOKUP($C20,H$4:$AC$13,2,FALSE)</f>
        <v>396</v>
      </c>
      <c r="L20" s="89" t="str">
        <f>VLOOKUP($C20,L$4:$AC$13,30-COLUMN(),FALSE)</f>
        <v>Randolph/Shindle</v>
      </c>
      <c r="M20" s="89"/>
      <c r="N20" s="89"/>
      <c r="O20" s="61">
        <f>VLOOKUP($C20,L$4:$AC$13,2,FALSE)</f>
        <v>0</v>
      </c>
      <c r="P20" s="89" t="str">
        <f>VLOOKUP($C20,P$4:$AC$13,30-COLUMN(),FALSE)</f>
        <v>Randolph/Shindle</v>
      </c>
      <c r="Q20" s="89"/>
      <c r="R20" s="89"/>
      <c r="S20" s="61">
        <f>VLOOKUP($C20,P$4:$AC$13,2,FALSE)</f>
        <v>0</v>
      </c>
      <c r="T20" s="89" t="str">
        <f>VLOOKUP($C20,T$4:$AC$13,30-COLUMN(),FALSE)</f>
        <v>Randolph/Shindle</v>
      </c>
      <c r="U20" s="89"/>
      <c r="V20" s="89"/>
      <c r="W20" s="61">
        <f>VLOOKUP($C20,T$4:$AC$13,2,FALSE)</f>
        <v>0</v>
      </c>
      <c r="X20" s="89" t="str">
        <f>VLOOKUP($C20,X$4:$AC$13,30-COLUMN(),FALSE)</f>
        <v>Randolph/Shindle</v>
      </c>
      <c r="Y20" s="89"/>
      <c r="Z20" s="89"/>
      <c r="AA20" s="61">
        <f>VLOOKUP($C20,X$4:$AC$13,2,FALSE)</f>
        <v>0</v>
      </c>
    </row>
    <row r="21" spans="3:27">
      <c r="C21" s="74">
        <v>5</v>
      </c>
      <c r="D21" s="89" t="str">
        <f>VLOOKUP($C21,D$4:$AC$13,30-COLUMN(),FALSE)</f>
        <v>Randolph/Shindle</v>
      </c>
      <c r="E21" s="89"/>
      <c r="F21" s="89"/>
      <c r="G21" s="61">
        <f>VLOOKUP($C21,D$4:$AC$13,2,FALSE)</f>
        <v>383</v>
      </c>
      <c r="H21" s="89" t="str">
        <f>VLOOKUP($C21,H$4:$AC$13,30-COLUMN(),FALSE)</f>
        <v>Randolph/Shindle</v>
      </c>
      <c r="I21" s="89"/>
      <c r="J21" s="89"/>
      <c r="K21" s="61">
        <f>VLOOKUP($C21,H$4:$AC$13,2,FALSE)</f>
        <v>383</v>
      </c>
      <c r="L21" s="89" t="str">
        <f>VLOOKUP($C21,L$4:$AC$13,30-COLUMN(),FALSE)</f>
        <v>Ancheta/Tiwari</v>
      </c>
      <c r="M21" s="89"/>
      <c r="N21" s="89"/>
      <c r="O21" s="61">
        <f>VLOOKUP($C21,L$4:$AC$13,2,FALSE)</f>
        <v>0</v>
      </c>
      <c r="P21" s="89" t="str">
        <f>VLOOKUP($C21,P$4:$AC$13,30-COLUMN(),FALSE)</f>
        <v>Ancheta/Tiwari</v>
      </c>
      <c r="Q21" s="89"/>
      <c r="R21" s="89"/>
      <c r="S21" s="61">
        <f>VLOOKUP($C21,P$4:$AC$13,2,FALSE)</f>
        <v>0</v>
      </c>
      <c r="T21" s="89" t="str">
        <f>VLOOKUP($C21,T$4:$AC$13,30-COLUMN(),FALSE)</f>
        <v>Ancheta/Tiwari</v>
      </c>
      <c r="U21" s="89"/>
      <c r="V21" s="89"/>
      <c r="W21" s="61">
        <f>VLOOKUP($C21,T$4:$AC$13,2,FALSE)</f>
        <v>0</v>
      </c>
      <c r="X21" s="89" t="str">
        <f>VLOOKUP($C21,X$4:$AC$13,30-COLUMN(),FALSE)</f>
        <v>Ancheta/Tiwari</v>
      </c>
      <c r="Y21" s="89"/>
      <c r="Z21" s="89"/>
      <c r="AA21" s="61">
        <f>VLOOKUP($C21,X$4:$AC$13,2,FALSE)</f>
        <v>0</v>
      </c>
    </row>
    <row r="22" spans="3:27">
      <c r="C22" s="74">
        <v>6</v>
      </c>
      <c r="D22" s="89" t="str">
        <f>VLOOKUP($C22,D$4:$AC$13,30-COLUMN(),FALSE)</f>
        <v>The Littles</v>
      </c>
      <c r="E22" s="89"/>
      <c r="F22" s="89"/>
      <c r="G22" s="61">
        <f>VLOOKUP($C22,D$4:$AC$13,2,FALSE)</f>
        <v>339</v>
      </c>
      <c r="H22" s="89" t="str">
        <f>VLOOKUP($C22,H$4:$AC$13,30-COLUMN(),FALSE)</f>
        <v>The Littles</v>
      </c>
      <c r="I22" s="89"/>
      <c r="J22" s="89"/>
      <c r="K22" s="61">
        <f>VLOOKUP($C22,H$4:$AC$13,2,FALSE)</f>
        <v>339</v>
      </c>
      <c r="L22" s="89" t="str">
        <f>VLOOKUP($C22,L$4:$AC$13,30-COLUMN(),FALSE)</f>
        <v>Reynolds/Wiley</v>
      </c>
      <c r="M22" s="89"/>
      <c r="N22" s="89"/>
      <c r="O22" s="61">
        <f>VLOOKUP($C22,L$4:$AC$13,2,FALSE)</f>
        <v>0</v>
      </c>
      <c r="P22" s="89" t="str">
        <f>VLOOKUP($C22,P$4:$AC$13,30-COLUMN(),FALSE)</f>
        <v>Reynolds/Wiley</v>
      </c>
      <c r="Q22" s="89"/>
      <c r="R22" s="89"/>
      <c r="S22" s="61">
        <f>VLOOKUP($C22,P$4:$AC$13,2,FALSE)</f>
        <v>0</v>
      </c>
      <c r="T22" s="89" t="str">
        <f>VLOOKUP($C22,T$4:$AC$13,30-COLUMN(),FALSE)</f>
        <v>Reynolds/Wiley</v>
      </c>
      <c r="U22" s="89"/>
      <c r="V22" s="89"/>
      <c r="W22" s="61">
        <f>VLOOKUP($C22,T$4:$AC$13,2,FALSE)</f>
        <v>0</v>
      </c>
      <c r="X22" s="89" t="str">
        <f>VLOOKUP($C22,X$4:$AC$13,30-COLUMN(),FALSE)</f>
        <v>Reynolds/Wiley</v>
      </c>
      <c r="Y22" s="89"/>
      <c r="Z22" s="89"/>
      <c r="AA22" s="61">
        <f>VLOOKUP($C22,X$4:$AC$13,2,FALSE)</f>
        <v>0</v>
      </c>
    </row>
    <row r="23" spans="3:27">
      <c r="C23" s="74">
        <v>7</v>
      </c>
      <c r="D23" s="89" t="str">
        <f>VLOOKUP($C23,D$4:$AC$13,30-COLUMN(),FALSE)</f>
        <v>Ancheta/Tiwari</v>
      </c>
      <c r="E23" s="89"/>
      <c r="F23" s="89"/>
      <c r="G23" s="61">
        <f>VLOOKUP($C23,D$4:$AC$13,2,FALSE)</f>
        <v>289</v>
      </c>
      <c r="H23" s="89" t="str">
        <f>VLOOKUP($C23,H$4:$AC$13,30-COLUMN(),FALSE)</f>
        <v>Ancheta/Tiwari</v>
      </c>
      <c r="I23" s="89"/>
      <c r="J23" s="89"/>
      <c r="K23" s="61">
        <f>VLOOKUP($C23,H$4:$AC$13,2,FALSE)</f>
        <v>289</v>
      </c>
      <c r="L23" s="89" t="str">
        <f>VLOOKUP($C23,L$4:$AC$13,30-COLUMN(),FALSE)</f>
        <v>Milo's</v>
      </c>
      <c r="M23" s="89"/>
      <c r="N23" s="89"/>
      <c r="O23" s="61">
        <f>VLOOKUP($C23,L$4:$AC$13,2,FALSE)</f>
        <v>0</v>
      </c>
      <c r="P23" s="89" t="str">
        <f>VLOOKUP($C23,P$4:$AC$13,30-COLUMN(),FALSE)</f>
        <v>Milo's</v>
      </c>
      <c r="Q23" s="89"/>
      <c r="R23" s="89"/>
      <c r="S23" s="61">
        <f>VLOOKUP($C23,P$4:$AC$13,2,FALSE)</f>
        <v>0</v>
      </c>
      <c r="T23" s="89" t="str">
        <f>VLOOKUP($C23,T$4:$AC$13,30-COLUMN(),FALSE)</f>
        <v>Milo's</v>
      </c>
      <c r="U23" s="89"/>
      <c r="V23" s="89"/>
      <c r="W23" s="61">
        <f>VLOOKUP($C23,T$4:$AC$13,2,FALSE)</f>
        <v>0</v>
      </c>
      <c r="X23" s="89" t="str">
        <f>VLOOKUP($C23,X$4:$AC$13,30-COLUMN(),FALSE)</f>
        <v>Milo's</v>
      </c>
      <c r="Y23" s="89"/>
      <c r="Z23" s="89"/>
      <c r="AA23" s="61">
        <f>VLOOKUP($C23,X$4:$AC$13,2,FALSE)</f>
        <v>0</v>
      </c>
    </row>
    <row r="24" spans="3:27">
      <c r="C24" s="74">
        <v>8</v>
      </c>
      <c r="D24" s="89" t="str">
        <f>VLOOKUP($C24,D$4:$AC$13,30-COLUMN(),FALSE)</f>
        <v>Milo's</v>
      </c>
      <c r="E24" s="89"/>
      <c r="F24" s="89"/>
      <c r="G24" s="61">
        <f>VLOOKUP($C24,D$4:$AC$13,2,FALSE)</f>
        <v>256</v>
      </c>
      <c r="H24" s="89" t="str">
        <f>VLOOKUP($C24,H$4:$AC$13,30-COLUMN(),FALSE)</f>
        <v>Milo's</v>
      </c>
      <c r="I24" s="89"/>
      <c r="J24" s="89"/>
      <c r="K24" s="61">
        <f>VLOOKUP($C24,H$4:$AC$13,2,FALSE)</f>
        <v>256</v>
      </c>
      <c r="L24" s="89" t="str">
        <f>VLOOKUP($C24,L$4:$AC$13,30-COLUMN(),FALSE)</f>
        <v>Crumbliss</v>
      </c>
      <c r="M24" s="89"/>
      <c r="N24" s="89"/>
      <c r="O24" s="61">
        <f>VLOOKUP($C24,L$4:$AC$13,2,FALSE)</f>
        <v>0</v>
      </c>
      <c r="P24" s="89" t="str">
        <f>VLOOKUP($C24,P$4:$AC$13,30-COLUMN(),FALSE)</f>
        <v>Crumbliss</v>
      </c>
      <c r="Q24" s="89"/>
      <c r="R24" s="89"/>
      <c r="S24" s="61">
        <f>VLOOKUP($C24,P$4:$AC$13,2,FALSE)</f>
        <v>0</v>
      </c>
      <c r="T24" s="89" t="str">
        <f>VLOOKUP($C24,T$4:$AC$13,30-COLUMN(),FALSE)</f>
        <v>Crumbliss</v>
      </c>
      <c r="U24" s="89"/>
      <c r="V24" s="89"/>
      <c r="W24" s="61">
        <f>VLOOKUP($C24,T$4:$AC$13,2,FALSE)</f>
        <v>0</v>
      </c>
      <c r="X24" s="89" t="str">
        <f>VLOOKUP($C24,X$4:$AC$13,30-COLUMN(),FALSE)</f>
        <v>Crumbliss</v>
      </c>
      <c r="Y24" s="89"/>
      <c r="Z24" s="89"/>
      <c r="AA24" s="61">
        <f>VLOOKUP($C24,X$4:$AC$13,2,FALSE)</f>
        <v>0</v>
      </c>
    </row>
    <row r="25" spans="3:27">
      <c r="C25" s="74">
        <v>9</v>
      </c>
      <c r="D25" s="89" t="e">
        <f>VLOOKUP($C25,D$4:$AC$13,30-COLUMN(),FALSE)</f>
        <v>#N/A</v>
      </c>
      <c r="E25" s="89"/>
      <c r="F25" s="89"/>
      <c r="G25" s="61" t="e">
        <f>VLOOKUP($C25,D$4:$AC$13,2,FALSE)</f>
        <v>#N/A</v>
      </c>
      <c r="H25" s="89" t="e">
        <f>VLOOKUP($C25,H$4:$AC$13,30-COLUMN(),FALSE)</f>
        <v>#N/A</v>
      </c>
      <c r="I25" s="89"/>
      <c r="J25" s="89"/>
      <c r="K25" s="61" t="e">
        <f>VLOOKUP($C25,H$4:$AC$13,2,FALSE)</f>
        <v>#N/A</v>
      </c>
      <c r="L25" s="89" t="e">
        <f>VLOOKUP($C25,L$4:$AC$13,30-COLUMN(),FALSE)</f>
        <v>#N/A</v>
      </c>
      <c r="M25" s="89"/>
      <c r="N25" s="89"/>
      <c r="O25" s="61" t="e">
        <f>VLOOKUP($C25,L$4:$AC$13,2,FALSE)</f>
        <v>#N/A</v>
      </c>
      <c r="P25" s="89" t="e">
        <f>VLOOKUP($C25,P$4:$AC$13,30-COLUMN(),FALSE)</f>
        <v>#N/A</v>
      </c>
      <c r="Q25" s="89"/>
      <c r="R25" s="89"/>
      <c r="S25" s="61" t="e">
        <f>VLOOKUP($C25,P$4:$AC$13,2,FALSE)</f>
        <v>#N/A</v>
      </c>
      <c r="T25" s="89" t="e">
        <f>VLOOKUP($C25,T$4:$AC$13,30-COLUMN(),FALSE)</f>
        <v>#N/A</v>
      </c>
      <c r="U25" s="89"/>
      <c r="V25" s="89"/>
      <c r="W25" s="61" t="e">
        <f>VLOOKUP($C25,T$4:$AC$13,2,FALSE)</f>
        <v>#N/A</v>
      </c>
      <c r="X25" s="89" t="e">
        <f>VLOOKUP($C25,X$4:$AC$13,30-COLUMN(),FALSE)</f>
        <v>#N/A</v>
      </c>
      <c r="Y25" s="89"/>
      <c r="Z25" s="89"/>
      <c r="AA25" s="61" t="e">
        <f>VLOOKUP($C25,X$4:$AC$13,2,FALSE)</f>
        <v>#N/A</v>
      </c>
    </row>
    <row r="26" spans="3:27">
      <c r="C26" s="74">
        <v>10</v>
      </c>
      <c r="D26" s="89" t="e">
        <f>VLOOKUP($C26,D$4:$AC$13,30-COLUMN(),FALSE)</f>
        <v>#N/A</v>
      </c>
      <c r="E26" s="89"/>
      <c r="F26" s="89"/>
      <c r="G26" s="61" t="e">
        <f>VLOOKUP($C26,D$4:$AC$13,2,FALSE)</f>
        <v>#N/A</v>
      </c>
      <c r="H26" s="89" t="e">
        <f>VLOOKUP($C26,H$4:$AC$13,30-COLUMN(),FALSE)</f>
        <v>#N/A</v>
      </c>
      <c r="I26" s="89"/>
      <c r="J26" s="89"/>
      <c r="K26" s="61" t="e">
        <f>VLOOKUP($C26,H$4:$AC$13,2,FALSE)</f>
        <v>#N/A</v>
      </c>
      <c r="L26" s="89" t="e">
        <f>VLOOKUP($C26,L$4:$AC$13,30-COLUMN(),FALSE)</f>
        <v>#N/A</v>
      </c>
      <c r="M26" s="89"/>
      <c r="N26" s="89"/>
      <c r="O26" s="61" t="e">
        <f>VLOOKUP($C26,L$4:$AC$13,2,FALSE)</f>
        <v>#N/A</v>
      </c>
      <c r="P26" s="89" t="e">
        <f>VLOOKUP($C26,P$4:$AC$13,30-COLUMN(),FALSE)</f>
        <v>#N/A</v>
      </c>
      <c r="Q26" s="89"/>
      <c r="R26" s="89"/>
      <c r="S26" s="61" t="e">
        <f>VLOOKUP($C26,P$4:$AC$13,2,FALSE)</f>
        <v>#N/A</v>
      </c>
      <c r="T26" s="89" t="e">
        <f>VLOOKUP($C26,T$4:$AC$13,30-COLUMN(),FALSE)</f>
        <v>#N/A</v>
      </c>
      <c r="U26" s="89"/>
      <c r="V26" s="89"/>
      <c r="W26" s="61" t="e">
        <f>VLOOKUP($C26,T$4:$AC$13,2,FALSE)</f>
        <v>#N/A</v>
      </c>
      <c r="X26" s="89" t="e">
        <f>VLOOKUP($C26,X$4:$AC$13,30-COLUMN(),FALSE)</f>
        <v>#N/A</v>
      </c>
      <c r="Y26" s="89"/>
      <c r="Z26" s="89"/>
      <c r="AA26" s="61" t="e">
        <f>VLOOKUP($C26,X$4:$AC$13,2,FALSE)</f>
        <v>#N/A</v>
      </c>
    </row>
    <row r="29" spans="3:27" ht="15">
      <c r="C29" s="54" t="s">
        <v>64</v>
      </c>
    </row>
    <row r="30" spans="3:27">
      <c r="C30" s="1" t="s">
        <v>65</v>
      </c>
      <c r="D30" s="28" t="s">
        <v>101</v>
      </c>
      <c r="E30" s="28">
        <f>MAX(E4:E13)</f>
        <v>469</v>
      </c>
      <c r="F30" s="36"/>
      <c r="G30" s="36"/>
      <c r="H30" s="28" t="s">
        <v>101</v>
      </c>
      <c r="I30" s="28">
        <f>MAX(I4:I13)</f>
        <v>469</v>
      </c>
      <c r="J30" s="36"/>
      <c r="K30" s="36"/>
      <c r="L30" s="28" t="s">
        <v>101</v>
      </c>
      <c r="M30" s="28">
        <f>MAX(M4:M13)</f>
        <v>0</v>
      </c>
      <c r="N30" s="36"/>
      <c r="O30" s="36"/>
      <c r="P30" s="28" t="s">
        <v>101</v>
      </c>
      <c r="Q30" s="28">
        <f>MAX(Q4:Q13)</f>
        <v>0</v>
      </c>
      <c r="R30" s="36"/>
      <c r="S30" s="36"/>
      <c r="T30" s="28" t="s">
        <v>101</v>
      </c>
      <c r="U30" s="28">
        <f>MAX(U4:U13)</f>
        <v>0</v>
      </c>
      <c r="V30" s="36"/>
      <c r="W30" s="36"/>
      <c r="X30" s="28" t="s">
        <v>101</v>
      </c>
      <c r="Y30" s="28">
        <f>MAX(Y4:Y13)</f>
        <v>0</v>
      </c>
      <c r="Z30" s="36"/>
      <c r="AA30" s="36"/>
    </row>
    <row r="31" spans="3:27">
      <c r="C31" t="str">
        <f t="shared" ref="C31:C40" si="11">C4</f>
        <v>The Littles</v>
      </c>
      <c r="D31" s="4" t="str">
        <f>IF(AND(E31="",$C31&lt;&gt;"",$C31&lt;&gt;"BYE"),MAX(D$30:D30)+1,"")</f>
        <v/>
      </c>
      <c r="E31" s="4">
        <f t="shared" ref="E31:E40" si="12">IF(E4=E$30,"",E4)</f>
        <v>339</v>
      </c>
      <c r="F31" s="36"/>
      <c r="G31" s="36"/>
      <c r="H31" s="4" t="str">
        <f>IF(AND(I31="",$C31&lt;&gt;"",$C31&lt;&gt;"BYE"),MAX(H$30:H30)+1,"")</f>
        <v/>
      </c>
      <c r="I31" s="141">
        <f t="shared" ref="I31:I40" si="13">IF(I4=I$30,"",I4)</f>
        <v>339</v>
      </c>
      <c r="J31" s="36"/>
      <c r="K31" s="36"/>
      <c r="L31" s="4">
        <f>IF(AND(M31="",$C31&lt;&gt;"",$C31&lt;&gt;"BYE"),MAX(L$30:L30)+1,"")</f>
        <v>1</v>
      </c>
      <c r="M31" s="141" t="str">
        <f t="shared" ref="M31:M40" si="14">IF(M4=M$30,"",M4)</f>
        <v/>
      </c>
      <c r="N31" s="36"/>
      <c r="O31" s="36"/>
      <c r="P31" s="4">
        <f>IF(AND(Q31="",$C31&lt;&gt;"",$C31&lt;&gt;"BYE"),MAX(P$30:P30)+1,"")</f>
        <v>1</v>
      </c>
      <c r="Q31" s="141" t="str">
        <f t="shared" ref="Q31:Q40" si="15">IF(Q4=Q$30,"",Q4)</f>
        <v/>
      </c>
      <c r="R31" s="36"/>
      <c r="S31" s="36"/>
      <c r="T31" s="4">
        <f>IF(AND(U31="",$C31&lt;&gt;"",$C31&lt;&gt;"BYE"),MAX(T$30:T30)+1,"")</f>
        <v>1</v>
      </c>
      <c r="U31" s="141" t="str">
        <f t="shared" ref="U31:U40" si="16">IF(U4=U$30,"",U4)</f>
        <v/>
      </c>
      <c r="V31" s="36"/>
      <c r="W31" s="36"/>
      <c r="X31" s="4">
        <f>IF(AND(Y31="",$C31&lt;&gt;"",$C31&lt;&gt;"BYE"),MAX(X$30:X30)+1,"")</f>
        <v>1</v>
      </c>
      <c r="Y31" s="141" t="str">
        <f t="shared" ref="Y31:Y40" si="17">IF(Y4=Y$30,"",Y4)</f>
        <v/>
      </c>
      <c r="Z31" s="36"/>
      <c r="AA31" s="36"/>
    </row>
    <row r="32" spans="3:27">
      <c r="C32" t="str">
        <f t="shared" si="11"/>
        <v>PHOQUEURTEEM</v>
      </c>
      <c r="D32" s="4" t="str">
        <f>IF(AND(E32="",$C32&lt;&gt;"",$C32&lt;&gt;"BYE"),MAX(D$30:D31)+1,"")</f>
        <v/>
      </c>
      <c r="E32" s="4">
        <f t="shared" si="12"/>
        <v>426</v>
      </c>
      <c r="F32"/>
      <c r="G32" s="36"/>
      <c r="H32" s="4" t="str">
        <f>IF(AND(I32="",$C32&lt;&gt;"",$C32&lt;&gt;"BYE"),MAX(H$30:H31)+1,"")</f>
        <v/>
      </c>
      <c r="I32" s="141">
        <f t="shared" si="13"/>
        <v>426</v>
      </c>
      <c r="J32"/>
      <c r="K32" s="36"/>
      <c r="L32" s="4">
        <f>IF(AND(M32="",$C32&lt;&gt;"",$C32&lt;&gt;"BYE"),MAX(L$30:L31)+1,"")</f>
        <v>2</v>
      </c>
      <c r="M32" s="141" t="str">
        <f t="shared" si="14"/>
        <v/>
      </c>
      <c r="N32"/>
      <c r="O32" s="36"/>
      <c r="P32" s="4">
        <f>IF(AND(Q32="",$C32&lt;&gt;"",$C32&lt;&gt;"BYE"),MAX(P$30:P31)+1,"")</f>
        <v>2</v>
      </c>
      <c r="Q32" s="141" t="str">
        <f t="shared" si="15"/>
        <v/>
      </c>
      <c r="R32"/>
      <c r="S32" s="36"/>
      <c r="T32" s="4">
        <f>IF(AND(U32="",$C32&lt;&gt;"",$C32&lt;&gt;"BYE"),MAX(T$30:T31)+1,"")</f>
        <v>2</v>
      </c>
      <c r="U32" s="141" t="str">
        <f t="shared" si="16"/>
        <v/>
      </c>
      <c r="V32"/>
      <c r="W32" s="36"/>
      <c r="X32" s="4">
        <f>IF(AND(Y32="",$C32&lt;&gt;"",$C32&lt;&gt;"BYE"),MAX(X$30:X31)+1,"")</f>
        <v>2</v>
      </c>
      <c r="Y32" s="141" t="str">
        <f t="shared" si="17"/>
        <v/>
      </c>
      <c r="Z32"/>
      <c r="AA32" s="36"/>
    </row>
    <row r="33" spans="3:27">
      <c r="C33" t="str">
        <f t="shared" si="11"/>
        <v>Henson/Pigford</v>
      </c>
      <c r="D33" s="4" t="str">
        <f>IF(AND(E33="",$C33&lt;&gt;"",$C33&lt;&gt;"BYE"),MAX(D$30:D32)+1,"")</f>
        <v/>
      </c>
      <c r="E33" s="4">
        <f t="shared" si="12"/>
        <v>436</v>
      </c>
      <c r="F33"/>
      <c r="G33" s="36"/>
      <c r="H33" s="4" t="str">
        <f>IF(AND(I33="",$C33&lt;&gt;"",$C33&lt;&gt;"BYE"),MAX(H$30:H32)+1,"")</f>
        <v/>
      </c>
      <c r="I33" s="141">
        <f t="shared" si="13"/>
        <v>436</v>
      </c>
      <c r="J33"/>
      <c r="K33" s="36"/>
      <c r="L33" s="4">
        <f>IF(AND(M33="",$C33&lt;&gt;"",$C33&lt;&gt;"BYE"),MAX(L$30:L32)+1,"")</f>
        <v>3</v>
      </c>
      <c r="M33" s="141" t="str">
        <f t="shared" si="14"/>
        <v/>
      </c>
      <c r="N33"/>
      <c r="O33" s="36"/>
      <c r="P33" s="4">
        <f>IF(AND(Q33="",$C33&lt;&gt;"",$C33&lt;&gt;"BYE"),MAX(P$30:P32)+1,"")</f>
        <v>3</v>
      </c>
      <c r="Q33" s="141" t="str">
        <f t="shared" si="15"/>
        <v/>
      </c>
      <c r="R33"/>
      <c r="S33" s="36"/>
      <c r="T33" s="4">
        <f>IF(AND(U33="",$C33&lt;&gt;"",$C33&lt;&gt;"BYE"),MAX(T$30:T32)+1,"")</f>
        <v>3</v>
      </c>
      <c r="U33" s="141" t="str">
        <f t="shared" si="16"/>
        <v/>
      </c>
      <c r="V33"/>
      <c r="W33" s="36"/>
      <c r="X33" s="4">
        <f>IF(AND(Y33="",$C33&lt;&gt;"",$C33&lt;&gt;"BYE"),MAX(X$30:X32)+1,"")</f>
        <v>3</v>
      </c>
      <c r="Y33" s="141" t="str">
        <f t="shared" si="17"/>
        <v/>
      </c>
      <c r="Z33"/>
      <c r="AA33" s="36"/>
    </row>
    <row r="34" spans="3:27">
      <c r="C34" t="str">
        <f t="shared" si="11"/>
        <v>Randolph/Shindle</v>
      </c>
      <c r="D34" s="4" t="str">
        <f>IF(AND(E34="",$C34&lt;&gt;"",$C34&lt;&gt;"BYE"),MAX(D$30:D33)+1,"")</f>
        <v/>
      </c>
      <c r="E34" s="4">
        <f t="shared" si="12"/>
        <v>383</v>
      </c>
      <c r="F34"/>
      <c r="G34" s="36"/>
      <c r="H34" s="4" t="str">
        <f>IF(AND(I34="",$C34&lt;&gt;"",$C34&lt;&gt;"BYE"),MAX(H$30:H33)+1,"")</f>
        <v/>
      </c>
      <c r="I34" s="141">
        <f t="shared" si="13"/>
        <v>383</v>
      </c>
      <c r="J34"/>
      <c r="K34" s="36"/>
      <c r="L34" s="4">
        <f>IF(AND(M34="",$C34&lt;&gt;"",$C34&lt;&gt;"BYE"),MAX(L$30:L33)+1,"")</f>
        <v>4</v>
      </c>
      <c r="M34" s="141" t="str">
        <f t="shared" si="14"/>
        <v/>
      </c>
      <c r="N34"/>
      <c r="O34" s="36"/>
      <c r="P34" s="4">
        <f>IF(AND(Q34="",$C34&lt;&gt;"",$C34&lt;&gt;"BYE"),MAX(P$30:P33)+1,"")</f>
        <v>4</v>
      </c>
      <c r="Q34" s="141" t="str">
        <f t="shared" si="15"/>
        <v/>
      </c>
      <c r="R34"/>
      <c r="S34" s="36"/>
      <c r="T34" s="4">
        <f>IF(AND(U34="",$C34&lt;&gt;"",$C34&lt;&gt;"BYE"),MAX(T$30:T33)+1,"")</f>
        <v>4</v>
      </c>
      <c r="U34" s="141" t="str">
        <f t="shared" si="16"/>
        <v/>
      </c>
      <c r="V34"/>
      <c r="W34" s="36"/>
      <c r="X34" s="4">
        <f>IF(AND(Y34="",$C34&lt;&gt;"",$C34&lt;&gt;"BYE"),MAX(X$30:X33)+1,"")</f>
        <v>4</v>
      </c>
      <c r="Y34" s="141" t="str">
        <f t="shared" si="17"/>
        <v/>
      </c>
      <c r="Z34"/>
      <c r="AA34" s="36"/>
    </row>
    <row r="35" spans="3:27">
      <c r="C35" t="str">
        <f t="shared" si="11"/>
        <v>Ancheta/Tiwari</v>
      </c>
      <c r="D35" s="4" t="str">
        <f>IF(AND(E35="",$C35&lt;&gt;"",$C35&lt;&gt;"BYE"),MAX(D$30:D34)+1,"")</f>
        <v/>
      </c>
      <c r="E35" s="4">
        <f t="shared" si="12"/>
        <v>289</v>
      </c>
      <c r="F35" s="36"/>
      <c r="G35" s="36"/>
      <c r="H35" s="4" t="str">
        <f>IF(AND(I35="",$C35&lt;&gt;"",$C35&lt;&gt;"BYE"),MAX(H$30:H34)+1,"")</f>
        <v/>
      </c>
      <c r="I35" s="141">
        <f t="shared" si="13"/>
        <v>289</v>
      </c>
      <c r="J35" s="36"/>
      <c r="K35" s="36"/>
      <c r="L35" s="4">
        <f>IF(AND(M35="",$C35&lt;&gt;"",$C35&lt;&gt;"BYE"),MAX(L$30:L34)+1,"")</f>
        <v>5</v>
      </c>
      <c r="M35" s="141" t="str">
        <f t="shared" si="14"/>
        <v/>
      </c>
      <c r="N35" s="36"/>
      <c r="O35" s="36"/>
      <c r="P35" s="4">
        <f>IF(AND(Q35="",$C35&lt;&gt;"",$C35&lt;&gt;"BYE"),MAX(P$30:P34)+1,"")</f>
        <v>5</v>
      </c>
      <c r="Q35" s="141" t="str">
        <f t="shared" si="15"/>
        <v/>
      </c>
      <c r="R35" s="36"/>
      <c r="S35" s="36"/>
      <c r="T35" s="4">
        <f>IF(AND(U35="",$C35&lt;&gt;"",$C35&lt;&gt;"BYE"),MAX(T$30:T34)+1,"")</f>
        <v>5</v>
      </c>
      <c r="U35" s="141" t="str">
        <f t="shared" si="16"/>
        <v/>
      </c>
      <c r="V35" s="36"/>
      <c r="W35" s="36"/>
      <c r="X35" s="4">
        <f>IF(AND(Y35="",$C35&lt;&gt;"",$C35&lt;&gt;"BYE"),MAX(X$30:X34)+1,"")</f>
        <v>5</v>
      </c>
      <c r="Y35" s="141" t="str">
        <f t="shared" si="17"/>
        <v/>
      </c>
      <c r="Z35" s="36"/>
      <c r="AA35" s="36"/>
    </row>
    <row r="36" spans="3:27">
      <c r="C36" t="str">
        <f t="shared" si="11"/>
        <v>Reynolds/Wiley</v>
      </c>
      <c r="D36" s="4" t="str">
        <f>IF(AND(E36="",$C36&lt;&gt;"",$C36&lt;&gt;"BYE"),MAX(D$30:D35)+1,"")</f>
        <v/>
      </c>
      <c r="E36" s="4">
        <f t="shared" si="12"/>
        <v>396</v>
      </c>
      <c r="F36" s="36"/>
      <c r="G36" s="36"/>
      <c r="H36" s="4" t="str">
        <f>IF(AND(I36="",$C36&lt;&gt;"",$C36&lt;&gt;"BYE"),MAX(H$30:H35)+1,"")</f>
        <v/>
      </c>
      <c r="I36" s="141">
        <f t="shared" si="13"/>
        <v>396</v>
      </c>
      <c r="J36" s="36"/>
      <c r="K36" s="36"/>
      <c r="L36" s="4">
        <f>IF(AND(M36="",$C36&lt;&gt;"",$C36&lt;&gt;"BYE"),MAX(L$30:L35)+1,"")</f>
        <v>6</v>
      </c>
      <c r="M36" s="141" t="str">
        <f t="shared" si="14"/>
        <v/>
      </c>
      <c r="N36" s="36"/>
      <c r="O36" s="36"/>
      <c r="P36" s="4">
        <f>IF(AND(Q36="",$C36&lt;&gt;"",$C36&lt;&gt;"BYE"),MAX(P$30:P35)+1,"")</f>
        <v>6</v>
      </c>
      <c r="Q36" s="141" t="str">
        <f t="shared" si="15"/>
        <v/>
      </c>
      <c r="R36" s="36"/>
      <c r="S36" s="36"/>
      <c r="T36" s="4">
        <f>IF(AND(U36="",$C36&lt;&gt;"",$C36&lt;&gt;"BYE"),MAX(T$30:T35)+1,"")</f>
        <v>6</v>
      </c>
      <c r="U36" s="141" t="str">
        <f t="shared" si="16"/>
        <v/>
      </c>
      <c r="V36" s="36"/>
      <c r="W36" s="36"/>
      <c r="X36" s="4">
        <f>IF(AND(Y36="",$C36&lt;&gt;"",$C36&lt;&gt;"BYE"),MAX(X$30:X35)+1,"")</f>
        <v>6</v>
      </c>
      <c r="Y36" s="141" t="str">
        <f t="shared" si="17"/>
        <v/>
      </c>
      <c r="Z36" s="36"/>
      <c r="AA36" s="36"/>
    </row>
    <row r="37" spans="3:27">
      <c r="C37" t="str">
        <f t="shared" si="11"/>
        <v>Milo's</v>
      </c>
      <c r="D37" s="4" t="str">
        <f>IF(AND(E37="",$C37&lt;&gt;"",$C37&lt;&gt;"BYE"),MAX(D$30:D36)+1,"")</f>
        <v/>
      </c>
      <c r="E37" s="4">
        <f t="shared" si="12"/>
        <v>256</v>
      </c>
      <c r="F37" s="36"/>
      <c r="G37" s="36"/>
      <c r="H37" s="4" t="str">
        <f>IF(AND(I37="",$C37&lt;&gt;"",$C37&lt;&gt;"BYE"),MAX(H$30:H36)+1,"")</f>
        <v/>
      </c>
      <c r="I37" s="141">
        <f t="shared" si="13"/>
        <v>256</v>
      </c>
      <c r="J37" s="36"/>
      <c r="K37" s="36"/>
      <c r="L37" s="4">
        <f>IF(AND(M37="",$C37&lt;&gt;"",$C37&lt;&gt;"BYE"),MAX(L$30:L36)+1,"")</f>
        <v>7</v>
      </c>
      <c r="M37" s="141" t="str">
        <f t="shared" si="14"/>
        <v/>
      </c>
      <c r="N37" s="36"/>
      <c r="O37" s="36"/>
      <c r="P37" s="4">
        <f>IF(AND(Q37="",$C37&lt;&gt;"",$C37&lt;&gt;"BYE"),MAX(P$30:P36)+1,"")</f>
        <v>7</v>
      </c>
      <c r="Q37" s="141" t="str">
        <f t="shared" si="15"/>
        <v/>
      </c>
      <c r="R37" s="36"/>
      <c r="S37" s="36"/>
      <c r="T37" s="4">
        <f>IF(AND(U37="",$C37&lt;&gt;"",$C37&lt;&gt;"BYE"),MAX(T$30:T36)+1,"")</f>
        <v>7</v>
      </c>
      <c r="U37" s="141" t="str">
        <f t="shared" si="16"/>
        <v/>
      </c>
      <c r="V37" s="36"/>
      <c r="W37" s="36"/>
      <c r="X37" s="4">
        <f>IF(AND(Y37="",$C37&lt;&gt;"",$C37&lt;&gt;"BYE"),MAX(X$30:X36)+1,"")</f>
        <v>7</v>
      </c>
      <c r="Y37" s="141" t="str">
        <f t="shared" si="17"/>
        <v/>
      </c>
      <c r="Z37" s="36"/>
      <c r="AA37" s="36"/>
    </row>
    <row r="38" spans="3:27">
      <c r="C38" t="str">
        <f t="shared" si="11"/>
        <v>Crumbliss</v>
      </c>
      <c r="D38" s="4">
        <f>IF(AND(E38="",$C38&lt;&gt;"",$C38&lt;&gt;"BYE"),MAX(D$30:D37)+1,"")</f>
        <v>1</v>
      </c>
      <c r="E38" s="4" t="str">
        <f t="shared" si="12"/>
        <v/>
      </c>
      <c r="G38" s="37"/>
      <c r="H38" s="4">
        <f>IF(AND(I38="",$C38&lt;&gt;"",$C38&lt;&gt;"BYE"),MAX(H$30:H37)+1,"")</f>
        <v>1</v>
      </c>
      <c r="I38" s="141" t="str">
        <f t="shared" si="13"/>
        <v/>
      </c>
      <c r="K38" s="37"/>
      <c r="L38" s="4">
        <f>IF(AND(M38="",$C38&lt;&gt;"",$C38&lt;&gt;"BYE"),MAX(L$30:L37)+1,"")</f>
        <v>8</v>
      </c>
      <c r="M38" s="141" t="str">
        <f t="shared" si="14"/>
        <v/>
      </c>
      <c r="O38" s="37"/>
      <c r="P38" s="4">
        <f>IF(AND(Q38="",$C38&lt;&gt;"",$C38&lt;&gt;"BYE"),MAX(P$30:P37)+1,"")</f>
        <v>8</v>
      </c>
      <c r="Q38" s="141" t="str">
        <f t="shared" si="15"/>
        <v/>
      </c>
      <c r="S38" s="37"/>
      <c r="T38" s="4">
        <f>IF(AND(U38="",$C38&lt;&gt;"",$C38&lt;&gt;"BYE"),MAX(T$30:T37)+1,"")</f>
        <v>8</v>
      </c>
      <c r="U38" s="141" t="str">
        <f t="shared" si="16"/>
        <v/>
      </c>
      <c r="W38" s="37"/>
      <c r="X38" s="4">
        <f>IF(AND(Y38="",$C38&lt;&gt;"",$C38&lt;&gt;"BYE"),MAX(X$30:X37)+1,"")</f>
        <v>8</v>
      </c>
      <c r="Y38" s="141" t="str">
        <f t="shared" si="17"/>
        <v/>
      </c>
      <c r="AA38" s="37"/>
    </row>
    <row r="39" spans="3:27">
      <c r="C39" t="str">
        <f t="shared" si="11"/>
        <v/>
      </c>
      <c r="D39" s="4" t="str">
        <f>IF(AND(E39="",$C39&lt;&gt;"",$C39&lt;&gt;"BYE"),MAX(D$30:D38)+1,"")</f>
        <v/>
      </c>
      <c r="E39" s="4">
        <f t="shared" si="12"/>
        <v>0</v>
      </c>
      <c r="G39" s="37"/>
      <c r="H39" s="4" t="str">
        <f>IF(AND(I39="",$C39&lt;&gt;"",$C39&lt;&gt;"BYE"),MAX(H$30:H38)+1,"")</f>
        <v/>
      </c>
      <c r="I39" s="141">
        <f t="shared" si="13"/>
        <v>0</v>
      </c>
      <c r="K39" s="37"/>
      <c r="L39" s="4" t="str">
        <f>IF(AND(M39="",$C39&lt;&gt;"",$C39&lt;&gt;"BYE"),MAX(L$30:L38)+1,"")</f>
        <v/>
      </c>
      <c r="M39" s="141" t="str">
        <f t="shared" si="14"/>
        <v/>
      </c>
      <c r="O39" s="37"/>
      <c r="P39" s="4" t="str">
        <f>IF(AND(Q39="",$C39&lt;&gt;"",$C39&lt;&gt;"BYE"),MAX(P$30:P38)+1,"")</f>
        <v/>
      </c>
      <c r="Q39" s="141" t="str">
        <f t="shared" si="15"/>
        <v/>
      </c>
      <c r="S39" s="37"/>
      <c r="T39" s="4" t="str">
        <f>IF(AND(U39="",$C39&lt;&gt;"",$C39&lt;&gt;"BYE"),MAX(T$30:T38)+1,"")</f>
        <v/>
      </c>
      <c r="U39" s="141" t="str">
        <f t="shared" si="16"/>
        <v/>
      </c>
      <c r="W39" s="37"/>
      <c r="X39" s="4" t="str">
        <f>IF(AND(Y39="",$C39&lt;&gt;"",$C39&lt;&gt;"BYE"),MAX(X$30:X38)+1,"")</f>
        <v/>
      </c>
      <c r="Y39" s="141" t="str">
        <f t="shared" si="17"/>
        <v/>
      </c>
      <c r="AA39" s="37"/>
    </row>
    <row r="40" spans="3:27">
      <c r="C40" t="str">
        <f t="shared" si="11"/>
        <v/>
      </c>
      <c r="D40" s="4" t="str">
        <f>IF(AND(E40="",$C40&lt;&gt;"",$C40&lt;&gt;"BYE"),MAX(D$30:D39)+1,"")</f>
        <v/>
      </c>
      <c r="E40" s="4">
        <f t="shared" si="12"/>
        <v>0</v>
      </c>
      <c r="G40" s="37"/>
      <c r="H40" s="4" t="str">
        <f>IF(AND(I40="",$C40&lt;&gt;"",$C40&lt;&gt;"BYE"),MAX(H$30:H39)+1,"")</f>
        <v/>
      </c>
      <c r="I40" s="141">
        <f t="shared" si="13"/>
        <v>0</v>
      </c>
      <c r="K40" s="37"/>
      <c r="L40" s="4" t="str">
        <f>IF(AND(M40="",$C40&lt;&gt;"",$C40&lt;&gt;"BYE"),MAX(L$30:L39)+1,"")</f>
        <v/>
      </c>
      <c r="M40" s="141" t="str">
        <f t="shared" si="14"/>
        <v/>
      </c>
      <c r="O40" s="37"/>
      <c r="P40" s="4" t="str">
        <f>IF(AND(Q40="",$C40&lt;&gt;"",$C40&lt;&gt;"BYE"),MAX(P$30:P39)+1,"")</f>
        <v/>
      </c>
      <c r="Q40" s="141" t="str">
        <f t="shared" si="15"/>
        <v/>
      </c>
      <c r="S40" s="37"/>
      <c r="T40" s="4" t="str">
        <f>IF(AND(U40="",$C40&lt;&gt;"",$C40&lt;&gt;"BYE"),MAX(T$30:T39)+1,"")</f>
        <v/>
      </c>
      <c r="U40" s="141" t="str">
        <f t="shared" si="16"/>
        <v/>
      </c>
      <c r="W40" s="37"/>
      <c r="X40" s="4" t="str">
        <f>IF(AND(Y40="",$C40&lt;&gt;"",$C40&lt;&gt;"BYE"),MAX(X$30:X39)+1,"")</f>
        <v/>
      </c>
      <c r="Y40" s="141" t="str">
        <f t="shared" si="17"/>
        <v/>
      </c>
      <c r="AA40" s="37"/>
    </row>
    <row r="41" spans="3:27">
      <c r="C41" s="1" t="s">
        <v>66</v>
      </c>
      <c r="D41" s="28" t="s">
        <v>101</v>
      </c>
      <c r="E41" s="28">
        <f>MAX(E31:E40)</f>
        <v>436</v>
      </c>
      <c r="G41" s="37"/>
      <c r="H41" s="28" t="s">
        <v>101</v>
      </c>
      <c r="I41" s="28">
        <f>MAX(I31:I40)</f>
        <v>436</v>
      </c>
      <c r="K41" s="37"/>
      <c r="L41" s="28" t="s">
        <v>101</v>
      </c>
      <c r="M41" s="28">
        <f>MAX(M31:M40)</f>
        <v>0</v>
      </c>
      <c r="O41" s="37"/>
      <c r="P41" s="28" t="s">
        <v>101</v>
      </c>
      <c r="Q41" s="28">
        <f>MAX(Q31:Q40)</f>
        <v>0</v>
      </c>
      <c r="S41" s="37"/>
      <c r="T41" s="28" t="s">
        <v>101</v>
      </c>
      <c r="U41" s="28">
        <f>MAX(U31:U40)</f>
        <v>0</v>
      </c>
      <c r="W41" s="37"/>
      <c r="X41" s="28" t="s">
        <v>101</v>
      </c>
      <c r="Y41" s="28">
        <f>MAX(Y31:Y40)</f>
        <v>0</v>
      </c>
      <c r="AA41" s="37"/>
    </row>
    <row r="42" spans="3:27">
      <c r="C42" t="str">
        <f t="shared" ref="C42:C51" si="18">C31</f>
        <v>The Littles</v>
      </c>
      <c r="D42" s="137" t="str">
        <f>IF(D31="",IF(AND(E42="",$C42&lt;&gt;"",$C42&lt;&gt;"BYE"),MAX(D$30:D41)+1,""),D31)</f>
        <v/>
      </c>
      <c r="E42" s="4">
        <f t="shared" ref="E42:E51" si="19">IF(E31=E$41,"",E31)</f>
        <v>339</v>
      </c>
      <c r="G42" s="37"/>
      <c r="H42" s="4" t="str">
        <f>IF(H31="",IF(AND(I42="",$C42&lt;&gt;"",$C42&lt;&gt;"BYE"),MAX(H$30:H41)+1,""),H31)</f>
        <v/>
      </c>
      <c r="I42" s="141">
        <f t="shared" ref="I42:I51" si="20">IF(I31=I$41,"",I31)</f>
        <v>339</v>
      </c>
      <c r="K42" s="37"/>
      <c r="L42" s="4">
        <f>IF(L31="",IF(AND(M42="",$C42&lt;&gt;"",$C42&lt;&gt;"BYE"),MAX(L$30:L40)+1,""),L31)</f>
        <v>1</v>
      </c>
      <c r="M42" s="141" t="str">
        <f t="shared" ref="M42:M51" si="21">IF(M31=M$41,"",M31)</f>
        <v/>
      </c>
      <c r="O42" s="37"/>
      <c r="P42" s="4">
        <f>IF(P31="",IF(AND(Q42="",$C42&lt;&gt;"",$C42&lt;&gt;"BYE"),MAX(P$30:P40)+1,""),P31)</f>
        <v>1</v>
      </c>
      <c r="Q42" s="141" t="str">
        <f t="shared" ref="Q42:Q51" si="22">IF(Q31=Q$41,"",Q31)</f>
        <v/>
      </c>
      <c r="S42" s="37"/>
      <c r="T42" s="4">
        <f>IF(T31="",IF(AND(U42="",$C42&lt;&gt;"",$C42&lt;&gt;"BYE"),MAX(T$30:T40)+1,""),T31)</f>
        <v>1</v>
      </c>
      <c r="U42" s="141" t="str">
        <f t="shared" ref="U42:U51" si="23">IF(U31=U$41,"",U31)</f>
        <v/>
      </c>
      <c r="W42" s="37"/>
      <c r="X42" s="4">
        <f>IF(X31="",IF(AND(Y42="",$C42&lt;&gt;"",$C42&lt;&gt;"BYE"),MAX(X$30:X40)+1,""),X31)</f>
        <v>1</v>
      </c>
      <c r="Y42" s="141" t="str">
        <f t="shared" ref="Y42:Y51" si="24">IF(Y31=Y$41,"",Y31)</f>
        <v/>
      </c>
      <c r="AA42" s="37"/>
    </row>
    <row r="43" spans="3:27">
      <c r="C43" t="str">
        <f t="shared" si="18"/>
        <v>PHOQUEURTEEM</v>
      </c>
      <c r="D43" s="137" t="str">
        <f>IF(D32="",IF(AND(E43="",$C43&lt;&gt;"",$C43&lt;&gt;"BYE"),MAX(D$30:D42)+1,""),D32)</f>
        <v/>
      </c>
      <c r="E43" s="4">
        <f t="shared" si="19"/>
        <v>426</v>
      </c>
      <c r="G43" s="37"/>
      <c r="H43" s="137" t="str">
        <f>IF(H32="",IF(AND(I43="",$C43&lt;&gt;"",$C43&lt;&gt;"BYE"),MAX(H$30:H42)+1,""),H32)</f>
        <v/>
      </c>
      <c r="I43" s="141">
        <f t="shared" si="20"/>
        <v>426</v>
      </c>
      <c r="K43" s="37"/>
      <c r="L43" s="4">
        <f>IF(L32="",IF(AND(M43="",$C43&lt;&gt;"",$C43&lt;&gt;"BYE"),MAX(L$30:L41)+1,""),L32)</f>
        <v>2</v>
      </c>
      <c r="M43" s="141" t="str">
        <f t="shared" si="21"/>
        <v/>
      </c>
      <c r="O43" s="37"/>
      <c r="P43" s="4">
        <f>IF(P32="",IF(AND(Q43="",$C43&lt;&gt;"",$C43&lt;&gt;"BYE"),MAX(P$30:P41)+1,""),P32)</f>
        <v>2</v>
      </c>
      <c r="Q43" s="141" t="str">
        <f t="shared" si="22"/>
        <v/>
      </c>
      <c r="S43" s="37"/>
      <c r="T43" s="4">
        <f>IF(T32="",IF(AND(U43="",$C43&lt;&gt;"",$C43&lt;&gt;"BYE"),MAX(T$30:T41)+1,""),T32)</f>
        <v>2</v>
      </c>
      <c r="U43" s="141" t="str">
        <f t="shared" si="23"/>
        <v/>
      </c>
      <c r="W43" s="37"/>
      <c r="X43" s="4">
        <f>IF(X32="",IF(AND(Y43="",$C43&lt;&gt;"",$C43&lt;&gt;"BYE"),MAX(X$30:X41)+1,""),X32)</f>
        <v>2</v>
      </c>
      <c r="Y43" s="141" t="str">
        <f t="shared" si="24"/>
        <v/>
      </c>
      <c r="AA43" s="37"/>
    </row>
    <row r="44" spans="3:27">
      <c r="C44" t="str">
        <f t="shared" si="18"/>
        <v>Henson/Pigford</v>
      </c>
      <c r="D44" s="137">
        <f>IF(D33="",IF(AND(E44="",$C44&lt;&gt;"",$C44&lt;&gt;"BYE"),MAX(D$30:D43)+1,""),D33)</f>
        <v>2</v>
      </c>
      <c r="E44" s="4" t="str">
        <f t="shared" si="19"/>
        <v/>
      </c>
      <c r="F44" s="35"/>
      <c r="G44" s="35"/>
      <c r="H44" s="137">
        <f>IF(H33="",IF(AND(I44="",$C44&lt;&gt;"",$C44&lt;&gt;"BYE"),MAX(H$30:H43)+1,""),H33)</f>
        <v>2</v>
      </c>
      <c r="I44" s="141" t="str">
        <f t="shared" si="20"/>
        <v/>
      </c>
      <c r="J44" s="35"/>
      <c r="K44" s="35"/>
      <c r="L44" s="4">
        <f>IF(L33="",IF(AND(M44="",$C44&lt;&gt;"",$C44&lt;&gt;"BYE"),MAX(L$30:L42)+1,""),L33)</f>
        <v>3</v>
      </c>
      <c r="M44" s="141" t="str">
        <f t="shared" si="21"/>
        <v/>
      </c>
      <c r="N44" s="35"/>
      <c r="O44" s="35"/>
      <c r="P44" s="4">
        <f>IF(P33="",IF(AND(Q44="",$C44&lt;&gt;"",$C44&lt;&gt;"BYE"),MAX(P$30:P42)+1,""),P33)</f>
        <v>3</v>
      </c>
      <c r="Q44" s="141" t="str">
        <f t="shared" si="22"/>
        <v/>
      </c>
      <c r="R44" s="35"/>
      <c r="S44" s="35"/>
      <c r="T44" s="4">
        <f>IF(T33="",IF(AND(U44="",$C44&lt;&gt;"",$C44&lt;&gt;"BYE"),MAX(T$30:T42)+1,""),T33)</f>
        <v>3</v>
      </c>
      <c r="U44" s="141" t="str">
        <f t="shared" si="23"/>
        <v/>
      </c>
      <c r="V44" s="35"/>
      <c r="W44" s="35"/>
      <c r="X44" s="4">
        <f>IF(X33="",IF(AND(Y44="",$C44&lt;&gt;"",$C44&lt;&gt;"BYE"),MAX(X$30:X42)+1,""),X33)</f>
        <v>3</v>
      </c>
      <c r="Y44" s="141" t="str">
        <f t="shared" si="24"/>
        <v/>
      </c>
      <c r="Z44" s="35"/>
      <c r="AA44" s="35"/>
    </row>
    <row r="45" spans="3:27">
      <c r="C45" t="str">
        <f t="shared" si="18"/>
        <v>Randolph/Shindle</v>
      </c>
      <c r="D45" s="137" t="str">
        <f>IF(D34="",IF(AND(E45="",$C45&lt;&gt;"",$C45&lt;&gt;"BYE"),MAX(D$30:D44)+1,""),D34)</f>
        <v/>
      </c>
      <c r="E45" s="4">
        <f t="shared" si="19"/>
        <v>383</v>
      </c>
      <c r="F45" s="36"/>
      <c r="G45" s="36"/>
      <c r="H45" s="137" t="str">
        <f>IF(H34="",IF(AND(I45="",$C45&lt;&gt;"",$C45&lt;&gt;"BYE"),MAX(H$30:H44)+1,""),H34)</f>
        <v/>
      </c>
      <c r="I45" s="141">
        <f t="shared" si="20"/>
        <v>383</v>
      </c>
      <c r="J45" s="36"/>
      <c r="K45" s="36"/>
      <c r="L45" s="4">
        <f>IF(L34="",IF(AND(M45="",$C45&lt;&gt;"",$C45&lt;&gt;"BYE"),MAX(L$30:L43)+1,""),L34)</f>
        <v>4</v>
      </c>
      <c r="M45" s="141" t="str">
        <f t="shared" si="21"/>
        <v/>
      </c>
      <c r="N45" s="36"/>
      <c r="O45" s="36"/>
      <c r="P45" s="4">
        <f>IF(P34="",IF(AND(Q45="",$C45&lt;&gt;"",$C45&lt;&gt;"BYE"),MAX(P$30:P43)+1,""),P34)</f>
        <v>4</v>
      </c>
      <c r="Q45" s="141" t="str">
        <f t="shared" si="22"/>
        <v/>
      </c>
      <c r="R45" s="36"/>
      <c r="S45" s="36"/>
      <c r="T45" s="4">
        <f>IF(T34="",IF(AND(U45="",$C45&lt;&gt;"",$C45&lt;&gt;"BYE"),MAX(T$30:T43)+1,""),T34)</f>
        <v>4</v>
      </c>
      <c r="U45" s="141" t="str">
        <f t="shared" si="23"/>
        <v/>
      </c>
      <c r="V45" s="36"/>
      <c r="W45" s="36"/>
      <c r="X45" s="4">
        <f>IF(X34="",IF(AND(Y45="",$C45&lt;&gt;"",$C45&lt;&gt;"BYE"),MAX(X$30:X43)+1,""),X34)</f>
        <v>4</v>
      </c>
      <c r="Y45" s="141" t="str">
        <f t="shared" si="24"/>
        <v/>
      </c>
      <c r="Z45" s="36"/>
      <c r="AA45" s="36"/>
    </row>
    <row r="46" spans="3:27">
      <c r="C46" t="str">
        <f t="shared" si="18"/>
        <v>Ancheta/Tiwari</v>
      </c>
      <c r="D46" s="137" t="str">
        <f>IF(D35="",IF(AND(E46="",$C46&lt;&gt;"",$C46&lt;&gt;"BYE"),MAX(D$30:D45)+1,""),D35)</f>
        <v/>
      </c>
      <c r="E46" s="4">
        <f t="shared" si="19"/>
        <v>289</v>
      </c>
      <c r="F46" s="36"/>
      <c r="G46" s="36"/>
      <c r="H46" s="137" t="str">
        <f>IF(H35="",IF(AND(I46="",$C46&lt;&gt;"",$C46&lt;&gt;"BYE"),MAX(H$30:H45)+1,""),H35)</f>
        <v/>
      </c>
      <c r="I46" s="141">
        <f t="shared" si="20"/>
        <v>289</v>
      </c>
      <c r="J46" s="36"/>
      <c r="K46" s="36"/>
      <c r="L46" s="4">
        <f>IF(L35="",IF(AND(M46="",$C46&lt;&gt;"",$C46&lt;&gt;"BYE"),MAX(L$30:L44)+1,""),L35)</f>
        <v>5</v>
      </c>
      <c r="M46" s="141" t="str">
        <f t="shared" si="21"/>
        <v/>
      </c>
      <c r="N46" s="36"/>
      <c r="O46" s="36"/>
      <c r="P46" s="4">
        <f>IF(P35="",IF(AND(Q46="",$C46&lt;&gt;"",$C46&lt;&gt;"BYE"),MAX(P$30:P44)+1,""),P35)</f>
        <v>5</v>
      </c>
      <c r="Q46" s="141" t="str">
        <f t="shared" si="22"/>
        <v/>
      </c>
      <c r="R46" s="36"/>
      <c r="S46" s="36"/>
      <c r="T46" s="4">
        <f>IF(T35="",IF(AND(U46="",$C46&lt;&gt;"",$C46&lt;&gt;"BYE"),MAX(T$30:T44)+1,""),T35)</f>
        <v>5</v>
      </c>
      <c r="U46" s="141" t="str">
        <f t="shared" si="23"/>
        <v/>
      </c>
      <c r="V46" s="36"/>
      <c r="W46" s="36"/>
      <c r="X46" s="4">
        <f>IF(X35="",IF(AND(Y46="",$C46&lt;&gt;"",$C46&lt;&gt;"BYE"),MAX(X$30:X44)+1,""),X35)</f>
        <v>5</v>
      </c>
      <c r="Y46" s="141" t="str">
        <f t="shared" si="24"/>
        <v/>
      </c>
      <c r="Z46" s="36"/>
      <c r="AA46" s="36"/>
    </row>
    <row r="47" spans="3:27">
      <c r="C47" t="str">
        <f t="shared" si="18"/>
        <v>Reynolds/Wiley</v>
      </c>
      <c r="D47" s="137" t="str">
        <f>IF(D36="",IF(AND(E47="",$C47&lt;&gt;"",$C47&lt;&gt;"BYE"),MAX(D$30:D46)+1,""),D36)</f>
        <v/>
      </c>
      <c r="E47" s="4">
        <f t="shared" si="19"/>
        <v>396</v>
      </c>
      <c r="F47"/>
      <c r="G47" s="36"/>
      <c r="H47" s="137" t="str">
        <f>IF(H36="",IF(AND(I47="",$C47&lt;&gt;"",$C47&lt;&gt;"BYE"),MAX(H$30:H46)+1,""),H36)</f>
        <v/>
      </c>
      <c r="I47" s="141">
        <f t="shared" si="20"/>
        <v>396</v>
      </c>
      <c r="J47"/>
      <c r="K47" s="36"/>
      <c r="L47" s="4">
        <f>IF(L36="",IF(AND(M47="",$C47&lt;&gt;"",$C47&lt;&gt;"BYE"),MAX(L$30:L45)+1,""),L36)</f>
        <v>6</v>
      </c>
      <c r="M47" s="141" t="str">
        <f t="shared" si="21"/>
        <v/>
      </c>
      <c r="N47"/>
      <c r="O47" s="36"/>
      <c r="P47" s="4">
        <f>IF(P36="",IF(AND(Q47="",$C47&lt;&gt;"",$C47&lt;&gt;"BYE"),MAX(P$30:P45)+1,""),P36)</f>
        <v>6</v>
      </c>
      <c r="Q47" s="141" t="str">
        <f t="shared" si="22"/>
        <v/>
      </c>
      <c r="R47"/>
      <c r="S47" s="36"/>
      <c r="T47" s="4">
        <f>IF(T36="",IF(AND(U47="",$C47&lt;&gt;"",$C47&lt;&gt;"BYE"),MAX(T$30:T45)+1,""),T36)</f>
        <v>6</v>
      </c>
      <c r="U47" s="141" t="str">
        <f t="shared" si="23"/>
        <v/>
      </c>
      <c r="V47"/>
      <c r="W47" s="36"/>
      <c r="X47" s="4">
        <f>IF(X36="",IF(AND(Y47="",$C47&lt;&gt;"",$C47&lt;&gt;"BYE"),MAX(X$30:X45)+1,""),X36)</f>
        <v>6</v>
      </c>
      <c r="Y47" s="141" t="str">
        <f t="shared" si="24"/>
        <v/>
      </c>
      <c r="Z47"/>
      <c r="AA47" s="36"/>
    </row>
    <row r="48" spans="3:27">
      <c r="C48" t="str">
        <f t="shared" si="18"/>
        <v>Milo's</v>
      </c>
      <c r="D48" s="137" t="str">
        <f>IF(D37="",IF(AND(E48="",$C48&lt;&gt;"",$C48&lt;&gt;"BYE"),MAX(D$30:D47)+1,""),D37)</f>
        <v/>
      </c>
      <c r="E48" s="4">
        <f t="shared" si="19"/>
        <v>256</v>
      </c>
      <c r="F48"/>
      <c r="G48" s="36"/>
      <c r="H48" s="137" t="str">
        <f>IF(H37="",IF(AND(I48="",$C48&lt;&gt;"",$C48&lt;&gt;"BYE"),MAX(H$30:H47)+1,""),H37)</f>
        <v/>
      </c>
      <c r="I48" s="141">
        <f t="shared" si="20"/>
        <v>256</v>
      </c>
      <c r="J48"/>
      <c r="K48" s="36"/>
      <c r="L48" s="4">
        <f>IF(L37="",IF(AND(M48="",$C48&lt;&gt;"",$C48&lt;&gt;"BYE"),MAX(L$30:L46)+1,""),L37)</f>
        <v>7</v>
      </c>
      <c r="M48" s="141" t="str">
        <f t="shared" si="21"/>
        <v/>
      </c>
      <c r="N48"/>
      <c r="O48" s="36"/>
      <c r="P48" s="4">
        <f>IF(P37="",IF(AND(Q48="",$C48&lt;&gt;"",$C48&lt;&gt;"BYE"),MAX(P$30:P46)+1,""),P37)</f>
        <v>7</v>
      </c>
      <c r="Q48" s="141" t="str">
        <f t="shared" si="22"/>
        <v/>
      </c>
      <c r="R48"/>
      <c r="S48" s="36"/>
      <c r="T48" s="4">
        <f>IF(T37="",IF(AND(U48="",$C48&lt;&gt;"",$C48&lt;&gt;"BYE"),MAX(T$30:T46)+1,""),T37)</f>
        <v>7</v>
      </c>
      <c r="U48" s="141" t="str">
        <f t="shared" si="23"/>
        <v/>
      </c>
      <c r="V48"/>
      <c r="W48" s="36"/>
      <c r="X48" s="4">
        <f>IF(X37="",IF(AND(Y48="",$C48&lt;&gt;"",$C48&lt;&gt;"BYE"),MAX(X$30:X46)+1,""),X37)</f>
        <v>7</v>
      </c>
      <c r="Y48" s="141" t="str">
        <f t="shared" si="24"/>
        <v/>
      </c>
      <c r="Z48"/>
      <c r="AA48" s="36"/>
    </row>
    <row r="49" spans="3:27">
      <c r="C49" t="str">
        <f t="shared" si="18"/>
        <v>Crumbliss</v>
      </c>
      <c r="D49" s="137">
        <f>IF(D38="",IF(AND(E49="",$C49&lt;&gt;"",$C49&lt;&gt;"BYE"),MAX(D$30:D48)+1,""),D38)</f>
        <v>1</v>
      </c>
      <c r="E49" s="4" t="str">
        <f t="shared" si="19"/>
        <v/>
      </c>
      <c r="F49"/>
      <c r="G49" s="36"/>
      <c r="H49" s="137">
        <f>IF(H38="",IF(AND(I49="",$C49&lt;&gt;"",$C49&lt;&gt;"BYE"),MAX(H$30:H48)+1,""),H38)</f>
        <v>1</v>
      </c>
      <c r="I49" s="141" t="str">
        <f t="shared" si="20"/>
        <v/>
      </c>
      <c r="J49"/>
      <c r="K49" s="36"/>
      <c r="L49" s="4">
        <f>IF(L38="",IF(AND(M49="",$C49&lt;&gt;"",$C49&lt;&gt;"BYE"),MAX(L$30:L47)+1,""),L38)</f>
        <v>8</v>
      </c>
      <c r="M49" s="141" t="str">
        <f t="shared" si="21"/>
        <v/>
      </c>
      <c r="N49"/>
      <c r="O49" s="36"/>
      <c r="P49" s="4">
        <f>IF(P38="",IF(AND(Q49="",$C49&lt;&gt;"",$C49&lt;&gt;"BYE"),MAX(P$30:P47)+1,""),P38)</f>
        <v>8</v>
      </c>
      <c r="Q49" s="141" t="str">
        <f t="shared" si="22"/>
        <v/>
      </c>
      <c r="R49"/>
      <c r="S49" s="36"/>
      <c r="T49" s="4">
        <f>IF(T38="",IF(AND(U49="",$C49&lt;&gt;"",$C49&lt;&gt;"BYE"),MAX(T$30:T47)+1,""),T38)</f>
        <v>8</v>
      </c>
      <c r="U49" s="141" t="str">
        <f t="shared" si="23"/>
        <v/>
      </c>
      <c r="V49"/>
      <c r="W49" s="36"/>
      <c r="X49" s="4">
        <f>IF(X38="",IF(AND(Y49="",$C49&lt;&gt;"",$C49&lt;&gt;"BYE"),MAX(X$30:X47)+1,""),X38)</f>
        <v>8</v>
      </c>
      <c r="Y49" s="141" t="str">
        <f t="shared" si="24"/>
        <v/>
      </c>
      <c r="Z49"/>
      <c r="AA49" s="36"/>
    </row>
    <row r="50" spans="3:27">
      <c r="C50" t="str">
        <f t="shared" si="18"/>
        <v/>
      </c>
      <c r="D50" s="137" t="str">
        <f>IF(D39="",IF(AND(E50="",$C50&lt;&gt;"",$C50&lt;&gt;"BYE"),MAX(D$30:D49)+1,""),D39)</f>
        <v/>
      </c>
      <c r="E50" s="4">
        <f t="shared" si="19"/>
        <v>0</v>
      </c>
      <c r="F50"/>
      <c r="G50" s="36"/>
      <c r="H50" s="137" t="str">
        <f>IF(H39="",IF(AND(I50="",$C50&lt;&gt;"",$C50&lt;&gt;"BYE"),MAX(H$30:H49)+1,""),H39)</f>
        <v/>
      </c>
      <c r="I50" s="141">
        <f t="shared" si="20"/>
        <v>0</v>
      </c>
      <c r="J50"/>
      <c r="K50" s="36"/>
      <c r="L50" s="4" t="str">
        <f>IF(L39="",IF(AND(M50="",$C50&lt;&gt;"",$C50&lt;&gt;"BYE"),MAX(L$30:L48)+1,""),L39)</f>
        <v/>
      </c>
      <c r="M50" s="141" t="str">
        <f t="shared" si="21"/>
        <v/>
      </c>
      <c r="N50"/>
      <c r="O50" s="36"/>
      <c r="P50" s="4" t="str">
        <f>IF(P39="",IF(AND(Q50="",$C50&lt;&gt;"",$C50&lt;&gt;"BYE"),MAX(P$30:P48)+1,""),P39)</f>
        <v/>
      </c>
      <c r="Q50" s="141" t="str">
        <f t="shared" si="22"/>
        <v/>
      </c>
      <c r="R50"/>
      <c r="S50" s="36"/>
      <c r="T50" s="4" t="str">
        <f>IF(T39="",IF(AND(U50="",$C50&lt;&gt;"",$C50&lt;&gt;"BYE"),MAX(T$30:T48)+1,""),T39)</f>
        <v/>
      </c>
      <c r="U50" s="141" t="str">
        <f t="shared" si="23"/>
        <v/>
      </c>
      <c r="V50"/>
      <c r="W50" s="36"/>
      <c r="X50" s="4" t="str">
        <f>IF(X39="",IF(AND(Y50="",$C50&lt;&gt;"",$C50&lt;&gt;"BYE"),MAX(X$30:X48)+1,""),X39)</f>
        <v/>
      </c>
      <c r="Y50" s="141" t="str">
        <f t="shared" si="24"/>
        <v/>
      </c>
      <c r="Z50"/>
      <c r="AA50" s="36"/>
    </row>
    <row r="51" spans="3:27">
      <c r="C51" t="str">
        <f t="shared" si="18"/>
        <v/>
      </c>
      <c r="D51" s="137" t="str">
        <f>IF(D40="",IF(AND(E51="",$C51&lt;&gt;"",$C51&lt;&gt;"BYE"),MAX(D$30:D50)+1,""),D40)</f>
        <v/>
      </c>
      <c r="E51" s="4">
        <f t="shared" si="19"/>
        <v>0</v>
      </c>
      <c r="F51"/>
      <c r="G51" s="36"/>
      <c r="H51" s="137" t="str">
        <f>IF(H40="",IF(AND(I51="",$C51&lt;&gt;"",$C51&lt;&gt;"BYE"),MAX(H$30:H50)+1,""),H40)</f>
        <v/>
      </c>
      <c r="I51" s="141">
        <f t="shared" si="20"/>
        <v>0</v>
      </c>
      <c r="J51"/>
      <c r="K51" s="36"/>
      <c r="L51" s="4" t="str">
        <f>IF(L40="",IF(AND(M51="",$C51&lt;&gt;"",$C51&lt;&gt;"BYE"),MAX(L$30:L49)+1,""),L40)</f>
        <v/>
      </c>
      <c r="M51" s="141" t="str">
        <f t="shared" si="21"/>
        <v/>
      </c>
      <c r="N51"/>
      <c r="O51" s="36"/>
      <c r="P51" s="4" t="str">
        <f>IF(P40="",IF(AND(Q51="",$C51&lt;&gt;"",$C51&lt;&gt;"BYE"),MAX(P$30:P49)+1,""),P40)</f>
        <v/>
      </c>
      <c r="Q51" s="141" t="str">
        <f t="shared" si="22"/>
        <v/>
      </c>
      <c r="R51"/>
      <c r="S51" s="36"/>
      <c r="T51" s="4" t="str">
        <f>IF(T40="",IF(AND(U51="",$C51&lt;&gt;"",$C51&lt;&gt;"BYE"),MAX(T$30:T49)+1,""),T40)</f>
        <v/>
      </c>
      <c r="U51" s="141" t="str">
        <f t="shared" si="23"/>
        <v/>
      </c>
      <c r="V51"/>
      <c r="W51" s="36"/>
      <c r="X51" s="4" t="str">
        <f>IF(X40="",IF(AND(Y51="",$C51&lt;&gt;"",$C51&lt;&gt;"BYE"),MAX(X$30:X49)+1,""),X40)</f>
        <v/>
      </c>
      <c r="Y51" s="141" t="str">
        <f t="shared" si="24"/>
        <v/>
      </c>
      <c r="Z51"/>
      <c r="AA51" s="36"/>
    </row>
    <row r="52" spans="3:27">
      <c r="C52" s="1" t="s">
        <v>67</v>
      </c>
      <c r="D52" s="28" t="s">
        <v>101</v>
      </c>
      <c r="E52" s="28">
        <f>MAX(E42:E51)</f>
        <v>426</v>
      </c>
      <c r="H52" s="28" t="s">
        <v>101</v>
      </c>
      <c r="I52" s="28">
        <f>MAX(I42:I51)</f>
        <v>426</v>
      </c>
      <c r="L52" s="28" t="s">
        <v>101</v>
      </c>
      <c r="M52" s="28">
        <f>MAX(M42:M51)</f>
        <v>0</v>
      </c>
      <c r="P52" s="28" t="s">
        <v>101</v>
      </c>
      <c r="Q52" s="28">
        <f>MAX(Q42:Q51)</f>
        <v>0</v>
      </c>
      <c r="T52" s="28" t="s">
        <v>101</v>
      </c>
      <c r="U52" s="28">
        <f>MAX(U42:U51)</f>
        <v>0</v>
      </c>
      <c r="X52" s="28" t="s">
        <v>101</v>
      </c>
      <c r="Y52" s="28">
        <f>MAX(Y42:Y51)</f>
        <v>0</v>
      </c>
    </row>
    <row r="53" spans="3:27">
      <c r="C53" t="str">
        <f t="shared" ref="C53:C62" si="25">C42</f>
        <v>The Littles</v>
      </c>
      <c r="D53" s="137" t="str">
        <f>IF(D42="",IF(AND(E53="",$C53&lt;&gt;"",$C53&lt;&gt;"BYE"),MAX(D$30:D52)+1,""),D42)</f>
        <v/>
      </c>
      <c r="E53" s="4">
        <f t="shared" ref="E53:E62" si="26">IF(E42=E$52,"",E42)</f>
        <v>339</v>
      </c>
      <c r="H53" s="137" t="str">
        <f>IF(H42="",IF(AND(I53="",$C53&lt;&gt;"",$C53&lt;&gt;"BYE"),MAX(H$30:H52)+1,""),H42)</f>
        <v/>
      </c>
      <c r="I53" s="141">
        <f t="shared" ref="I53:I62" si="27">IF(I42=I$52,"",I42)</f>
        <v>339</v>
      </c>
      <c r="L53" s="4">
        <f>IF(L42="",IF(AND(M53="",$C53&lt;&gt;"",$C53&lt;&gt;"BYE"),MAX(L$30:L51)+1,""),L42)</f>
        <v>1</v>
      </c>
      <c r="M53" s="141" t="str">
        <f t="shared" ref="M53:M62" si="28">IF(M42=M$52,"",M42)</f>
        <v/>
      </c>
      <c r="P53" s="4">
        <f>IF(P42="",IF(AND(Q53="",$C53&lt;&gt;"",$C53&lt;&gt;"BYE"),MAX(P$30:P51)+1,""),P42)</f>
        <v>1</v>
      </c>
      <c r="Q53" s="141" t="str">
        <f t="shared" ref="Q53:Q62" si="29">IF(Q42=Q$52,"",Q42)</f>
        <v/>
      </c>
      <c r="T53" s="4">
        <f>IF(T42="",IF(AND(U53="",$C53&lt;&gt;"",$C53&lt;&gt;"BYE"),MAX(T$30:T51)+1,""),T42)</f>
        <v>1</v>
      </c>
      <c r="U53" s="141" t="str">
        <f t="shared" ref="U53:U62" si="30">IF(U42=U$52,"",U42)</f>
        <v/>
      </c>
      <c r="X53" s="4">
        <f>IF(X42="",IF(AND(Y53="",$C53&lt;&gt;"",$C53&lt;&gt;"BYE"),MAX(X$30:X51)+1,""),X42)</f>
        <v>1</v>
      </c>
      <c r="Y53" s="141" t="str">
        <f t="shared" ref="Y53:Y62" si="31">IF(Y42=Y$52,"",Y42)</f>
        <v/>
      </c>
    </row>
    <row r="54" spans="3:27">
      <c r="C54" t="str">
        <f t="shared" si="25"/>
        <v>PHOQUEURTEEM</v>
      </c>
      <c r="D54" s="137">
        <f>IF(D43="",IF(AND(E54="",$C54&lt;&gt;"",$C54&lt;&gt;"BYE"),MAX(D$30:D53)+1,""),D43)</f>
        <v>3</v>
      </c>
      <c r="E54" s="4" t="str">
        <f t="shared" si="26"/>
        <v/>
      </c>
      <c r="H54" s="137">
        <f>IF(H43="",IF(AND(I54="",$C54&lt;&gt;"",$C54&lt;&gt;"BYE"),MAX(H$30:H53)+1,""),H43)</f>
        <v>3</v>
      </c>
      <c r="I54" s="141" t="str">
        <f t="shared" si="27"/>
        <v/>
      </c>
      <c r="L54" s="4">
        <f>IF(L43="",IF(AND(M54="",$C54&lt;&gt;"",$C54&lt;&gt;"BYE"),MAX(L$30:L52)+1,""),L43)</f>
        <v>2</v>
      </c>
      <c r="M54" s="141" t="str">
        <f t="shared" si="28"/>
        <v/>
      </c>
      <c r="P54" s="4">
        <f>IF(P43="",IF(AND(Q54="",$C54&lt;&gt;"",$C54&lt;&gt;"BYE"),MAX(P$30:P52)+1,""),P43)</f>
        <v>2</v>
      </c>
      <c r="Q54" s="141" t="str">
        <f t="shared" si="29"/>
        <v/>
      </c>
      <c r="T54" s="4">
        <f>IF(T43="",IF(AND(U54="",$C54&lt;&gt;"",$C54&lt;&gt;"BYE"),MAX(T$30:T52)+1,""),T43)</f>
        <v>2</v>
      </c>
      <c r="U54" s="141" t="str">
        <f t="shared" si="30"/>
        <v/>
      </c>
      <c r="X54" s="4">
        <f>IF(X43="",IF(AND(Y54="",$C54&lt;&gt;"",$C54&lt;&gt;"BYE"),MAX(X$30:X52)+1,""),X43)</f>
        <v>2</v>
      </c>
      <c r="Y54" s="141" t="str">
        <f t="shared" si="31"/>
        <v/>
      </c>
    </row>
    <row r="55" spans="3:27">
      <c r="C55" t="str">
        <f t="shared" si="25"/>
        <v>Henson/Pigford</v>
      </c>
      <c r="D55" s="137">
        <f>IF(D44="",IF(AND(E55="",$C55&lt;&gt;"",$C55&lt;&gt;"BYE"),MAX(D$30:D54)+1,""),D44)</f>
        <v>2</v>
      </c>
      <c r="E55" s="4" t="str">
        <f t="shared" si="26"/>
        <v/>
      </c>
      <c r="H55" s="137">
        <f>IF(H44="",IF(AND(I55="",$C55&lt;&gt;"",$C55&lt;&gt;"BYE"),MAX(H$30:H54)+1,""),H44)</f>
        <v>2</v>
      </c>
      <c r="I55" s="141" t="str">
        <f t="shared" si="27"/>
        <v/>
      </c>
      <c r="L55" s="4">
        <f>IF(L44="",IF(AND(M55="",$C55&lt;&gt;"",$C55&lt;&gt;"BYE"),MAX(L$30:L53)+1,""),L44)</f>
        <v>3</v>
      </c>
      <c r="M55" s="141" t="str">
        <f t="shared" si="28"/>
        <v/>
      </c>
      <c r="P55" s="4">
        <f>IF(P44="",IF(AND(Q55="",$C55&lt;&gt;"",$C55&lt;&gt;"BYE"),MAX(P$30:P53)+1,""),P44)</f>
        <v>3</v>
      </c>
      <c r="Q55" s="141" t="str">
        <f t="shared" si="29"/>
        <v/>
      </c>
      <c r="T55" s="4">
        <f>IF(T44="",IF(AND(U55="",$C55&lt;&gt;"",$C55&lt;&gt;"BYE"),MAX(T$30:T53)+1,""),T44)</f>
        <v>3</v>
      </c>
      <c r="U55" s="141" t="str">
        <f t="shared" si="30"/>
        <v/>
      </c>
      <c r="X55" s="4">
        <f>IF(X44="",IF(AND(Y55="",$C55&lt;&gt;"",$C55&lt;&gt;"BYE"),MAX(X$30:X53)+1,""),X44)</f>
        <v>3</v>
      </c>
      <c r="Y55" s="141" t="str">
        <f t="shared" si="31"/>
        <v/>
      </c>
    </row>
    <row r="56" spans="3:27">
      <c r="C56" t="str">
        <f t="shared" si="25"/>
        <v>Randolph/Shindle</v>
      </c>
      <c r="D56" s="137" t="str">
        <f>IF(D45="",IF(AND(E56="",$C56&lt;&gt;"",$C56&lt;&gt;"BYE"),MAX(D$30:D55)+1,""),D45)</f>
        <v/>
      </c>
      <c r="E56" s="4">
        <f t="shared" si="26"/>
        <v>383</v>
      </c>
      <c r="H56" s="137" t="str">
        <f>IF(H45="",IF(AND(I56="",$C56&lt;&gt;"",$C56&lt;&gt;"BYE"),MAX(H$30:H55)+1,""),H45)</f>
        <v/>
      </c>
      <c r="I56" s="141">
        <f t="shared" si="27"/>
        <v>383</v>
      </c>
      <c r="L56" s="4">
        <f>IF(L45="",IF(AND(M56="",$C56&lt;&gt;"",$C56&lt;&gt;"BYE"),MAX(L$30:L54)+1,""),L45)</f>
        <v>4</v>
      </c>
      <c r="M56" s="141" t="str">
        <f t="shared" si="28"/>
        <v/>
      </c>
      <c r="P56" s="4">
        <f>IF(P45="",IF(AND(Q56="",$C56&lt;&gt;"",$C56&lt;&gt;"BYE"),MAX(P$30:P54)+1,""),P45)</f>
        <v>4</v>
      </c>
      <c r="Q56" s="141" t="str">
        <f t="shared" si="29"/>
        <v/>
      </c>
      <c r="T56" s="4">
        <f>IF(T45="",IF(AND(U56="",$C56&lt;&gt;"",$C56&lt;&gt;"BYE"),MAX(T$30:T54)+1,""),T45)</f>
        <v>4</v>
      </c>
      <c r="U56" s="141" t="str">
        <f t="shared" si="30"/>
        <v/>
      </c>
      <c r="X56" s="4">
        <f>IF(X45="",IF(AND(Y56="",$C56&lt;&gt;"",$C56&lt;&gt;"BYE"),MAX(X$30:X54)+1,""),X45)</f>
        <v>4</v>
      </c>
      <c r="Y56" s="141" t="str">
        <f t="shared" si="31"/>
        <v/>
      </c>
    </row>
    <row r="57" spans="3:27">
      <c r="C57" t="str">
        <f t="shared" si="25"/>
        <v>Ancheta/Tiwari</v>
      </c>
      <c r="D57" s="137" t="str">
        <f>IF(D46="",IF(AND(E57="",$C57&lt;&gt;"",$C57&lt;&gt;"BYE"),MAX(D$30:D56)+1,""),D46)</f>
        <v/>
      </c>
      <c r="E57" s="4">
        <f t="shared" si="26"/>
        <v>289</v>
      </c>
      <c r="H57" s="137" t="str">
        <f>IF(H46="",IF(AND(I57="",$C57&lt;&gt;"",$C57&lt;&gt;"BYE"),MAX(H$30:H56)+1,""),H46)</f>
        <v/>
      </c>
      <c r="I57" s="141">
        <f t="shared" si="27"/>
        <v>289</v>
      </c>
      <c r="L57" s="4">
        <f>IF(L46="",IF(AND(M57="",$C57&lt;&gt;"",$C57&lt;&gt;"BYE"),MAX(L$30:L55)+1,""),L46)</f>
        <v>5</v>
      </c>
      <c r="M57" s="141" t="str">
        <f t="shared" si="28"/>
        <v/>
      </c>
      <c r="P57" s="4">
        <f>IF(P46="",IF(AND(Q57="",$C57&lt;&gt;"",$C57&lt;&gt;"BYE"),MAX(P$30:P55)+1,""),P46)</f>
        <v>5</v>
      </c>
      <c r="Q57" s="141" t="str">
        <f t="shared" si="29"/>
        <v/>
      </c>
      <c r="T57" s="4">
        <f>IF(T46="",IF(AND(U57="",$C57&lt;&gt;"",$C57&lt;&gt;"BYE"),MAX(T$30:T55)+1,""),T46)</f>
        <v>5</v>
      </c>
      <c r="U57" s="141" t="str">
        <f t="shared" si="30"/>
        <v/>
      </c>
      <c r="X57" s="4">
        <f>IF(X46="",IF(AND(Y57="",$C57&lt;&gt;"",$C57&lt;&gt;"BYE"),MAX(X$30:X55)+1,""),X46)</f>
        <v>5</v>
      </c>
      <c r="Y57" s="141" t="str">
        <f t="shared" si="31"/>
        <v/>
      </c>
    </row>
    <row r="58" spans="3:27">
      <c r="C58" t="str">
        <f t="shared" si="25"/>
        <v>Reynolds/Wiley</v>
      </c>
      <c r="D58" s="137" t="str">
        <f>IF(D47="",IF(AND(E58="",$C58&lt;&gt;"",$C58&lt;&gt;"BYE"),MAX(D$30:D57)+1,""),D47)</f>
        <v/>
      </c>
      <c r="E58" s="4">
        <f t="shared" si="26"/>
        <v>396</v>
      </c>
      <c r="H58" s="137" t="str">
        <f>IF(H47="",IF(AND(I58="",$C58&lt;&gt;"",$C58&lt;&gt;"BYE"),MAX(H$30:H57)+1,""),H47)</f>
        <v/>
      </c>
      <c r="I58" s="141">
        <f t="shared" si="27"/>
        <v>396</v>
      </c>
      <c r="L58" s="4">
        <f>IF(L47="",IF(AND(M58="",$C58&lt;&gt;"",$C58&lt;&gt;"BYE"),MAX(L$30:L56)+1,""),L47)</f>
        <v>6</v>
      </c>
      <c r="M58" s="141" t="str">
        <f t="shared" si="28"/>
        <v/>
      </c>
      <c r="P58" s="4">
        <f>IF(P47="",IF(AND(Q58="",$C58&lt;&gt;"",$C58&lt;&gt;"BYE"),MAX(P$30:P56)+1,""),P47)</f>
        <v>6</v>
      </c>
      <c r="Q58" s="141" t="str">
        <f t="shared" si="29"/>
        <v/>
      </c>
      <c r="T58" s="4">
        <f>IF(T47="",IF(AND(U58="",$C58&lt;&gt;"",$C58&lt;&gt;"BYE"),MAX(T$30:T56)+1,""),T47)</f>
        <v>6</v>
      </c>
      <c r="U58" s="141" t="str">
        <f t="shared" si="30"/>
        <v/>
      </c>
      <c r="X58" s="4">
        <f>IF(X47="",IF(AND(Y58="",$C58&lt;&gt;"",$C58&lt;&gt;"BYE"),MAX(X$30:X56)+1,""),X47)</f>
        <v>6</v>
      </c>
      <c r="Y58" s="141" t="str">
        <f t="shared" si="31"/>
        <v/>
      </c>
    </row>
    <row r="59" spans="3:27">
      <c r="C59" t="str">
        <f t="shared" si="25"/>
        <v>Milo's</v>
      </c>
      <c r="D59" s="137" t="str">
        <f>IF(D48="",IF(AND(E59="",$C59&lt;&gt;"",$C59&lt;&gt;"BYE"),MAX(D$30:D58)+1,""),D48)</f>
        <v/>
      </c>
      <c r="E59" s="4">
        <f t="shared" si="26"/>
        <v>256</v>
      </c>
      <c r="H59" s="137" t="str">
        <f>IF(H48="",IF(AND(I59="",$C59&lt;&gt;"",$C59&lt;&gt;"BYE"),MAX(H$30:H58)+1,""),H48)</f>
        <v/>
      </c>
      <c r="I59" s="141">
        <f t="shared" si="27"/>
        <v>256</v>
      </c>
      <c r="L59" s="4">
        <f>IF(L48="",IF(AND(M59="",$C59&lt;&gt;"",$C59&lt;&gt;"BYE"),MAX(L$30:L57)+1,""),L48)</f>
        <v>7</v>
      </c>
      <c r="M59" s="141" t="str">
        <f t="shared" si="28"/>
        <v/>
      </c>
      <c r="P59" s="4">
        <f>IF(P48="",IF(AND(Q59="",$C59&lt;&gt;"",$C59&lt;&gt;"BYE"),MAX(P$30:P57)+1,""),P48)</f>
        <v>7</v>
      </c>
      <c r="Q59" s="141" t="str">
        <f t="shared" si="29"/>
        <v/>
      </c>
      <c r="T59" s="4">
        <f>IF(T48="",IF(AND(U59="",$C59&lt;&gt;"",$C59&lt;&gt;"BYE"),MAX(T$30:T57)+1,""),T48)</f>
        <v>7</v>
      </c>
      <c r="U59" s="141" t="str">
        <f t="shared" si="30"/>
        <v/>
      </c>
      <c r="X59" s="4">
        <f>IF(X48="",IF(AND(Y59="",$C59&lt;&gt;"",$C59&lt;&gt;"BYE"),MAX(X$30:X57)+1,""),X48)</f>
        <v>7</v>
      </c>
      <c r="Y59" s="141" t="str">
        <f t="shared" si="31"/>
        <v/>
      </c>
    </row>
    <row r="60" spans="3:27">
      <c r="C60" t="str">
        <f t="shared" si="25"/>
        <v>Crumbliss</v>
      </c>
      <c r="D60" s="137">
        <f>IF(D49="",IF(AND(E60="",$C60&lt;&gt;"",$C60&lt;&gt;"BYE"),MAX(D$30:D59)+1,""),D49)</f>
        <v>1</v>
      </c>
      <c r="E60" s="4" t="str">
        <f t="shared" si="26"/>
        <v/>
      </c>
      <c r="H60" s="137">
        <f>IF(H49="",IF(AND(I60="",$C60&lt;&gt;"",$C60&lt;&gt;"BYE"),MAX(H$30:H59)+1,""),H49)</f>
        <v>1</v>
      </c>
      <c r="I60" s="141" t="str">
        <f t="shared" si="27"/>
        <v/>
      </c>
      <c r="L60" s="4">
        <f>IF(L49="",IF(AND(M60="",$C60&lt;&gt;"",$C60&lt;&gt;"BYE"),MAX(L$30:L58)+1,""),L49)</f>
        <v>8</v>
      </c>
      <c r="M60" s="141" t="str">
        <f t="shared" si="28"/>
        <v/>
      </c>
      <c r="P60" s="4">
        <f>IF(P49="",IF(AND(Q60="",$C60&lt;&gt;"",$C60&lt;&gt;"BYE"),MAX(P$30:P58)+1,""),P49)</f>
        <v>8</v>
      </c>
      <c r="Q60" s="141" t="str">
        <f t="shared" si="29"/>
        <v/>
      </c>
      <c r="T60" s="4">
        <f>IF(T49="",IF(AND(U60="",$C60&lt;&gt;"",$C60&lt;&gt;"BYE"),MAX(T$30:T58)+1,""),T49)</f>
        <v>8</v>
      </c>
      <c r="U60" s="141" t="str">
        <f t="shared" si="30"/>
        <v/>
      </c>
      <c r="X60" s="4">
        <f>IF(X49="",IF(AND(Y60="",$C60&lt;&gt;"",$C60&lt;&gt;"BYE"),MAX(X$30:X58)+1,""),X49)</f>
        <v>8</v>
      </c>
      <c r="Y60" s="141" t="str">
        <f t="shared" si="31"/>
        <v/>
      </c>
    </row>
    <row r="61" spans="3:27">
      <c r="C61" t="str">
        <f t="shared" si="25"/>
        <v/>
      </c>
      <c r="D61" s="137" t="str">
        <f>IF(D50="",IF(AND(E61="",$C61&lt;&gt;"",$C61&lt;&gt;"BYE"),MAX(D$30:D60)+1,""),D50)</f>
        <v/>
      </c>
      <c r="E61" s="4">
        <f t="shared" si="26"/>
        <v>0</v>
      </c>
      <c r="H61" s="137" t="str">
        <f>IF(H50="",IF(AND(I61="",$C61&lt;&gt;"",$C61&lt;&gt;"BYE"),MAX(H$30:H60)+1,""),H50)</f>
        <v/>
      </c>
      <c r="I61" s="141">
        <f t="shared" si="27"/>
        <v>0</v>
      </c>
      <c r="L61" s="4" t="str">
        <f>IF(L50="",IF(AND(M61="",$C61&lt;&gt;"",$C61&lt;&gt;"BYE"),MAX(L$30:L59)+1,""),L50)</f>
        <v/>
      </c>
      <c r="M61" s="141" t="str">
        <f t="shared" si="28"/>
        <v/>
      </c>
      <c r="P61" s="4" t="str">
        <f>IF(P50="",IF(AND(Q61="",$C61&lt;&gt;"",$C61&lt;&gt;"BYE"),MAX(P$30:P59)+1,""),P50)</f>
        <v/>
      </c>
      <c r="Q61" s="141" t="str">
        <f t="shared" si="29"/>
        <v/>
      </c>
      <c r="T61" s="4" t="str">
        <f>IF(T50="",IF(AND(U61="",$C61&lt;&gt;"",$C61&lt;&gt;"BYE"),MAX(T$30:T59)+1,""),T50)</f>
        <v/>
      </c>
      <c r="U61" s="141" t="str">
        <f t="shared" si="30"/>
        <v/>
      </c>
      <c r="X61" s="4" t="str">
        <f>IF(X50="",IF(AND(Y61="",$C61&lt;&gt;"",$C61&lt;&gt;"BYE"),MAX(X$30:X59)+1,""),X50)</f>
        <v/>
      </c>
      <c r="Y61" s="141" t="str">
        <f t="shared" si="31"/>
        <v/>
      </c>
    </row>
    <row r="62" spans="3:27">
      <c r="C62" t="str">
        <f t="shared" si="25"/>
        <v/>
      </c>
      <c r="D62" s="137" t="str">
        <f>IF(D51="",IF(AND(E62="",$C62&lt;&gt;"",$C62&lt;&gt;"BYE"),MAX(D$30:D61)+1,""),D51)</f>
        <v/>
      </c>
      <c r="E62" s="4">
        <f t="shared" si="26"/>
        <v>0</v>
      </c>
      <c r="H62" s="137" t="str">
        <f>IF(H51="",IF(AND(I62="",$C62&lt;&gt;"",$C62&lt;&gt;"BYE"),MAX(H$30:H61)+1,""),H51)</f>
        <v/>
      </c>
      <c r="I62" s="141">
        <f t="shared" si="27"/>
        <v>0</v>
      </c>
      <c r="L62" s="4" t="str">
        <f>IF(L51="",IF(AND(M62="",$C62&lt;&gt;"",$C62&lt;&gt;"BYE"),MAX(L$30:L60)+1,""),L51)</f>
        <v/>
      </c>
      <c r="M62" s="141" t="str">
        <f t="shared" si="28"/>
        <v/>
      </c>
      <c r="P62" s="4" t="str">
        <f>IF(P51="",IF(AND(Q62="",$C62&lt;&gt;"",$C62&lt;&gt;"BYE"),MAX(P$30:P60)+1,""),P51)</f>
        <v/>
      </c>
      <c r="Q62" s="141" t="str">
        <f t="shared" si="29"/>
        <v/>
      </c>
      <c r="T62" s="4" t="str">
        <f>IF(T51="",IF(AND(U62="",$C62&lt;&gt;"",$C62&lt;&gt;"BYE"),MAX(T$30:T60)+1,""),T51)</f>
        <v/>
      </c>
      <c r="U62" s="141" t="str">
        <f t="shared" si="30"/>
        <v/>
      </c>
      <c r="X62" s="4" t="str">
        <f>IF(X51="",IF(AND(Y62="",$C62&lt;&gt;"",$C62&lt;&gt;"BYE"),MAX(X$30:X60)+1,""),X51)</f>
        <v/>
      </c>
      <c r="Y62" s="141" t="str">
        <f t="shared" si="31"/>
        <v/>
      </c>
    </row>
    <row r="63" spans="3:27">
      <c r="C63" s="1" t="s">
        <v>68</v>
      </c>
      <c r="D63" s="28" t="s">
        <v>101</v>
      </c>
      <c r="E63" s="28">
        <f>MAX(E53:E62)</f>
        <v>396</v>
      </c>
      <c r="H63" s="28" t="s">
        <v>101</v>
      </c>
      <c r="I63" s="28">
        <f>MAX(I53:I62)</f>
        <v>396</v>
      </c>
      <c r="L63" s="28" t="s">
        <v>101</v>
      </c>
      <c r="M63" s="28">
        <f>MAX(M53:M62)</f>
        <v>0</v>
      </c>
      <c r="P63" s="28" t="s">
        <v>101</v>
      </c>
      <c r="Q63" s="28">
        <f>MAX(Q53:Q62)</f>
        <v>0</v>
      </c>
      <c r="T63" s="28" t="s">
        <v>101</v>
      </c>
      <c r="U63" s="28">
        <f>MAX(U53:U62)</f>
        <v>0</v>
      </c>
      <c r="X63" s="28" t="s">
        <v>101</v>
      </c>
      <c r="Y63" s="28">
        <f>MAX(Y53:Y62)</f>
        <v>0</v>
      </c>
    </row>
    <row r="64" spans="3:27">
      <c r="C64" t="str">
        <f t="shared" ref="C64:C73" si="32">C53</f>
        <v>The Littles</v>
      </c>
      <c r="D64" s="137" t="str">
        <f>IF(D53="",IF(AND(E64="",$C64&lt;&gt;"",$C64&lt;&gt;"BYE"),MAX(D$30:D63)+1,""),D53)</f>
        <v/>
      </c>
      <c r="E64" s="4">
        <f t="shared" ref="E64:E73" si="33">IF(E53=E$63,"",E53)</f>
        <v>339</v>
      </c>
      <c r="H64" s="137" t="str">
        <f>IF(H53="",IF(AND(I64="",$C64&lt;&gt;"",$C64&lt;&gt;"BYE"),MAX(H$30:H63)+1,""),H53)</f>
        <v/>
      </c>
      <c r="I64" s="141">
        <f t="shared" ref="I64:I73" si="34">IF(I53=I$63,"",I53)</f>
        <v>339</v>
      </c>
      <c r="L64" s="4">
        <f>IF(L53="",IF(AND(M64="",$C64&lt;&gt;"",$C64&lt;&gt;"BYE"),MAX(L$30:L62)+1,""),L53)</f>
        <v>1</v>
      </c>
      <c r="M64" s="141" t="str">
        <f t="shared" ref="M64:M73" si="35">IF(M53=M$63,"",M53)</f>
        <v/>
      </c>
      <c r="P64" s="4">
        <f>IF(P53="",IF(AND(Q64="",$C64&lt;&gt;"",$C64&lt;&gt;"BYE"),MAX(P$30:P62)+1,""),P53)</f>
        <v>1</v>
      </c>
      <c r="Q64" s="141" t="str">
        <f t="shared" ref="Q64:Q73" si="36">IF(Q53=Q$63,"",Q53)</f>
        <v/>
      </c>
      <c r="T64" s="4">
        <f>IF(T53="",IF(AND(U64="",$C64&lt;&gt;"",$C64&lt;&gt;"BYE"),MAX(T$30:T62)+1,""),T53)</f>
        <v>1</v>
      </c>
      <c r="U64" s="141" t="str">
        <f t="shared" ref="U64:U73" si="37">IF(U53=U$63,"",U53)</f>
        <v/>
      </c>
      <c r="X64" s="4">
        <f>IF(X53="",IF(AND(Y64="",$C64&lt;&gt;"",$C64&lt;&gt;"BYE"),MAX(X$30:X62)+1,""),X53)</f>
        <v>1</v>
      </c>
      <c r="Y64" s="141" t="str">
        <f t="shared" ref="Y64:Y73" si="38">IF(Y53=Y$63,"",Y53)</f>
        <v/>
      </c>
    </row>
    <row r="65" spans="3:25">
      <c r="C65" t="str">
        <f t="shared" si="32"/>
        <v>PHOQUEURTEEM</v>
      </c>
      <c r="D65" s="137">
        <f>IF(D54="",IF(AND(E65="",$C65&lt;&gt;"",$C65&lt;&gt;"BYE"),MAX(D$30:D64)+1,""),D54)</f>
        <v>3</v>
      </c>
      <c r="E65" s="4" t="str">
        <f t="shared" si="33"/>
        <v/>
      </c>
      <c r="H65" s="137">
        <f>IF(H54="",IF(AND(I65="",$C65&lt;&gt;"",$C65&lt;&gt;"BYE"),MAX(H$30:H64)+1,""),H54)</f>
        <v>3</v>
      </c>
      <c r="I65" s="141" t="str">
        <f t="shared" si="34"/>
        <v/>
      </c>
      <c r="L65" s="4">
        <f>IF(L54="",IF(AND(M65="",$C65&lt;&gt;"",$C65&lt;&gt;"BYE"),MAX(L$30:L63)+1,""),L54)</f>
        <v>2</v>
      </c>
      <c r="M65" s="141" t="str">
        <f t="shared" si="35"/>
        <v/>
      </c>
      <c r="P65" s="4">
        <f>IF(P54="",IF(AND(Q65="",$C65&lt;&gt;"",$C65&lt;&gt;"BYE"),MAX(P$30:P63)+1,""),P54)</f>
        <v>2</v>
      </c>
      <c r="Q65" s="141" t="str">
        <f t="shared" si="36"/>
        <v/>
      </c>
      <c r="T65" s="4">
        <f>IF(T54="",IF(AND(U65="",$C65&lt;&gt;"",$C65&lt;&gt;"BYE"),MAX(T$30:T63)+1,""),T54)</f>
        <v>2</v>
      </c>
      <c r="U65" s="141" t="str">
        <f t="shared" si="37"/>
        <v/>
      </c>
      <c r="X65" s="4">
        <f>IF(X54="",IF(AND(Y65="",$C65&lt;&gt;"",$C65&lt;&gt;"BYE"),MAX(X$30:X63)+1,""),X54)</f>
        <v>2</v>
      </c>
      <c r="Y65" s="141" t="str">
        <f t="shared" si="38"/>
        <v/>
      </c>
    </row>
    <row r="66" spans="3:25">
      <c r="C66" t="str">
        <f t="shared" si="32"/>
        <v>Henson/Pigford</v>
      </c>
      <c r="D66" s="137">
        <f>IF(D55="",IF(AND(E66="",$C66&lt;&gt;"",$C66&lt;&gt;"BYE"),MAX(D$30:D65)+1,""),D55)</f>
        <v>2</v>
      </c>
      <c r="E66" s="4" t="str">
        <f t="shared" si="33"/>
        <v/>
      </c>
      <c r="H66" s="137">
        <f>IF(H55="",IF(AND(I66="",$C66&lt;&gt;"",$C66&lt;&gt;"BYE"),MAX(H$30:H65)+1,""),H55)</f>
        <v>2</v>
      </c>
      <c r="I66" s="141" t="str">
        <f t="shared" si="34"/>
        <v/>
      </c>
      <c r="L66" s="4">
        <f>IF(L55="",IF(AND(M66="",$C66&lt;&gt;"",$C66&lt;&gt;"BYE"),MAX(L$30:L64)+1,""),L55)</f>
        <v>3</v>
      </c>
      <c r="M66" s="141" t="str">
        <f t="shared" si="35"/>
        <v/>
      </c>
      <c r="P66" s="4">
        <f>IF(P55="",IF(AND(Q66="",$C66&lt;&gt;"",$C66&lt;&gt;"BYE"),MAX(P$30:P64)+1,""),P55)</f>
        <v>3</v>
      </c>
      <c r="Q66" s="141" t="str">
        <f t="shared" si="36"/>
        <v/>
      </c>
      <c r="T66" s="4">
        <f>IF(T55="",IF(AND(U66="",$C66&lt;&gt;"",$C66&lt;&gt;"BYE"),MAX(T$30:T64)+1,""),T55)</f>
        <v>3</v>
      </c>
      <c r="U66" s="141" t="str">
        <f t="shared" si="37"/>
        <v/>
      </c>
      <c r="X66" s="4">
        <f>IF(X55="",IF(AND(Y66="",$C66&lt;&gt;"",$C66&lt;&gt;"BYE"),MAX(X$30:X64)+1,""),X55)</f>
        <v>3</v>
      </c>
      <c r="Y66" s="141" t="str">
        <f t="shared" si="38"/>
        <v/>
      </c>
    </row>
    <row r="67" spans="3:25">
      <c r="C67" t="str">
        <f t="shared" si="32"/>
        <v>Randolph/Shindle</v>
      </c>
      <c r="D67" s="137" t="str">
        <f>IF(D56="",IF(AND(E67="",$C67&lt;&gt;"",$C67&lt;&gt;"BYE"),MAX(D$30:D66)+1,""),D56)</f>
        <v/>
      </c>
      <c r="E67" s="4">
        <f t="shared" si="33"/>
        <v>383</v>
      </c>
      <c r="H67" s="137" t="str">
        <f>IF(H56="",IF(AND(I67="",$C67&lt;&gt;"",$C67&lt;&gt;"BYE"),MAX(H$30:H66)+1,""),H56)</f>
        <v/>
      </c>
      <c r="I67" s="141">
        <f t="shared" si="34"/>
        <v>383</v>
      </c>
      <c r="L67" s="4">
        <f>IF(L56="",IF(AND(M67="",$C67&lt;&gt;"",$C67&lt;&gt;"BYE"),MAX(L$30:L65)+1,""),L56)</f>
        <v>4</v>
      </c>
      <c r="M67" s="141" t="str">
        <f t="shared" si="35"/>
        <v/>
      </c>
      <c r="P67" s="4">
        <f>IF(P56="",IF(AND(Q67="",$C67&lt;&gt;"",$C67&lt;&gt;"BYE"),MAX(P$30:P65)+1,""),P56)</f>
        <v>4</v>
      </c>
      <c r="Q67" s="141" t="str">
        <f t="shared" si="36"/>
        <v/>
      </c>
      <c r="T67" s="4">
        <f>IF(T56="",IF(AND(U67="",$C67&lt;&gt;"",$C67&lt;&gt;"BYE"),MAX(T$30:T65)+1,""),T56)</f>
        <v>4</v>
      </c>
      <c r="U67" s="141" t="str">
        <f t="shared" si="37"/>
        <v/>
      </c>
      <c r="X67" s="4">
        <f>IF(X56="",IF(AND(Y67="",$C67&lt;&gt;"",$C67&lt;&gt;"BYE"),MAX(X$30:X65)+1,""),X56)</f>
        <v>4</v>
      </c>
      <c r="Y67" s="141" t="str">
        <f t="shared" si="38"/>
        <v/>
      </c>
    </row>
    <row r="68" spans="3:25">
      <c r="C68" t="str">
        <f t="shared" si="32"/>
        <v>Ancheta/Tiwari</v>
      </c>
      <c r="D68" s="137" t="str">
        <f>IF(D57="",IF(AND(E68="",$C68&lt;&gt;"",$C68&lt;&gt;"BYE"),MAX(D$30:D67)+1,""),D57)</f>
        <v/>
      </c>
      <c r="E68" s="4">
        <f t="shared" si="33"/>
        <v>289</v>
      </c>
      <c r="H68" s="137" t="str">
        <f>IF(H57="",IF(AND(I68="",$C68&lt;&gt;"",$C68&lt;&gt;"BYE"),MAX(H$30:H67)+1,""),H57)</f>
        <v/>
      </c>
      <c r="I68" s="141">
        <f t="shared" si="34"/>
        <v>289</v>
      </c>
      <c r="L68" s="4">
        <f>IF(L57="",IF(AND(M68="",$C68&lt;&gt;"",$C68&lt;&gt;"BYE"),MAX(L$30:L66)+1,""),L57)</f>
        <v>5</v>
      </c>
      <c r="M68" s="141" t="str">
        <f t="shared" si="35"/>
        <v/>
      </c>
      <c r="P68" s="4">
        <f>IF(P57="",IF(AND(Q68="",$C68&lt;&gt;"",$C68&lt;&gt;"BYE"),MAX(P$30:P66)+1,""),P57)</f>
        <v>5</v>
      </c>
      <c r="Q68" s="141" t="str">
        <f t="shared" si="36"/>
        <v/>
      </c>
      <c r="T68" s="4">
        <f>IF(T57="",IF(AND(U68="",$C68&lt;&gt;"",$C68&lt;&gt;"BYE"),MAX(T$30:T66)+1,""),T57)</f>
        <v>5</v>
      </c>
      <c r="U68" s="141" t="str">
        <f t="shared" si="37"/>
        <v/>
      </c>
      <c r="X68" s="4">
        <f>IF(X57="",IF(AND(Y68="",$C68&lt;&gt;"",$C68&lt;&gt;"BYE"),MAX(X$30:X66)+1,""),X57)</f>
        <v>5</v>
      </c>
      <c r="Y68" s="141" t="str">
        <f t="shared" si="38"/>
        <v/>
      </c>
    </row>
    <row r="69" spans="3:25">
      <c r="C69" t="str">
        <f t="shared" si="32"/>
        <v>Reynolds/Wiley</v>
      </c>
      <c r="D69" s="137">
        <f>IF(D58="",IF(AND(E69="",$C69&lt;&gt;"",$C69&lt;&gt;"BYE"),MAX(D$30:D68)+1,""),D58)</f>
        <v>4</v>
      </c>
      <c r="E69" s="4" t="str">
        <f t="shared" si="33"/>
        <v/>
      </c>
      <c r="H69" s="137">
        <f>IF(H58="",IF(AND(I69="",$C69&lt;&gt;"",$C69&lt;&gt;"BYE"),MAX(H$30:H68)+1,""),H58)</f>
        <v>4</v>
      </c>
      <c r="I69" s="141" t="str">
        <f t="shared" si="34"/>
        <v/>
      </c>
      <c r="L69" s="4">
        <f>IF(L58="",IF(AND(M69="",$C69&lt;&gt;"",$C69&lt;&gt;"BYE"),MAX(L$30:L67)+1,""),L58)</f>
        <v>6</v>
      </c>
      <c r="M69" s="141" t="str">
        <f t="shared" si="35"/>
        <v/>
      </c>
      <c r="P69" s="4">
        <f>IF(P58="",IF(AND(Q69="",$C69&lt;&gt;"",$C69&lt;&gt;"BYE"),MAX(P$30:P67)+1,""),P58)</f>
        <v>6</v>
      </c>
      <c r="Q69" s="141" t="str">
        <f t="shared" si="36"/>
        <v/>
      </c>
      <c r="T69" s="4">
        <f>IF(T58="",IF(AND(U69="",$C69&lt;&gt;"",$C69&lt;&gt;"BYE"),MAX(T$30:T67)+1,""),T58)</f>
        <v>6</v>
      </c>
      <c r="U69" s="141" t="str">
        <f t="shared" si="37"/>
        <v/>
      </c>
      <c r="X69" s="4">
        <f>IF(X58="",IF(AND(Y69="",$C69&lt;&gt;"",$C69&lt;&gt;"BYE"),MAX(X$30:X67)+1,""),X58)</f>
        <v>6</v>
      </c>
      <c r="Y69" s="141" t="str">
        <f t="shared" si="38"/>
        <v/>
      </c>
    </row>
    <row r="70" spans="3:25">
      <c r="C70" t="str">
        <f t="shared" si="32"/>
        <v>Milo's</v>
      </c>
      <c r="D70" s="137" t="str">
        <f>IF(D59="",IF(AND(E70="",$C70&lt;&gt;"",$C70&lt;&gt;"BYE"),MAX(D$30:D69)+1,""),D59)</f>
        <v/>
      </c>
      <c r="E70" s="4">
        <f t="shared" si="33"/>
        <v>256</v>
      </c>
      <c r="H70" s="137" t="str">
        <f>IF(H59="",IF(AND(I70="",$C70&lt;&gt;"",$C70&lt;&gt;"BYE"),MAX(H$30:H69)+1,""),H59)</f>
        <v/>
      </c>
      <c r="I70" s="141">
        <f t="shared" si="34"/>
        <v>256</v>
      </c>
      <c r="L70" s="4">
        <f>IF(L59="",IF(AND(M70="",$C70&lt;&gt;"",$C70&lt;&gt;"BYE"),MAX(L$30:L68)+1,""),L59)</f>
        <v>7</v>
      </c>
      <c r="M70" s="141" t="str">
        <f t="shared" si="35"/>
        <v/>
      </c>
      <c r="P70" s="4">
        <f>IF(P59="",IF(AND(Q70="",$C70&lt;&gt;"",$C70&lt;&gt;"BYE"),MAX(P$30:P68)+1,""),P59)</f>
        <v>7</v>
      </c>
      <c r="Q70" s="141" t="str">
        <f t="shared" si="36"/>
        <v/>
      </c>
      <c r="T70" s="4">
        <f>IF(T59="",IF(AND(U70="",$C70&lt;&gt;"",$C70&lt;&gt;"BYE"),MAX(T$30:T68)+1,""),T59)</f>
        <v>7</v>
      </c>
      <c r="U70" s="141" t="str">
        <f t="shared" si="37"/>
        <v/>
      </c>
      <c r="X70" s="4">
        <f>IF(X59="",IF(AND(Y70="",$C70&lt;&gt;"",$C70&lt;&gt;"BYE"),MAX(X$30:X68)+1,""),X59)</f>
        <v>7</v>
      </c>
      <c r="Y70" s="141" t="str">
        <f t="shared" si="38"/>
        <v/>
      </c>
    </row>
    <row r="71" spans="3:25">
      <c r="C71" t="str">
        <f t="shared" si="32"/>
        <v>Crumbliss</v>
      </c>
      <c r="D71" s="137">
        <f>IF(D60="",IF(AND(E71="",$C71&lt;&gt;"",$C71&lt;&gt;"BYE"),MAX(D$30:D70)+1,""),D60)</f>
        <v>1</v>
      </c>
      <c r="E71" s="4" t="str">
        <f t="shared" si="33"/>
        <v/>
      </c>
      <c r="H71" s="137">
        <f>IF(H60="",IF(AND(I71="",$C71&lt;&gt;"",$C71&lt;&gt;"BYE"),MAX(H$30:H70)+1,""),H60)</f>
        <v>1</v>
      </c>
      <c r="I71" s="141" t="str">
        <f t="shared" si="34"/>
        <v/>
      </c>
      <c r="L71" s="4">
        <f>IF(L60="",IF(AND(M71="",$C71&lt;&gt;"",$C71&lt;&gt;"BYE"),MAX(L$30:L69)+1,""),L60)</f>
        <v>8</v>
      </c>
      <c r="M71" s="141" t="str">
        <f t="shared" si="35"/>
        <v/>
      </c>
      <c r="P71" s="4">
        <f>IF(P60="",IF(AND(Q71="",$C71&lt;&gt;"",$C71&lt;&gt;"BYE"),MAX(P$30:P69)+1,""),P60)</f>
        <v>8</v>
      </c>
      <c r="Q71" s="141" t="str">
        <f t="shared" si="36"/>
        <v/>
      </c>
      <c r="T71" s="4">
        <f>IF(T60="",IF(AND(U71="",$C71&lt;&gt;"",$C71&lt;&gt;"BYE"),MAX(T$30:T69)+1,""),T60)</f>
        <v>8</v>
      </c>
      <c r="U71" s="141" t="str">
        <f t="shared" si="37"/>
        <v/>
      </c>
      <c r="X71" s="4">
        <f>IF(X60="",IF(AND(Y71="",$C71&lt;&gt;"",$C71&lt;&gt;"BYE"),MAX(X$30:X69)+1,""),X60)</f>
        <v>8</v>
      </c>
      <c r="Y71" s="141" t="str">
        <f t="shared" si="38"/>
        <v/>
      </c>
    </row>
    <row r="72" spans="3:25">
      <c r="C72" t="str">
        <f t="shared" si="32"/>
        <v/>
      </c>
      <c r="D72" s="137" t="str">
        <f>IF(D61="",IF(AND(E72="",$C72&lt;&gt;"",$C72&lt;&gt;"BYE"),MAX(D$30:D71)+1,""),D61)</f>
        <v/>
      </c>
      <c r="E72" s="4">
        <f t="shared" si="33"/>
        <v>0</v>
      </c>
      <c r="H72" s="137" t="str">
        <f>IF(H61="",IF(AND(I72="",$C72&lt;&gt;"",$C72&lt;&gt;"BYE"),MAX(H$30:H71)+1,""),H61)</f>
        <v/>
      </c>
      <c r="I72" s="141">
        <f t="shared" si="34"/>
        <v>0</v>
      </c>
      <c r="L72" s="4" t="str">
        <f>IF(L61="",IF(AND(M72="",$C72&lt;&gt;"",$C72&lt;&gt;"BYE"),MAX(L$30:L70)+1,""),L61)</f>
        <v/>
      </c>
      <c r="M72" s="141" t="str">
        <f t="shared" si="35"/>
        <v/>
      </c>
      <c r="P72" s="4" t="str">
        <f>IF(P61="",IF(AND(Q72="",$C72&lt;&gt;"",$C72&lt;&gt;"BYE"),MAX(P$30:P70)+1,""),P61)</f>
        <v/>
      </c>
      <c r="Q72" s="141" t="str">
        <f t="shared" si="36"/>
        <v/>
      </c>
      <c r="T72" s="4" t="str">
        <f>IF(T61="",IF(AND(U72="",$C72&lt;&gt;"",$C72&lt;&gt;"BYE"),MAX(T$30:T70)+1,""),T61)</f>
        <v/>
      </c>
      <c r="U72" s="141" t="str">
        <f t="shared" si="37"/>
        <v/>
      </c>
      <c r="X72" s="4" t="str">
        <f>IF(X61="",IF(AND(Y72="",$C72&lt;&gt;"",$C72&lt;&gt;"BYE"),MAX(X$30:X70)+1,""),X61)</f>
        <v/>
      </c>
      <c r="Y72" s="141" t="str">
        <f t="shared" si="38"/>
        <v/>
      </c>
    </row>
    <row r="73" spans="3:25">
      <c r="C73" t="str">
        <f t="shared" si="32"/>
        <v/>
      </c>
      <c r="D73" s="137" t="str">
        <f>IF(D62="",IF(AND(E73="",$C73&lt;&gt;"",$C73&lt;&gt;"BYE"),MAX(D$30:D72)+1,""),D62)</f>
        <v/>
      </c>
      <c r="E73" s="4">
        <f t="shared" si="33"/>
        <v>0</v>
      </c>
      <c r="H73" s="137" t="str">
        <f>IF(H62="",IF(AND(I73="",$C73&lt;&gt;"",$C73&lt;&gt;"BYE"),MAX(H$30:H72)+1,""),H62)</f>
        <v/>
      </c>
      <c r="I73" s="141">
        <f t="shared" si="34"/>
        <v>0</v>
      </c>
      <c r="L73" s="4" t="str">
        <f>IF(L62="",IF(AND(M73="",$C73&lt;&gt;"",$C73&lt;&gt;"BYE"),MAX(L$30:L71)+1,""),L62)</f>
        <v/>
      </c>
      <c r="M73" s="141" t="str">
        <f t="shared" si="35"/>
        <v/>
      </c>
      <c r="P73" s="4" t="str">
        <f>IF(P62="",IF(AND(Q73="",$C73&lt;&gt;"",$C73&lt;&gt;"BYE"),MAX(P$30:P71)+1,""),P62)</f>
        <v/>
      </c>
      <c r="Q73" s="141" t="str">
        <f t="shared" si="36"/>
        <v/>
      </c>
      <c r="T73" s="4" t="str">
        <f>IF(T62="",IF(AND(U73="",$C73&lt;&gt;"",$C73&lt;&gt;"BYE"),MAX(T$30:T71)+1,""),T62)</f>
        <v/>
      </c>
      <c r="U73" s="141" t="str">
        <f t="shared" si="37"/>
        <v/>
      </c>
      <c r="X73" s="4" t="str">
        <f>IF(X62="",IF(AND(Y73="",$C73&lt;&gt;"",$C73&lt;&gt;"BYE"),MAX(X$30:X71)+1,""),X62)</f>
        <v/>
      </c>
      <c r="Y73" s="141" t="str">
        <f t="shared" si="38"/>
        <v/>
      </c>
    </row>
    <row r="74" spans="3:25">
      <c r="C74" s="1" t="s">
        <v>69</v>
      </c>
      <c r="D74" s="28" t="s">
        <v>101</v>
      </c>
      <c r="E74" s="28">
        <f>MAX(E64:E73)</f>
        <v>383</v>
      </c>
      <c r="H74" s="28" t="s">
        <v>101</v>
      </c>
      <c r="I74" s="28">
        <f>MAX(I64:I73)</f>
        <v>383</v>
      </c>
      <c r="L74" s="28" t="s">
        <v>101</v>
      </c>
      <c r="M74" s="28">
        <f>MAX(M64:M73)</f>
        <v>0</v>
      </c>
      <c r="P74" s="28" t="s">
        <v>101</v>
      </c>
      <c r="Q74" s="28">
        <f>MAX(Q64:Q73)</f>
        <v>0</v>
      </c>
      <c r="T74" s="28" t="s">
        <v>101</v>
      </c>
      <c r="U74" s="28">
        <f>MAX(U64:U73)</f>
        <v>0</v>
      </c>
      <c r="X74" s="28" t="s">
        <v>101</v>
      </c>
      <c r="Y74" s="28">
        <f>MAX(Y64:Y73)</f>
        <v>0</v>
      </c>
    </row>
    <row r="75" spans="3:25">
      <c r="C75" t="str">
        <f t="shared" ref="C75:C84" si="39">C64</f>
        <v>The Littles</v>
      </c>
      <c r="D75" s="137" t="str">
        <f>IF(D64="",IF(AND(E75="",$C75&lt;&gt;"",$C75&lt;&gt;"BYE"),MAX(D$30:D74)+1,""),D64)</f>
        <v/>
      </c>
      <c r="E75" s="4">
        <f t="shared" ref="E75:E84" si="40">IF(E64=E$74,"",E64)</f>
        <v>339</v>
      </c>
      <c r="H75" s="137" t="str">
        <f>IF(H64="",IF(AND(I75="",$C75&lt;&gt;"",$C75&lt;&gt;"BYE"),MAX(H$30:H74)+1,""),H64)</f>
        <v/>
      </c>
      <c r="I75" s="141">
        <f t="shared" ref="I75:I84" si="41">IF(I64=I$74,"",I64)</f>
        <v>339</v>
      </c>
      <c r="L75" s="242">
        <f>IF(L64="",IF(AND(M75="",$C75&lt;&gt;"",$C75&lt;&gt;"BYE"),MAX(L$30:L74)+1,""),L64)</f>
        <v>1</v>
      </c>
      <c r="M75" s="141" t="str">
        <f t="shared" ref="M75:M84" si="42">IF(M64=M$74,"",M64)</f>
        <v/>
      </c>
      <c r="P75" s="4">
        <f>IF(P64="",IF(AND(Q75="",$C75&lt;&gt;"",$C75&lt;&gt;"BYE"),MAX(P$30:P73)+1,""),P64)</f>
        <v>1</v>
      </c>
      <c r="Q75" s="141" t="str">
        <f t="shared" ref="Q75:Q84" si="43">IF(Q64=Q$74,"",Q64)</f>
        <v/>
      </c>
      <c r="T75" s="4">
        <f>IF(T64="",IF(AND(U75="",$C75&lt;&gt;"",$C75&lt;&gt;"BYE"),MAX(T$30:T73)+1,""),T64)</f>
        <v>1</v>
      </c>
      <c r="U75" s="141" t="str">
        <f t="shared" ref="U75:U84" si="44">IF(U64=U$74,"",U64)</f>
        <v/>
      </c>
      <c r="X75" s="4">
        <f>IF(X64="",IF(AND(Y75="",$C75&lt;&gt;"",$C75&lt;&gt;"BYE"),MAX(X$30:X73)+1,""),X64)</f>
        <v>1</v>
      </c>
      <c r="Y75" s="141" t="str">
        <f t="shared" ref="Y75:Y84" si="45">IF(Y64=Y$74,"",Y64)</f>
        <v/>
      </c>
    </row>
    <row r="76" spans="3:25">
      <c r="C76" t="str">
        <f t="shared" si="39"/>
        <v>PHOQUEURTEEM</v>
      </c>
      <c r="D76" s="137">
        <f>IF(D65="",IF(AND(E76="",$C76&lt;&gt;"",$C76&lt;&gt;"BYE"),MAX(D$30:D75)+1,""),D65)</f>
        <v>3</v>
      </c>
      <c r="E76" s="4" t="str">
        <f t="shared" si="40"/>
        <v/>
      </c>
      <c r="H76" s="137">
        <f>IF(H65="",IF(AND(I76="",$C76&lt;&gt;"",$C76&lt;&gt;"BYE"),MAX(H$30:H75)+1,""),H65)</f>
        <v>3</v>
      </c>
      <c r="I76" s="141" t="str">
        <f t="shared" si="41"/>
        <v/>
      </c>
      <c r="L76" s="242">
        <f>IF(L65="",IF(AND(M76="",$C76&lt;&gt;"",$C76&lt;&gt;"BYE"),MAX(L$30:L75)+1,""),L65)</f>
        <v>2</v>
      </c>
      <c r="M76" s="141" t="str">
        <f t="shared" si="42"/>
        <v/>
      </c>
      <c r="P76" s="4">
        <f>IF(P65="",IF(AND(Q76="",$C76&lt;&gt;"",$C76&lt;&gt;"BYE"),MAX(P$30:P74)+1,""),P65)</f>
        <v>2</v>
      </c>
      <c r="Q76" s="141" t="str">
        <f t="shared" si="43"/>
        <v/>
      </c>
      <c r="T76" s="4">
        <f>IF(T65="",IF(AND(U76="",$C76&lt;&gt;"",$C76&lt;&gt;"BYE"),MAX(T$30:T74)+1,""),T65)</f>
        <v>2</v>
      </c>
      <c r="U76" s="141" t="str">
        <f t="shared" si="44"/>
        <v/>
      </c>
      <c r="X76" s="4">
        <f>IF(X65="",IF(AND(Y76="",$C76&lt;&gt;"",$C76&lt;&gt;"BYE"),MAX(X$30:X74)+1,""),X65)</f>
        <v>2</v>
      </c>
      <c r="Y76" s="141" t="str">
        <f t="shared" si="45"/>
        <v/>
      </c>
    </row>
    <row r="77" spans="3:25">
      <c r="C77" t="str">
        <f t="shared" si="39"/>
        <v>Henson/Pigford</v>
      </c>
      <c r="D77" s="137">
        <f>IF(D66="",IF(AND(E77="",$C77&lt;&gt;"",$C77&lt;&gt;"BYE"),MAX(D$30:D76)+1,""),D66)</f>
        <v>2</v>
      </c>
      <c r="E77" s="4" t="str">
        <f t="shared" si="40"/>
        <v/>
      </c>
      <c r="H77" s="137">
        <f>IF(H66="",IF(AND(I77="",$C77&lt;&gt;"",$C77&lt;&gt;"BYE"),MAX(H$30:H76)+1,""),H66)</f>
        <v>2</v>
      </c>
      <c r="I77" s="141" t="str">
        <f t="shared" si="41"/>
        <v/>
      </c>
      <c r="L77" s="242">
        <f>IF(L66="",IF(AND(M77="",$C77&lt;&gt;"",$C77&lt;&gt;"BYE"),MAX(L$30:L76)+1,""),L66)</f>
        <v>3</v>
      </c>
      <c r="M77" s="141" t="str">
        <f t="shared" si="42"/>
        <v/>
      </c>
      <c r="P77" s="4">
        <f>IF(P66="",IF(AND(Q77="",$C77&lt;&gt;"",$C77&lt;&gt;"BYE"),MAX(P$30:P75)+1,""),P66)</f>
        <v>3</v>
      </c>
      <c r="Q77" s="141" t="str">
        <f t="shared" si="43"/>
        <v/>
      </c>
      <c r="T77" s="4">
        <f>IF(T66="",IF(AND(U77="",$C77&lt;&gt;"",$C77&lt;&gt;"BYE"),MAX(T$30:T75)+1,""),T66)</f>
        <v>3</v>
      </c>
      <c r="U77" s="141" t="str">
        <f t="shared" si="44"/>
        <v/>
      </c>
      <c r="X77" s="4">
        <f>IF(X66="",IF(AND(Y77="",$C77&lt;&gt;"",$C77&lt;&gt;"BYE"),MAX(X$30:X75)+1,""),X66)</f>
        <v>3</v>
      </c>
      <c r="Y77" s="141" t="str">
        <f t="shared" si="45"/>
        <v/>
      </c>
    </row>
    <row r="78" spans="3:25">
      <c r="C78" t="str">
        <f t="shared" si="39"/>
        <v>Randolph/Shindle</v>
      </c>
      <c r="D78" s="137">
        <f>IF(D67="",IF(AND(E78="",$C78&lt;&gt;"",$C78&lt;&gt;"BYE"),MAX(D$30:D77)+1,""),D67)</f>
        <v>5</v>
      </c>
      <c r="E78" s="4" t="str">
        <f t="shared" si="40"/>
        <v/>
      </c>
      <c r="H78" s="137">
        <f>IF(H67="",IF(AND(I78="",$C78&lt;&gt;"",$C78&lt;&gt;"BYE"),MAX(H$30:H77)+1,""),H67)</f>
        <v>5</v>
      </c>
      <c r="I78" s="141" t="str">
        <f t="shared" si="41"/>
        <v/>
      </c>
      <c r="L78" s="242">
        <f>IF(L67="",IF(AND(M78="",$C78&lt;&gt;"",$C78&lt;&gt;"BYE"),MAX(L$30:L77)+1,""),L67)</f>
        <v>4</v>
      </c>
      <c r="M78" s="141" t="str">
        <f t="shared" si="42"/>
        <v/>
      </c>
      <c r="P78" s="4">
        <f>IF(P67="",IF(AND(Q78="",$C78&lt;&gt;"",$C78&lt;&gt;"BYE"),MAX(P$30:P76)+1,""),P67)</f>
        <v>4</v>
      </c>
      <c r="Q78" s="141" t="str">
        <f t="shared" si="43"/>
        <v/>
      </c>
      <c r="T78" s="4">
        <f>IF(T67="",IF(AND(U78="",$C78&lt;&gt;"",$C78&lt;&gt;"BYE"),MAX(T$30:T76)+1,""),T67)</f>
        <v>4</v>
      </c>
      <c r="U78" s="141" t="str">
        <f t="shared" si="44"/>
        <v/>
      </c>
      <c r="X78" s="4">
        <f>IF(X67="",IF(AND(Y78="",$C78&lt;&gt;"",$C78&lt;&gt;"BYE"),MAX(X$30:X76)+1,""),X67)</f>
        <v>4</v>
      </c>
      <c r="Y78" s="141" t="str">
        <f t="shared" si="45"/>
        <v/>
      </c>
    </row>
    <row r="79" spans="3:25">
      <c r="C79" t="str">
        <f t="shared" si="39"/>
        <v>Ancheta/Tiwari</v>
      </c>
      <c r="D79" s="137" t="str">
        <f>IF(D68="",IF(AND(E79="",$C79&lt;&gt;"",$C79&lt;&gt;"BYE"),MAX(D$30:D78)+1,""),D68)</f>
        <v/>
      </c>
      <c r="E79" s="4">
        <f t="shared" si="40"/>
        <v>289</v>
      </c>
      <c r="H79" s="137" t="str">
        <f>IF(H68="",IF(AND(I79="",$C79&lt;&gt;"",$C79&lt;&gt;"BYE"),MAX(H$30:H78)+1,""),H68)</f>
        <v/>
      </c>
      <c r="I79" s="141">
        <f t="shared" si="41"/>
        <v>289</v>
      </c>
      <c r="L79" s="242">
        <f>IF(L68="",IF(AND(M79="",$C79&lt;&gt;"",$C79&lt;&gt;"BYE"),MAX(L$30:L78)+1,""),L68)</f>
        <v>5</v>
      </c>
      <c r="M79" s="141" t="str">
        <f t="shared" si="42"/>
        <v/>
      </c>
      <c r="P79" s="4">
        <f>IF(P68="",IF(AND(Q79="",$C79&lt;&gt;"",$C79&lt;&gt;"BYE"),MAX(P$30:P77)+1,""),P68)</f>
        <v>5</v>
      </c>
      <c r="Q79" s="141" t="str">
        <f t="shared" si="43"/>
        <v/>
      </c>
      <c r="T79" s="4">
        <f>IF(T68="",IF(AND(U79="",$C79&lt;&gt;"",$C79&lt;&gt;"BYE"),MAX(T$30:T77)+1,""),T68)</f>
        <v>5</v>
      </c>
      <c r="U79" s="141" t="str">
        <f t="shared" si="44"/>
        <v/>
      </c>
      <c r="X79" s="4">
        <f>IF(X68="",IF(AND(Y79="",$C79&lt;&gt;"",$C79&lt;&gt;"BYE"),MAX(X$30:X77)+1,""),X68)</f>
        <v>5</v>
      </c>
      <c r="Y79" s="141" t="str">
        <f t="shared" si="45"/>
        <v/>
      </c>
    </row>
    <row r="80" spans="3:25">
      <c r="C80" t="str">
        <f t="shared" si="39"/>
        <v>Reynolds/Wiley</v>
      </c>
      <c r="D80" s="137">
        <f>IF(D69="",IF(AND(E80="",$C80&lt;&gt;"",$C80&lt;&gt;"BYE"),MAX(D$30:D79)+1,""),D69)</f>
        <v>4</v>
      </c>
      <c r="E80" s="4" t="str">
        <f t="shared" si="40"/>
        <v/>
      </c>
      <c r="H80" s="137">
        <f>IF(H69="",IF(AND(I80="",$C80&lt;&gt;"",$C80&lt;&gt;"BYE"),MAX(H$30:H79)+1,""),H69)</f>
        <v>4</v>
      </c>
      <c r="I80" s="141" t="str">
        <f t="shared" si="41"/>
        <v/>
      </c>
      <c r="L80" s="242">
        <f>IF(L69="",IF(AND(M80="",$C80&lt;&gt;"",$C80&lt;&gt;"BYE"),MAX(L$30:L79)+1,""),L69)</f>
        <v>6</v>
      </c>
      <c r="M80" s="141" t="str">
        <f t="shared" si="42"/>
        <v/>
      </c>
      <c r="P80" s="4">
        <f>IF(P69="",IF(AND(Q80="",$C80&lt;&gt;"",$C80&lt;&gt;"BYE"),MAX(P$30:P78)+1,""),P69)</f>
        <v>6</v>
      </c>
      <c r="Q80" s="141" t="str">
        <f t="shared" si="43"/>
        <v/>
      </c>
      <c r="T80" s="4">
        <f>IF(T69="",IF(AND(U80="",$C80&lt;&gt;"",$C80&lt;&gt;"BYE"),MAX(T$30:T78)+1,""),T69)</f>
        <v>6</v>
      </c>
      <c r="U80" s="141" t="str">
        <f t="shared" si="44"/>
        <v/>
      </c>
      <c r="X80" s="4">
        <f>IF(X69="",IF(AND(Y80="",$C80&lt;&gt;"",$C80&lt;&gt;"BYE"),MAX(X$30:X78)+1,""),X69)</f>
        <v>6</v>
      </c>
      <c r="Y80" s="141" t="str">
        <f t="shared" si="45"/>
        <v/>
      </c>
    </row>
    <row r="81" spans="3:25">
      <c r="C81" t="str">
        <f t="shared" si="39"/>
        <v>Milo's</v>
      </c>
      <c r="D81" s="137" t="str">
        <f>IF(D70="",IF(AND(E81="",$C81&lt;&gt;"",$C81&lt;&gt;"BYE"),MAX(D$30:D80)+1,""),D70)</f>
        <v/>
      </c>
      <c r="E81" s="4">
        <f t="shared" si="40"/>
        <v>256</v>
      </c>
      <c r="H81" s="137" t="str">
        <f>IF(H70="",IF(AND(I81="",$C81&lt;&gt;"",$C81&lt;&gt;"BYE"),MAX(H$30:H80)+1,""),H70)</f>
        <v/>
      </c>
      <c r="I81" s="141">
        <f t="shared" si="41"/>
        <v>256</v>
      </c>
      <c r="L81" s="242">
        <f>IF(L70="",IF(AND(M81="",$C81&lt;&gt;"",$C81&lt;&gt;"BYE"),MAX(L$30:L80)+1,""),L70)</f>
        <v>7</v>
      </c>
      <c r="M81" s="141" t="str">
        <f t="shared" si="42"/>
        <v/>
      </c>
      <c r="P81" s="4">
        <f>IF(P70="",IF(AND(Q81="",$C81&lt;&gt;"",$C81&lt;&gt;"BYE"),MAX(P$30:P79)+1,""),P70)</f>
        <v>7</v>
      </c>
      <c r="Q81" s="141" t="str">
        <f t="shared" si="43"/>
        <v/>
      </c>
      <c r="T81" s="4">
        <f>IF(T70="",IF(AND(U81="",$C81&lt;&gt;"",$C81&lt;&gt;"BYE"),MAX(T$30:T79)+1,""),T70)</f>
        <v>7</v>
      </c>
      <c r="U81" s="141" t="str">
        <f t="shared" si="44"/>
        <v/>
      </c>
      <c r="X81" s="4">
        <f>IF(X70="",IF(AND(Y81="",$C81&lt;&gt;"",$C81&lt;&gt;"BYE"),MAX(X$30:X79)+1,""),X70)</f>
        <v>7</v>
      </c>
      <c r="Y81" s="141" t="str">
        <f t="shared" si="45"/>
        <v/>
      </c>
    </row>
    <row r="82" spans="3:25">
      <c r="C82" t="str">
        <f t="shared" si="39"/>
        <v>Crumbliss</v>
      </c>
      <c r="D82" s="137">
        <f>IF(D71="",IF(AND(E82="",$C82&lt;&gt;"",$C82&lt;&gt;"BYE"),MAX(D$30:D81)+1,""),D71)</f>
        <v>1</v>
      </c>
      <c r="E82" s="4" t="str">
        <f t="shared" si="40"/>
        <v/>
      </c>
      <c r="H82" s="137">
        <f>IF(H71="",IF(AND(I82="",$C82&lt;&gt;"",$C82&lt;&gt;"BYE"),MAX(H$30:H81)+1,""),H71)</f>
        <v>1</v>
      </c>
      <c r="I82" s="141" t="str">
        <f t="shared" si="41"/>
        <v/>
      </c>
      <c r="L82" s="242">
        <f>IF(L71="",IF(AND(M82="",$C82&lt;&gt;"",$C82&lt;&gt;"BYE"),MAX(L$30:L81)+1,""),L71)</f>
        <v>8</v>
      </c>
      <c r="M82" s="141" t="str">
        <f t="shared" si="42"/>
        <v/>
      </c>
      <c r="P82" s="4">
        <f>IF(P71="",IF(AND(Q82="",$C82&lt;&gt;"",$C82&lt;&gt;"BYE"),MAX(P$30:P80)+1,""),P71)</f>
        <v>8</v>
      </c>
      <c r="Q82" s="141" t="str">
        <f t="shared" si="43"/>
        <v/>
      </c>
      <c r="T82" s="4">
        <f>IF(T71="",IF(AND(U82="",$C82&lt;&gt;"",$C82&lt;&gt;"BYE"),MAX(T$30:T80)+1,""),T71)</f>
        <v>8</v>
      </c>
      <c r="U82" s="141" t="str">
        <f t="shared" si="44"/>
        <v/>
      </c>
      <c r="X82" s="4">
        <f>IF(X71="",IF(AND(Y82="",$C82&lt;&gt;"",$C82&lt;&gt;"BYE"),MAX(X$30:X80)+1,""),X71)</f>
        <v>8</v>
      </c>
      <c r="Y82" s="141" t="str">
        <f t="shared" si="45"/>
        <v/>
      </c>
    </row>
    <row r="83" spans="3:25">
      <c r="C83" t="str">
        <f t="shared" si="39"/>
        <v/>
      </c>
      <c r="D83" s="137" t="str">
        <f>IF(D72="",IF(AND(E83="",$C83&lt;&gt;"",$C83&lt;&gt;"BYE"),MAX(D$30:D82)+1,""),D72)</f>
        <v/>
      </c>
      <c r="E83" s="4">
        <f t="shared" si="40"/>
        <v>0</v>
      </c>
      <c r="H83" s="137" t="str">
        <f>IF(H72="",IF(AND(I83="",$C83&lt;&gt;"",$C83&lt;&gt;"BYE"),MAX(H$30:H82)+1,""),H72)</f>
        <v/>
      </c>
      <c r="I83" s="141">
        <f t="shared" si="41"/>
        <v>0</v>
      </c>
      <c r="L83" s="4" t="str">
        <f>IF(L72="",IF(AND(M83="",$C83&lt;&gt;"",$C83&lt;&gt;"BYE"),MAX(L$30:L81)+1,""),L72)</f>
        <v/>
      </c>
      <c r="M83" s="141" t="str">
        <f t="shared" si="42"/>
        <v/>
      </c>
      <c r="P83" s="4" t="str">
        <f>IF(P72="",IF(AND(Q83="",$C83&lt;&gt;"",$C83&lt;&gt;"BYE"),MAX(P$30:P81)+1,""),P72)</f>
        <v/>
      </c>
      <c r="Q83" s="141" t="str">
        <f t="shared" si="43"/>
        <v/>
      </c>
      <c r="T83" s="4" t="str">
        <f>IF(T72="",IF(AND(U83="",$C83&lt;&gt;"",$C83&lt;&gt;"BYE"),MAX(T$30:T81)+1,""),T72)</f>
        <v/>
      </c>
      <c r="U83" s="141" t="str">
        <f t="shared" si="44"/>
        <v/>
      </c>
      <c r="X83" s="4" t="str">
        <f>IF(X72="",IF(AND(Y83="",$C83&lt;&gt;"",$C83&lt;&gt;"BYE"),MAX(X$30:X81)+1,""),X72)</f>
        <v/>
      </c>
      <c r="Y83" s="141" t="str">
        <f t="shared" si="45"/>
        <v/>
      </c>
    </row>
    <row r="84" spans="3:25">
      <c r="C84" t="str">
        <f t="shared" si="39"/>
        <v/>
      </c>
      <c r="D84" s="137" t="str">
        <f>IF(D73="",IF(AND(E84="",$C84&lt;&gt;"",$C84&lt;&gt;"BYE"),MAX(D$30:D83)+1,""),D73)</f>
        <v/>
      </c>
      <c r="E84" s="4">
        <f t="shared" si="40"/>
        <v>0</v>
      </c>
      <c r="H84" s="137" t="str">
        <f>IF(H73="",IF(AND(I84="",$C84&lt;&gt;"",$C84&lt;&gt;"BYE"),MAX(H$30:H83)+1,""),H73)</f>
        <v/>
      </c>
      <c r="I84" s="141">
        <f t="shared" si="41"/>
        <v>0</v>
      </c>
      <c r="L84" s="4" t="str">
        <f>IF(L73="",IF(AND(M84="",$C84&lt;&gt;"",$C84&lt;&gt;"BYE"),MAX(L$30:L82)+1,""),L73)</f>
        <v/>
      </c>
      <c r="M84" s="141" t="str">
        <f t="shared" si="42"/>
        <v/>
      </c>
      <c r="P84" s="4" t="str">
        <f>IF(P73="",IF(AND(Q84="",$C84&lt;&gt;"",$C84&lt;&gt;"BYE"),MAX(P$30:P82)+1,""),P73)</f>
        <v/>
      </c>
      <c r="Q84" s="141" t="str">
        <f t="shared" si="43"/>
        <v/>
      </c>
      <c r="T84" s="4" t="str">
        <f>IF(T73="",IF(AND(U84="",$C84&lt;&gt;"",$C84&lt;&gt;"BYE"),MAX(T$30:T82)+1,""),T73)</f>
        <v/>
      </c>
      <c r="U84" s="141" t="str">
        <f t="shared" si="44"/>
        <v/>
      </c>
      <c r="X84" s="4" t="str">
        <f>IF(X73="",IF(AND(Y84="",$C84&lt;&gt;"",$C84&lt;&gt;"BYE"),MAX(X$30:X82)+1,""),X73)</f>
        <v/>
      </c>
      <c r="Y84" s="141" t="str">
        <f t="shared" si="45"/>
        <v/>
      </c>
    </row>
    <row r="85" spans="3:25">
      <c r="C85" s="1" t="s">
        <v>70</v>
      </c>
      <c r="D85" s="28" t="s">
        <v>101</v>
      </c>
      <c r="E85" s="28">
        <f>MAX(E75:E84)</f>
        <v>339</v>
      </c>
      <c r="H85" s="28" t="s">
        <v>101</v>
      </c>
      <c r="I85" s="28">
        <f>MAX(I75:I84)</f>
        <v>339</v>
      </c>
      <c r="L85" s="28" t="s">
        <v>101</v>
      </c>
      <c r="M85" s="28">
        <f>MAX(M75:M84)</f>
        <v>0</v>
      </c>
      <c r="P85" s="28" t="s">
        <v>101</v>
      </c>
      <c r="Q85" s="28">
        <f>MAX(Q75:Q84)</f>
        <v>0</v>
      </c>
      <c r="T85" s="28" t="s">
        <v>101</v>
      </c>
      <c r="U85" s="28">
        <f>MAX(U75:U84)</f>
        <v>0</v>
      </c>
      <c r="X85" s="28" t="s">
        <v>101</v>
      </c>
      <c r="Y85" s="28">
        <f>MAX(Y75:Y84)</f>
        <v>0</v>
      </c>
    </row>
    <row r="86" spans="3:25">
      <c r="C86" t="str">
        <f>C75</f>
        <v>The Littles</v>
      </c>
      <c r="D86" s="137">
        <f>IF(D75="",IF(AND(E86="",$C86&lt;&gt;"",$C86&lt;&gt;"BYE"),MAX(D$30:D85)+1,""),D75)</f>
        <v>6</v>
      </c>
      <c r="E86" s="4" t="str">
        <f t="shared" ref="E86:E95" si="46">IF(E75=E$85,"",E75)</f>
        <v/>
      </c>
      <c r="H86" s="137">
        <f>IF(H75="",IF(AND(I86="",$C86&lt;&gt;"",$C86&lt;&gt;"BYE"),MAX(H$30:H85)+1,""),H75)</f>
        <v>6</v>
      </c>
      <c r="I86" s="141" t="str">
        <f t="shared" ref="I86:I95" si="47">IF(I75=I$85,"",I75)</f>
        <v/>
      </c>
      <c r="L86" s="4">
        <f>IF(L75="",IF(AND(M86="",$C86&lt;&gt;"",$C86&lt;&gt;"BYE"),MAX(L$30:L84)+1,""),L75)</f>
        <v>1</v>
      </c>
      <c r="M86" s="141" t="str">
        <f t="shared" ref="M86:M95" si="48">IF(M75=M$85,"",M75)</f>
        <v/>
      </c>
      <c r="P86" s="4">
        <f>IF(P75="",IF(AND(Q86="",$C86&lt;&gt;"",$C86&lt;&gt;"BYE"),MAX(P$30:P84)+1,""),P75)</f>
        <v>1</v>
      </c>
      <c r="Q86" s="141" t="str">
        <f t="shared" ref="Q86:Q95" si="49">IF(Q75=Q$85,"",Q75)</f>
        <v/>
      </c>
      <c r="T86" s="4">
        <f>IF(T75="",IF(AND(U86="",$C86&lt;&gt;"",$C86&lt;&gt;"BYE"),MAX(T$30:T84)+1,""),T75)</f>
        <v>1</v>
      </c>
      <c r="U86" s="141" t="str">
        <f t="shared" ref="U86:U95" si="50">IF(U75=U$85,"",U75)</f>
        <v/>
      </c>
      <c r="X86" s="4">
        <f>IF(X75="",IF(AND(Y86="",$C86&lt;&gt;"",$C86&lt;&gt;"BYE"),MAX(X$30:X84)+1,""),X75)</f>
        <v>1</v>
      </c>
      <c r="Y86" s="141" t="str">
        <f t="shared" ref="Y86:Y95" si="51">IF(Y75=Y$85,"",Y75)</f>
        <v/>
      </c>
    </row>
    <row r="87" spans="3:25">
      <c r="C87" t="str">
        <f t="shared" ref="C87:C95" si="52">C76</f>
        <v>PHOQUEURTEEM</v>
      </c>
      <c r="D87" s="137">
        <f>IF(D76="",IF(AND(E87="",$C87&lt;&gt;"",$C87&lt;&gt;"BYE"),MAX(D$30:D86)+1,""),D76)</f>
        <v>3</v>
      </c>
      <c r="E87" s="4" t="str">
        <f t="shared" si="46"/>
        <v/>
      </c>
      <c r="H87" s="137">
        <f>IF(H76="",IF(AND(I87="",$C87&lt;&gt;"",$C87&lt;&gt;"BYE"),MAX(H$30:H86)+1,""),H76)</f>
        <v>3</v>
      </c>
      <c r="I87" s="141" t="str">
        <f t="shared" si="47"/>
        <v/>
      </c>
      <c r="L87" s="4">
        <f>IF(L76="",IF(AND(M87="",$C87&lt;&gt;"",$C87&lt;&gt;"BYE"),MAX(L$30:L85)+1,""),L76)</f>
        <v>2</v>
      </c>
      <c r="M87" s="141" t="str">
        <f t="shared" si="48"/>
        <v/>
      </c>
      <c r="P87" s="4">
        <f>IF(P76="",IF(AND(Q87="",$C87&lt;&gt;"",$C87&lt;&gt;"BYE"),MAX(P$30:P85)+1,""),P76)</f>
        <v>2</v>
      </c>
      <c r="Q87" s="141" t="str">
        <f t="shared" si="49"/>
        <v/>
      </c>
      <c r="T87" s="4">
        <f>IF(T76="",IF(AND(U87="",$C87&lt;&gt;"",$C87&lt;&gt;"BYE"),MAX(T$30:T85)+1,""),T76)</f>
        <v>2</v>
      </c>
      <c r="U87" s="141" t="str">
        <f t="shared" si="50"/>
        <v/>
      </c>
      <c r="X87" s="4">
        <f>IF(X76="",IF(AND(Y87="",$C87&lt;&gt;"",$C87&lt;&gt;"BYE"),MAX(X$30:X85)+1,""),X76)</f>
        <v>2</v>
      </c>
      <c r="Y87" s="141" t="str">
        <f t="shared" si="51"/>
        <v/>
      </c>
    </row>
    <row r="88" spans="3:25">
      <c r="C88" t="str">
        <f t="shared" si="52"/>
        <v>Henson/Pigford</v>
      </c>
      <c r="D88" s="137">
        <f>IF(D77="",IF(AND(E88="",$C88&lt;&gt;"",$C88&lt;&gt;"BYE"),MAX(D$30:D87)+1,""),D77)</f>
        <v>2</v>
      </c>
      <c r="E88" s="4" t="str">
        <f t="shared" si="46"/>
        <v/>
      </c>
      <c r="H88" s="137">
        <f>IF(H77="",IF(AND(I88="",$C88&lt;&gt;"",$C88&lt;&gt;"BYE"),MAX(H$30:H87)+1,""),H77)</f>
        <v>2</v>
      </c>
      <c r="I88" s="141" t="str">
        <f t="shared" si="47"/>
        <v/>
      </c>
      <c r="L88" s="4">
        <f>IF(L77="",IF(AND(M88="",$C88&lt;&gt;"",$C88&lt;&gt;"BYE"),MAX(L$30:L86)+1,""),L77)</f>
        <v>3</v>
      </c>
      <c r="M88" s="141" t="str">
        <f t="shared" si="48"/>
        <v/>
      </c>
      <c r="P88" s="4">
        <f>IF(P77="",IF(AND(Q88="",$C88&lt;&gt;"",$C88&lt;&gt;"BYE"),MAX(P$30:P86)+1,""),P77)</f>
        <v>3</v>
      </c>
      <c r="Q88" s="141" t="str">
        <f t="shared" si="49"/>
        <v/>
      </c>
      <c r="T88" s="4">
        <f>IF(T77="",IF(AND(U88="",$C88&lt;&gt;"",$C88&lt;&gt;"BYE"),MAX(T$30:T86)+1,""),T77)</f>
        <v>3</v>
      </c>
      <c r="U88" s="141" t="str">
        <f t="shared" si="50"/>
        <v/>
      </c>
      <c r="X88" s="4">
        <f>IF(X77="",IF(AND(Y88="",$C88&lt;&gt;"",$C88&lt;&gt;"BYE"),MAX(X$30:X86)+1,""),X77)</f>
        <v>3</v>
      </c>
      <c r="Y88" s="141" t="str">
        <f t="shared" si="51"/>
        <v/>
      </c>
    </row>
    <row r="89" spans="3:25">
      <c r="C89" t="str">
        <f t="shared" si="52"/>
        <v>Randolph/Shindle</v>
      </c>
      <c r="D89" s="137">
        <f>IF(D78="",IF(AND(E89="",$C89&lt;&gt;"",$C89&lt;&gt;"BYE"),MAX(D$30:D88)+1,""),D78)</f>
        <v>5</v>
      </c>
      <c r="E89" s="4" t="str">
        <f t="shared" si="46"/>
        <v/>
      </c>
      <c r="H89" s="137">
        <f>IF(H78="",IF(AND(I89="",$C89&lt;&gt;"",$C89&lt;&gt;"BYE"),MAX(H$30:H88)+1,""),H78)</f>
        <v>5</v>
      </c>
      <c r="I89" s="141" t="str">
        <f t="shared" si="47"/>
        <v/>
      </c>
      <c r="L89" s="4">
        <f>IF(L78="",IF(AND(M89="",$C89&lt;&gt;"",$C89&lt;&gt;"BYE"),MAX(L$30:L87)+1,""),L78)</f>
        <v>4</v>
      </c>
      <c r="M89" s="141" t="str">
        <f t="shared" si="48"/>
        <v/>
      </c>
      <c r="P89" s="4">
        <f>IF(P78="",IF(AND(Q89="",$C89&lt;&gt;"",$C89&lt;&gt;"BYE"),MAX(P$30:P87)+1,""),P78)</f>
        <v>4</v>
      </c>
      <c r="Q89" s="141" t="str">
        <f t="shared" si="49"/>
        <v/>
      </c>
      <c r="T89" s="4">
        <f>IF(T78="",IF(AND(U89="",$C89&lt;&gt;"",$C89&lt;&gt;"BYE"),MAX(T$30:T87)+1,""),T78)</f>
        <v>4</v>
      </c>
      <c r="U89" s="141" t="str">
        <f t="shared" si="50"/>
        <v/>
      </c>
      <c r="X89" s="4">
        <f>IF(X78="",IF(AND(Y89="",$C89&lt;&gt;"",$C89&lt;&gt;"BYE"),MAX(X$30:X87)+1,""),X78)</f>
        <v>4</v>
      </c>
      <c r="Y89" s="141" t="str">
        <f t="shared" si="51"/>
        <v/>
      </c>
    </row>
    <row r="90" spans="3:25">
      <c r="C90" t="str">
        <f t="shared" si="52"/>
        <v>Ancheta/Tiwari</v>
      </c>
      <c r="D90" s="137" t="str">
        <f>IF(D79="",IF(AND(E90="",$C90&lt;&gt;"",$C90&lt;&gt;"BYE"),MAX(D$30:D89)+1,""),D79)</f>
        <v/>
      </c>
      <c r="E90" s="4">
        <f t="shared" si="46"/>
        <v>289</v>
      </c>
      <c r="H90" s="137" t="str">
        <f>IF(H79="",IF(AND(I90="",$C90&lt;&gt;"",$C90&lt;&gt;"BYE"),MAX(H$30:H89)+1,""),H79)</f>
        <v/>
      </c>
      <c r="I90" s="141">
        <f t="shared" si="47"/>
        <v>289</v>
      </c>
      <c r="L90" s="4">
        <f>IF(L79="",IF(AND(M90="",$C90&lt;&gt;"",$C90&lt;&gt;"BYE"),MAX(L$30:L88)+1,""),L79)</f>
        <v>5</v>
      </c>
      <c r="M90" s="141" t="str">
        <f t="shared" si="48"/>
        <v/>
      </c>
      <c r="P90" s="4">
        <f>IF(P79="",IF(AND(Q90="",$C90&lt;&gt;"",$C90&lt;&gt;"BYE"),MAX(P$30:P88)+1,""),P79)</f>
        <v>5</v>
      </c>
      <c r="Q90" s="141" t="str">
        <f t="shared" si="49"/>
        <v/>
      </c>
      <c r="T90" s="4">
        <f>IF(T79="",IF(AND(U90="",$C90&lt;&gt;"",$C90&lt;&gt;"BYE"),MAX(T$30:T88)+1,""),T79)</f>
        <v>5</v>
      </c>
      <c r="U90" s="141" t="str">
        <f t="shared" si="50"/>
        <v/>
      </c>
      <c r="X90" s="4">
        <f>IF(X79="",IF(AND(Y90="",$C90&lt;&gt;"",$C90&lt;&gt;"BYE"),MAX(X$30:X88)+1,""),X79)</f>
        <v>5</v>
      </c>
      <c r="Y90" s="141" t="str">
        <f t="shared" si="51"/>
        <v/>
      </c>
    </row>
    <row r="91" spans="3:25">
      <c r="C91" t="str">
        <f t="shared" si="52"/>
        <v>Reynolds/Wiley</v>
      </c>
      <c r="D91" s="137">
        <f>IF(D80="",IF(AND(E91="",$C91&lt;&gt;"",$C91&lt;&gt;"BYE"),MAX(D$30:D90)+1,""),D80)</f>
        <v>4</v>
      </c>
      <c r="E91" s="4" t="str">
        <f t="shared" si="46"/>
        <v/>
      </c>
      <c r="H91" s="137">
        <f>IF(H80="",IF(AND(I91="",$C91&lt;&gt;"",$C91&lt;&gt;"BYE"),MAX(H$30:H90)+1,""),H80)</f>
        <v>4</v>
      </c>
      <c r="I91" s="141" t="str">
        <f t="shared" si="47"/>
        <v/>
      </c>
      <c r="L91" s="4">
        <f>IF(L80="",IF(AND(M91="",$C91&lt;&gt;"",$C91&lt;&gt;"BYE"),MAX(L$30:L89)+1,""),L80)</f>
        <v>6</v>
      </c>
      <c r="M91" s="141" t="str">
        <f t="shared" si="48"/>
        <v/>
      </c>
      <c r="P91" s="4">
        <f>IF(P80="",IF(AND(Q91="",$C91&lt;&gt;"",$C91&lt;&gt;"BYE"),MAX(P$30:P89)+1,""),P80)</f>
        <v>6</v>
      </c>
      <c r="Q91" s="141" t="str">
        <f t="shared" si="49"/>
        <v/>
      </c>
      <c r="T91" s="4">
        <f>IF(T80="",IF(AND(U91="",$C91&lt;&gt;"",$C91&lt;&gt;"BYE"),MAX(T$30:T89)+1,""),T80)</f>
        <v>6</v>
      </c>
      <c r="U91" s="141" t="str">
        <f t="shared" si="50"/>
        <v/>
      </c>
      <c r="X91" s="4">
        <f>IF(X80="",IF(AND(Y91="",$C91&lt;&gt;"",$C91&lt;&gt;"BYE"),MAX(X$30:X89)+1,""),X80)</f>
        <v>6</v>
      </c>
      <c r="Y91" s="141" t="str">
        <f t="shared" si="51"/>
        <v/>
      </c>
    </row>
    <row r="92" spans="3:25">
      <c r="C92" t="str">
        <f t="shared" si="52"/>
        <v>Milo's</v>
      </c>
      <c r="D92" s="137" t="str">
        <f>IF(D81="",IF(AND(E92="",$C92&lt;&gt;"",$C92&lt;&gt;"BYE"),MAX(D$30:D91)+1,""),D81)</f>
        <v/>
      </c>
      <c r="E92" s="4">
        <f t="shared" si="46"/>
        <v>256</v>
      </c>
      <c r="H92" s="137" t="str">
        <f>IF(H81="",IF(AND(I92="",$C92&lt;&gt;"",$C92&lt;&gt;"BYE"),MAX(H$30:H91)+1,""),H81)</f>
        <v/>
      </c>
      <c r="I92" s="141">
        <f t="shared" si="47"/>
        <v>256</v>
      </c>
      <c r="L92" s="4">
        <f>IF(L81="",IF(AND(M92="",$C92&lt;&gt;"",$C92&lt;&gt;"BYE"),MAX(L$30:L90)+1,""),L81)</f>
        <v>7</v>
      </c>
      <c r="M92" s="141" t="str">
        <f t="shared" si="48"/>
        <v/>
      </c>
      <c r="P92" s="4">
        <f>IF(P81="",IF(AND(Q92="",$C92&lt;&gt;"",$C92&lt;&gt;"BYE"),MAX(P$30:P90)+1,""),P81)</f>
        <v>7</v>
      </c>
      <c r="Q92" s="141" t="str">
        <f t="shared" si="49"/>
        <v/>
      </c>
      <c r="T92" s="4">
        <f>IF(T81="",IF(AND(U92="",$C92&lt;&gt;"",$C92&lt;&gt;"BYE"),MAX(T$30:T90)+1,""),T81)</f>
        <v>7</v>
      </c>
      <c r="U92" s="141" t="str">
        <f t="shared" si="50"/>
        <v/>
      </c>
      <c r="X92" s="4">
        <f>IF(X81="",IF(AND(Y92="",$C92&lt;&gt;"",$C92&lt;&gt;"BYE"),MAX(X$30:X90)+1,""),X81)</f>
        <v>7</v>
      </c>
      <c r="Y92" s="141" t="str">
        <f t="shared" si="51"/>
        <v/>
      </c>
    </row>
    <row r="93" spans="3:25">
      <c r="C93" t="str">
        <f t="shared" si="52"/>
        <v>Crumbliss</v>
      </c>
      <c r="D93" s="137">
        <f>IF(D82="",IF(AND(E93="",$C93&lt;&gt;"",$C93&lt;&gt;"BYE"),MAX(D$30:D92)+1,""),D82)</f>
        <v>1</v>
      </c>
      <c r="E93" s="4" t="str">
        <f t="shared" si="46"/>
        <v/>
      </c>
      <c r="H93" s="137">
        <f>IF(H82="",IF(AND(I93="",$C93&lt;&gt;"",$C93&lt;&gt;"BYE"),MAX(H$30:H92)+1,""),H82)</f>
        <v>1</v>
      </c>
      <c r="I93" s="141" t="str">
        <f t="shared" si="47"/>
        <v/>
      </c>
      <c r="L93" s="4">
        <f>IF(L82="",IF(AND(M93="",$C93&lt;&gt;"",$C93&lt;&gt;"BYE"),MAX(L$30:L91)+1,""),L82)</f>
        <v>8</v>
      </c>
      <c r="M93" s="141" t="str">
        <f t="shared" si="48"/>
        <v/>
      </c>
      <c r="P93" s="4">
        <f>IF(P82="",IF(AND(Q93="",$C93&lt;&gt;"",$C93&lt;&gt;"BYE"),MAX(P$30:P91)+1,""),P82)</f>
        <v>8</v>
      </c>
      <c r="Q93" s="141" t="str">
        <f t="shared" si="49"/>
        <v/>
      </c>
      <c r="T93" s="4">
        <f>IF(T82="",IF(AND(U93="",$C93&lt;&gt;"",$C93&lt;&gt;"BYE"),MAX(T$30:T91)+1,""),T82)</f>
        <v>8</v>
      </c>
      <c r="U93" s="141" t="str">
        <f t="shared" si="50"/>
        <v/>
      </c>
      <c r="X93" s="4">
        <f>IF(X82="",IF(AND(Y93="",$C93&lt;&gt;"",$C93&lt;&gt;"BYE"),MAX(X$30:X91)+1,""),X82)</f>
        <v>8</v>
      </c>
      <c r="Y93" s="141" t="str">
        <f t="shared" si="51"/>
        <v/>
      </c>
    </row>
    <row r="94" spans="3:25">
      <c r="C94" t="str">
        <f t="shared" si="52"/>
        <v/>
      </c>
      <c r="D94" s="137" t="str">
        <f>IF(D83="",IF(AND(E94="",$C94&lt;&gt;"",$C94&lt;&gt;"BYE"),MAX(D$30:D93)+1,""),D83)</f>
        <v/>
      </c>
      <c r="E94" s="4">
        <f t="shared" si="46"/>
        <v>0</v>
      </c>
      <c r="H94" s="137" t="str">
        <f>IF(H83="",IF(AND(I94="",$C94&lt;&gt;"",$C94&lt;&gt;"BYE"),MAX(H$30:H93)+1,""),H83)</f>
        <v/>
      </c>
      <c r="I94" s="141">
        <f t="shared" si="47"/>
        <v>0</v>
      </c>
      <c r="L94" s="4" t="str">
        <f>IF(L83="",IF(AND(M94="",$C94&lt;&gt;"",$C94&lt;&gt;"BYE"),MAX(L$30:L92)+1,""),L83)</f>
        <v/>
      </c>
      <c r="M94" s="141" t="str">
        <f t="shared" si="48"/>
        <v/>
      </c>
      <c r="P94" s="4" t="str">
        <f>IF(P83="",IF(AND(Q94="",$C94&lt;&gt;"",$C94&lt;&gt;"BYE"),MAX(P$30:P92)+1,""),P83)</f>
        <v/>
      </c>
      <c r="Q94" s="141" t="str">
        <f t="shared" si="49"/>
        <v/>
      </c>
      <c r="T94" s="4" t="str">
        <f>IF(T83="",IF(AND(U94="",$C94&lt;&gt;"",$C94&lt;&gt;"BYE"),MAX(T$30:T92)+1,""),T83)</f>
        <v/>
      </c>
      <c r="U94" s="141" t="str">
        <f t="shared" si="50"/>
        <v/>
      </c>
      <c r="X94" s="4" t="str">
        <f>IF(X83="",IF(AND(Y94="",$C94&lt;&gt;"",$C94&lt;&gt;"BYE"),MAX(X$30:X92)+1,""),X83)</f>
        <v/>
      </c>
      <c r="Y94" s="141" t="str">
        <f t="shared" si="51"/>
        <v/>
      </c>
    </row>
    <row r="95" spans="3:25">
      <c r="C95" t="str">
        <f t="shared" si="52"/>
        <v/>
      </c>
      <c r="D95" s="137" t="str">
        <f>IF(D84="",IF(AND(E95="",$C95&lt;&gt;"",$C95&lt;&gt;"BYE"),MAX(D$30:D94)+1,""),D84)</f>
        <v/>
      </c>
      <c r="E95" s="4">
        <f t="shared" si="46"/>
        <v>0</v>
      </c>
      <c r="H95" s="137" t="str">
        <f>IF(H84="",IF(AND(I95="",$C95&lt;&gt;"",$C95&lt;&gt;"BYE"),MAX(H$30:H94)+1,""),H84)</f>
        <v/>
      </c>
      <c r="I95" s="141">
        <f t="shared" si="47"/>
        <v>0</v>
      </c>
      <c r="L95" s="4" t="str">
        <f>IF(L84="",IF(AND(M95="",$C95&lt;&gt;"",$C95&lt;&gt;"BYE"),MAX(L$30:L93)+1,""),L84)</f>
        <v/>
      </c>
      <c r="M95" s="141" t="str">
        <f t="shared" si="48"/>
        <v/>
      </c>
      <c r="P95" s="4" t="str">
        <f>IF(P84="",IF(AND(Q95="",$C95&lt;&gt;"",$C95&lt;&gt;"BYE"),MAX(P$30:P93)+1,""),P84)</f>
        <v/>
      </c>
      <c r="Q95" s="141" t="str">
        <f t="shared" si="49"/>
        <v/>
      </c>
      <c r="T95" s="4" t="str">
        <f>IF(T84="",IF(AND(U95="",$C95&lt;&gt;"",$C95&lt;&gt;"BYE"),MAX(T$30:T93)+1,""),T84)</f>
        <v/>
      </c>
      <c r="U95" s="141" t="str">
        <f t="shared" si="50"/>
        <v/>
      </c>
      <c r="X95" s="4" t="str">
        <f>IF(X84="",IF(AND(Y95="",$C95&lt;&gt;"",$C95&lt;&gt;"BYE"),MAX(X$30:X93)+1,""),X84)</f>
        <v/>
      </c>
      <c r="Y95" s="141" t="str">
        <f t="shared" si="51"/>
        <v/>
      </c>
    </row>
    <row r="96" spans="3:25">
      <c r="C96" s="1" t="s">
        <v>102</v>
      </c>
      <c r="D96" s="28" t="s">
        <v>101</v>
      </c>
      <c r="E96" s="28">
        <f>MAX(E86:E95)</f>
        <v>289</v>
      </c>
      <c r="H96" s="28" t="s">
        <v>101</v>
      </c>
      <c r="I96" s="28">
        <f>MAX(I86:I95)</f>
        <v>289</v>
      </c>
      <c r="L96" s="28" t="s">
        <v>101</v>
      </c>
      <c r="M96" s="28">
        <f>MAX(M86:M95)</f>
        <v>0</v>
      </c>
      <c r="P96" s="28" t="s">
        <v>101</v>
      </c>
      <c r="Q96" s="28">
        <f>MAX(Q86:Q95)</f>
        <v>0</v>
      </c>
      <c r="T96" s="28" t="s">
        <v>101</v>
      </c>
      <c r="U96" s="28">
        <f>MAX(U86:U95)</f>
        <v>0</v>
      </c>
      <c r="X96" s="28" t="s">
        <v>101</v>
      </c>
      <c r="Y96" s="28">
        <f>MAX(Y86:Y95)</f>
        <v>0</v>
      </c>
    </row>
    <row r="97" spans="3:25">
      <c r="C97" t="str">
        <f>C86</f>
        <v>The Littles</v>
      </c>
      <c r="D97" s="137">
        <f>IF(D86="",IF(AND(E97="",$C97&lt;&gt;"",$C97&lt;&gt;"BYE"),MAX(D$30:D96)+1,""),D86)</f>
        <v>6</v>
      </c>
      <c r="E97" s="4" t="str">
        <f>IF(E86=E$96,"",E86)</f>
        <v/>
      </c>
      <c r="H97" s="137">
        <f>IF(H86="",IF(AND(I97="",$C97&lt;&gt;"",$C97&lt;&gt;"BYE"),MAX(H$30:H96)+1,""),H86)</f>
        <v>6</v>
      </c>
      <c r="I97" s="141" t="str">
        <f>IF(I86=I$96,"",I86)</f>
        <v/>
      </c>
      <c r="L97" s="4">
        <f>IF(L86="",IF(AND(M97="",$C97&lt;&gt;"",$C97&lt;&gt;"BYE"),MAX(L$30:L95)+1,""),L86)</f>
        <v>1</v>
      </c>
      <c r="M97" s="141" t="str">
        <f>IF(M86=M$96,"",M86)</f>
        <v/>
      </c>
      <c r="P97" s="4">
        <f>IF(P86="",IF(AND(Q97="",$C97&lt;&gt;"",$C97&lt;&gt;"BYE"),MAX(P$30:P95)+1,""),P86)</f>
        <v>1</v>
      </c>
      <c r="Q97" s="141" t="str">
        <f>IF(Q86=Q$96,"",Q86)</f>
        <v/>
      </c>
      <c r="T97" s="4">
        <f>IF(T86="",IF(AND(U97="",$C97&lt;&gt;"",$C97&lt;&gt;"BYE"),MAX(T$30:T95)+1,""),T86)</f>
        <v>1</v>
      </c>
      <c r="U97" s="141" t="str">
        <f>IF(U86=U$96,"",U86)</f>
        <v/>
      </c>
      <c r="X97" s="4">
        <f>IF(X86="",IF(AND(Y97="",$C97&lt;&gt;"",$C97&lt;&gt;"BYE"),MAX(X$30:X95)+1,""),X86)</f>
        <v>1</v>
      </c>
      <c r="Y97" s="141" t="str">
        <f>IF(Y86=Y$96,"",Y86)</f>
        <v/>
      </c>
    </row>
    <row r="98" spans="3:25">
      <c r="C98" t="str">
        <f t="shared" ref="C98:C106" si="53">C87</f>
        <v>PHOQUEURTEEM</v>
      </c>
      <c r="D98" s="137">
        <f>IF(D87="",IF(AND(E98="",$C98&lt;&gt;"",$C98&lt;&gt;"BYE"),MAX(D$30:D97)+1,""),D87)</f>
        <v>3</v>
      </c>
      <c r="E98" s="141" t="str">
        <f t="shared" ref="E98:E106" si="54">IF(E87=E$96,"",E87)</f>
        <v/>
      </c>
      <c r="H98" s="137">
        <f>IF(H87="",IF(AND(I98="",$C98&lt;&gt;"",$C98&lt;&gt;"BYE"),MAX(H$30:H97)+1,""),H87)</f>
        <v>3</v>
      </c>
      <c r="I98" s="141" t="str">
        <f t="shared" ref="I98:I106" si="55">IF(I87=I$96,"",I87)</f>
        <v/>
      </c>
      <c r="L98" s="4">
        <f>IF(L87="",IF(AND(M98="",$C98&lt;&gt;"",$C98&lt;&gt;"BYE"),MAX(L$30:L96)+1,""),L87)</f>
        <v>2</v>
      </c>
      <c r="M98" s="141" t="str">
        <f t="shared" ref="M98:M106" si="56">IF(M87=M$96,"",M87)</f>
        <v/>
      </c>
      <c r="P98" s="4">
        <f>IF(P87="",IF(AND(Q98="",$C98&lt;&gt;"",$C98&lt;&gt;"BYE"),MAX(P$30:P96)+1,""),P87)</f>
        <v>2</v>
      </c>
      <c r="Q98" s="141" t="str">
        <f t="shared" ref="Q98:Q106" si="57">IF(Q87=Q$96,"",Q87)</f>
        <v/>
      </c>
      <c r="T98" s="4">
        <f>IF(T87="",IF(AND(U98="",$C98&lt;&gt;"",$C98&lt;&gt;"BYE"),MAX(T$30:T96)+1,""),T87)</f>
        <v>2</v>
      </c>
      <c r="U98" s="141" t="str">
        <f t="shared" ref="U98:U106" si="58">IF(U87=U$96,"",U87)</f>
        <v/>
      </c>
      <c r="X98" s="4">
        <f>IF(X87="",IF(AND(Y98="",$C98&lt;&gt;"",$C98&lt;&gt;"BYE"),MAX(X$30:X96)+1,""),X87)</f>
        <v>2</v>
      </c>
      <c r="Y98" s="141" t="str">
        <f t="shared" ref="Y98:Y106" si="59">IF(Y87=Y$96,"",Y87)</f>
        <v/>
      </c>
    </row>
    <row r="99" spans="3:25">
      <c r="C99" t="str">
        <f t="shared" si="53"/>
        <v>Henson/Pigford</v>
      </c>
      <c r="D99" s="137">
        <f>IF(D88="",IF(AND(E99="",$C99&lt;&gt;"",$C99&lt;&gt;"BYE"),MAX(D$30:D98)+1,""),D88)</f>
        <v>2</v>
      </c>
      <c r="E99" s="141" t="str">
        <f t="shared" si="54"/>
        <v/>
      </c>
      <c r="H99" s="137">
        <f>IF(H88="",IF(AND(I99="",$C99&lt;&gt;"",$C99&lt;&gt;"BYE"),MAX(H$30:H98)+1,""),H88)</f>
        <v>2</v>
      </c>
      <c r="I99" s="141" t="str">
        <f t="shared" si="55"/>
        <v/>
      </c>
      <c r="L99" s="4">
        <f>IF(L88="",IF(AND(M99="",$C99&lt;&gt;"",$C99&lt;&gt;"BYE"),MAX(L$30:L97)+1,""),L88)</f>
        <v>3</v>
      </c>
      <c r="M99" s="141" t="str">
        <f t="shared" si="56"/>
        <v/>
      </c>
      <c r="P99" s="4">
        <f>IF(P88="",IF(AND(Q99="",$C99&lt;&gt;"",$C99&lt;&gt;"BYE"),MAX(P$30:P97)+1,""),P88)</f>
        <v>3</v>
      </c>
      <c r="Q99" s="141" t="str">
        <f t="shared" si="57"/>
        <v/>
      </c>
      <c r="T99" s="4">
        <f>IF(T88="",IF(AND(U99="",$C99&lt;&gt;"",$C99&lt;&gt;"BYE"),MAX(T$30:T97)+1,""),T88)</f>
        <v>3</v>
      </c>
      <c r="U99" s="141" t="str">
        <f t="shared" si="58"/>
        <v/>
      </c>
      <c r="X99" s="4">
        <f>IF(X88="",IF(AND(Y99="",$C99&lt;&gt;"",$C99&lt;&gt;"BYE"),MAX(X$30:X97)+1,""),X88)</f>
        <v>3</v>
      </c>
      <c r="Y99" s="141" t="str">
        <f t="shared" si="59"/>
        <v/>
      </c>
    </row>
    <row r="100" spans="3:25">
      <c r="C100" t="str">
        <f t="shared" si="53"/>
        <v>Randolph/Shindle</v>
      </c>
      <c r="D100" s="137">
        <f>IF(D89="",IF(AND(E100="",$C100&lt;&gt;"",$C100&lt;&gt;"BYE"),MAX(D$30:D99)+1,""),D89)</f>
        <v>5</v>
      </c>
      <c r="E100" s="141" t="str">
        <f t="shared" si="54"/>
        <v/>
      </c>
      <c r="H100" s="137">
        <f>IF(H89="",IF(AND(I100="",$C100&lt;&gt;"",$C100&lt;&gt;"BYE"),MAX(H$30:H99)+1,""),H89)</f>
        <v>5</v>
      </c>
      <c r="I100" s="141" t="str">
        <f t="shared" si="55"/>
        <v/>
      </c>
      <c r="L100" s="4">
        <f>IF(L89="",IF(AND(M100="",$C100&lt;&gt;"",$C100&lt;&gt;"BYE"),MAX(L$30:L98)+1,""),L89)</f>
        <v>4</v>
      </c>
      <c r="M100" s="141" t="str">
        <f t="shared" si="56"/>
        <v/>
      </c>
      <c r="P100" s="4">
        <f>IF(P89="",IF(AND(Q100="",$C100&lt;&gt;"",$C100&lt;&gt;"BYE"),MAX(P$30:P98)+1,""),P89)</f>
        <v>4</v>
      </c>
      <c r="Q100" s="141" t="str">
        <f t="shared" si="57"/>
        <v/>
      </c>
      <c r="T100" s="4">
        <f>IF(T89="",IF(AND(U100="",$C100&lt;&gt;"",$C100&lt;&gt;"BYE"),MAX(T$30:T98)+1,""),T89)</f>
        <v>4</v>
      </c>
      <c r="U100" s="141" t="str">
        <f t="shared" si="58"/>
        <v/>
      </c>
      <c r="X100" s="4">
        <f>IF(X89="",IF(AND(Y100="",$C100&lt;&gt;"",$C100&lt;&gt;"BYE"),MAX(X$30:X98)+1,""),X89)</f>
        <v>4</v>
      </c>
      <c r="Y100" s="141" t="str">
        <f t="shared" si="59"/>
        <v/>
      </c>
    </row>
    <row r="101" spans="3:25">
      <c r="C101" t="str">
        <f t="shared" si="53"/>
        <v>Ancheta/Tiwari</v>
      </c>
      <c r="D101" s="137">
        <f>IF(D90="",IF(AND(E101="",$C101&lt;&gt;"",$C101&lt;&gt;"BYE"),MAX(D$30:D100)+1,""),D90)</f>
        <v>7</v>
      </c>
      <c r="E101" s="141" t="str">
        <f t="shared" si="54"/>
        <v/>
      </c>
      <c r="H101" s="137">
        <f>IF(H90="",IF(AND(I101="",$C101&lt;&gt;"",$C101&lt;&gt;"BYE"),MAX(H$30:H100)+1,""),H90)</f>
        <v>7</v>
      </c>
      <c r="I101" s="141" t="str">
        <f t="shared" si="55"/>
        <v/>
      </c>
      <c r="L101" s="4">
        <f>IF(L90="",IF(AND(M101="",$C101&lt;&gt;"",$C101&lt;&gt;"BYE"),MAX(L$30:L99)+1,""),L90)</f>
        <v>5</v>
      </c>
      <c r="M101" s="141" t="str">
        <f t="shared" si="56"/>
        <v/>
      </c>
      <c r="P101" s="4">
        <f>IF(P90="",IF(AND(Q101="",$C101&lt;&gt;"",$C101&lt;&gt;"BYE"),MAX(P$30:P99)+1,""),P90)</f>
        <v>5</v>
      </c>
      <c r="Q101" s="141" t="str">
        <f t="shared" si="57"/>
        <v/>
      </c>
      <c r="T101" s="4">
        <f>IF(T90="",IF(AND(U101="",$C101&lt;&gt;"",$C101&lt;&gt;"BYE"),MAX(T$30:T99)+1,""),T90)</f>
        <v>5</v>
      </c>
      <c r="U101" s="141" t="str">
        <f t="shared" si="58"/>
        <v/>
      </c>
      <c r="X101" s="4">
        <f>IF(X90="",IF(AND(Y101="",$C101&lt;&gt;"",$C101&lt;&gt;"BYE"),MAX(X$30:X99)+1,""),X90)</f>
        <v>5</v>
      </c>
      <c r="Y101" s="141" t="str">
        <f t="shared" si="59"/>
        <v/>
      </c>
    </row>
    <row r="102" spans="3:25">
      <c r="C102" t="str">
        <f t="shared" si="53"/>
        <v>Reynolds/Wiley</v>
      </c>
      <c r="D102" s="137">
        <f>IF(D91="",IF(AND(E102="",$C102&lt;&gt;"",$C102&lt;&gt;"BYE"),MAX(D$30:D101)+1,""),D91)</f>
        <v>4</v>
      </c>
      <c r="E102" s="141" t="str">
        <f t="shared" si="54"/>
        <v/>
      </c>
      <c r="H102" s="137">
        <f>IF(H91="",IF(AND(I102="",$C102&lt;&gt;"",$C102&lt;&gt;"BYE"),MAX(H$30:H101)+1,""),H91)</f>
        <v>4</v>
      </c>
      <c r="I102" s="141" t="str">
        <f t="shared" si="55"/>
        <v/>
      </c>
      <c r="L102" s="4">
        <f>IF(L91="",IF(AND(M102="",$C102&lt;&gt;"",$C102&lt;&gt;"BYE"),MAX(L$30:L100)+1,""),L91)</f>
        <v>6</v>
      </c>
      <c r="M102" s="141" t="str">
        <f t="shared" si="56"/>
        <v/>
      </c>
      <c r="P102" s="4">
        <f>IF(P91="",IF(AND(Q102="",$C102&lt;&gt;"",$C102&lt;&gt;"BYE"),MAX(P$30:P100)+1,""),P91)</f>
        <v>6</v>
      </c>
      <c r="Q102" s="141" t="str">
        <f t="shared" si="57"/>
        <v/>
      </c>
      <c r="T102" s="4">
        <f>IF(T91="",IF(AND(U102="",$C102&lt;&gt;"",$C102&lt;&gt;"BYE"),MAX(T$30:T100)+1,""),T91)</f>
        <v>6</v>
      </c>
      <c r="U102" s="141" t="str">
        <f t="shared" si="58"/>
        <v/>
      </c>
      <c r="X102" s="4">
        <f>IF(X91="",IF(AND(Y102="",$C102&lt;&gt;"",$C102&lt;&gt;"BYE"),MAX(X$30:X100)+1,""),X91)</f>
        <v>6</v>
      </c>
      <c r="Y102" s="141" t="str">
        <f t="shared" si="59"/>
        <v/>
      </c>
    </row>
    <row r="103" spans="3:25">
      <c r="C103" t="str">
        <f t="shared" si="53"/>
        <v>Milo's</v>
      </c>
      <c r="D103" s="137" t="str">
        <f>IF(D92="",IF(AND(E103="",$C103&lt;&gt;"",$C103&lt;&gt;"BYE"),MAX(D$30:D102)+1,""),D92)</f>
        <v/>
      </c>
      <c r="E103" s="141">
        <f t="shared" si="54"/>
        <v>256</v>
      </c>
      <c r="H103" s="137" t="str">
        <f>IF(H92="",IF(AND(I103="",$C103&lt;&gt;"",$C103&lt;&gt;"BYE"),MAX(H$30:H102)+1,""),H92)</f>
        <v/>
      </c>
      <c r="I103" s="141">
        <f t="shared" si="55"/>
        <v>256</v>
      </c>
      <c r="L103" s="4">
        <f>IF(L92="",IF(AND(M103="",$C103&lt;&gt;"",$C103&lt;&gt;"BYE"),MAX(L$30:L101)+1,""),L92)</f>
        <v>7</v>
      </c>
      <c r="M103" s="141" t="str">
        <f t="shared" si="56"/>
        <v/>
      </c>
      <c r="P103" s="4">
        <f>IF(P92="",IF(AND(Q103="",$C103&lt;&gt;"",$C103&lt;&gt;"BYE"),MAX(P$30:P101)+1,""),P92)</f>
        <v>7</v>
      </c>
      <c r="Q103" s="141" t="str">
        <f t="shared" si="57"/>
        <v/>
      </c>
      <c r="T103" s="4">
        <f>IF(T92="",IF(AND(U103="",$C103&lt;&gt;"",$C103&lt;&gt;"BYE"),MAX(T$30:T101)+1,""),T92)</f>
        <v>7</v>
      </c>
      <c r="U103" s="141" t="str">
        <f t="shared" si="58"/>
        <v/>
      </c>
      <c r="X103" s="4">
        <f>IF(X92="",IF(AND(Y103="",$C103&lt;&gt;"",$C103&lt;&gt;"BYE"),MAX(X$30:X101)+1,""),X92)</f>
        <v>7</v>
      </c>
      <c r="Y103" s="141" t="str">
        <f t="shared" si="59"/>
        <v/>
      </c>
    </row>
    <row r="104" spans="3:25">
      <c r="C104" t="str">
        <f t="shared" si="53"/>
        <v>Crumbliss</v>
      </c>
      <c r="D104" s="137">
        <f>IF(D93="",IF(AND(E104="",$C104&lt;&gt;"",$C104&lt;&gt;"BYE"),MAX(D$30:D103)+1,""),D93)</f>
        <v>1</v>
      </c>
      <c r="E104" s="141" t="str">
        <f t="shared" si="54"/>
        <v/>
      </c>
      <c r="H104" s="137">
        <f>IF(H93="",IF(AND(I104="",$C104&lt;&gt;"",$C104&lt;&gt;"BYE"),MAX(H$30:H103)+1,""),H93)</f>
        <v>1</v>
      </c>
      <c r="I104" s="141" t="str">
        <f t="shared" si="55"/>
        <v/>
      </c>
      <c r="L104" s="4">
        <f>IF(L93="",IF(AND(M104="",$C104&lt;&gt;"",$C104&lt;&gt;"BYE"),MAX(L$30:L102)+1,""),L93)</f>
        <v>8</v>
      </c>
      <c r="M104" s="141" t="str">
        <f t="shared" si="56"/>
        <v/>
      </c>
      <c r="P104" s="4">
        <f>IF(P93="",IF(AND(Q104="",$C104&lt;&gt;"",$C104&lt;&gt;"BYE"),MAX(P$30:P102)+1,""),P93)</f>
        <v>8</v>
      </c>
      <c r="Q104" s="141" t="str">
        <f t="shared" si="57"/>
        <v/>
      </c>
      <c r="T104" s="4">
        <f>IF(T93="",IF(AND(U104="",$C104&lt;&gt;"",$C104&lt;&gt;"BYE"),MAX(T$30:T102)+1,""),T93)</f>
        <v>8</v>
      </c>
      <c r="U104" s="141" t="str">
        <f t="shared" si="58"/>
        <v/>
      </c>
      <c r="X104" s="4">
        <f>IF(X93="",IF(AND(Y104="",$C104&lt;&gt;"",$C104&lt;&gt;"BYE"),MAX(X$30:X102)+1,""),X93)</f>
        <v>8</v>
      </c>
      <c r="Y104" s="141" t="str">
        <f t="shared" si="59"/>
        <v/>
      </c>
    </row>
    <row r="105" spans="3:25">
      <c r="C105" t="str">
        <f t="shared" si="53"/>
        <v/>
      </c>
      <c r="D105" s="137" t="str">
        <f>IF(D94="",IF(AND(E105="",$C105&lt;&gt;"",$C105&lt;&gt;"BYE"),MAX(D$30:D104)+1,""),D94)</f>
        <v/>
      </c>
      <c r="E105" s="141">
        <f t="shared" si="54"/>
        <v>0</v>
      </c>
      <c r="H105" s="137" t="str">
        <f>IF(H94="",IF(AND(I105="",$C105&lt;&gt;"",$C105&lt;&gt;"BYE"),MAX(H$30:H104)+1,""),H94)</f>
        <v/>
      </c>
      <c r="I105" s="141">
        <f t="shared" si="55"/>
        <v>0</v>
      </c>
      <c r="L105" s="4" t="str">
        <f>IF(L94="",IF(AND(M105="",$C105&lt;&gt;"",$C105&lt;&gt;"BYE"),MAX(L$30:L103)+1,""),L94)</f>
        <v/>
      </c>
      <c r="M105" s="141" t="str">
        <f t="shared" si="56"/>
        <v/>
      </c>
      <c r="P105" s="4" t="str">
        <f>IF(P94="",IF(AND(Q105="",$C105&lt;&gt;"",$C105&lt;&gt;"BYE"),MAX(P$30:P103)+1,""),P94)</f>
        <v/>
      </c>
      <c r="Q105" s="141" t="str">
        <f t="shared" si="57"/>
        <v/>
      </c>
      <c r="T105" s="4" t="str">
        <f>IF(T94="",IF(AND(U105="",$C105&lt;&gt;"",$C105&lt;&gt;"BYE"),MAX(T$30:T103)+1,""),T94)</f>
        <v/>
      </c>
      <c r="U105" s="141" t="str">
        <f t="shared" si="58"/>
        <v/>
      </c>
      <c r="X105" s="4" t="str">
        <f>IF(X94="",IF(AND(Y105="",$C105&lt;&gt;"",$C105&lt;&gt;"BYE"),MAX(X$30:X103)+1,""),X94)</f>
        <v/>
      </c>
      <c r="Y105" s="141" t="str">
        <f t="shared" si="59"/>
        <v/>
      </c>
    </row>
    <row r="106" spans="3:25">
      <c r="C106" t="str">
        <f t="shared" si="53"/>
        <v/>
      </c>
      <c r="D106" s="137" t="str">
        <f>IF(D95="",IF(AND(E106="",$C106&lt;&gt;"",$C106&lt;&gt;"BYE"),MAX(D$30:D105)+1,""),D95)</f>
        <v/>
      </c>
      <c r="E106" s="141">
        <f t="shared" si="54"/>
        <v>0</v>
      </c>
      <c r="H106" s="137" t="str">
        <f>IF(H95="",IF(AND(I106="",$C106&lt;&gt;"",$C106&lt;&gt;"BYE"),MAX(H$30:H105)+1,""),H95)</f>
        <v/>
      </c>
      <c r="I106" s="141">
        <f t="shared" si="55"/>
        <v>0</v>
      </c>
      <c r="L106" s="4" t="str">
        <f>IF(L95="",IF(AND(M106="",$C106&lt;&gt;"",$C106&lt;&gt;"BYE"),MAX(L$30:L104)+1,""),L95)</f>
        <v/>
      </c>
      <c r="M106" s="141" t="str">
        <f t="shared" si="56"/>
        <v/>
      </c>
      <c r="P106" s="4" t="str">
        <f>IF(P95="",IF(AND(Q106="",$C106&lt;&gt;"",$C106&lt;&gt;"BYE"),MAX(P$30:P104)+1,""),P95)</f>
        <v/>
      </c>
      <c r="Q106" s="141" t="str">
        <f t="shared" si="57"/>
        <v/>
      </c>
      <c r="T106" s="4" t="str">
        <f>IF(T95="",IF(AND(U106="",$C106&lt;&gt;"",$C106&lt;&gt;"BYE"),MAX(T$30:T104)+1,""),T95)</f>
        <v/>
      </c>
      <c r="U106" s="141" t="str">
        <f t="shared" si="58"/>
        <v/>
      </c>
      <c r="X106" s="4" t="str">
        <f>IF(X95="",IF(AND(Y106="",$C106&lt;&gt;"",$C106&lt;&gt;"BYE"),MAX(X$30:X104)+1,""),X95)</f>
        <v/>
      </c>
      <c r="Y106" s="141" t="str">
        <f t="shared" si="59"/>
        <v/>
      </c>
    </row>
    <row r="107" spans="3:25">
      <c r="C107" s="1" t="s">
        <v>105</v>
      </c>
      <c r="D107" s="28" t="s">
        <v>101</v>
      </c>
      <c r="E107" s="28">
        <f>MAX(E97:E106)</f>
        <v>256</v>
      </c>
      <c r="H107" s="28" t="s">
        <v>101</v>
      </c>
      <c r="I107" s="28">
        <f>MAX(I97:I106)</f>
        <v>256</v>
      </c>
      <c r="L107" s="28" t="s">
        <v>101</v>
      </c>
      <c r="M107" s="28">
        <f>MAX(M97:M106)</f>
        <v>0</v>
      </c>
      <c r="P107" s="28" t="s">
        <v>101</v>
      </c>
      <c r="Q107" s="28">
        <f>MAX(Q97:Q106)</f>
        <v>0</v>
      </c>
      <c r="T107" s="28" t="s">
        <v>101</v>
      </c>
      <c r="U107" s="28">
        <f>MAX(U97:U106)</f>
        <v>0</v>
      </c>
      <c r="X107" s="28" t="s">
        <v>101</v>
      </c>
      <c r="Y107" s="28">
        <f>MAX(Y97:Y106)</f>
        <v>0</v>
      </c>
    </row>
    <row r="108" spans="3:25">
      <c r="C108" t="str">
        <f t="shared" ref="C108:C117" si="60">C97</f>
        <v>The Littles</v>
      </c>
      <c r="D108" s="137">
        <f>IF(D97="",IF(AND(E108="",$C108&lt;&gt;"",$C108&lt;&gt;"BYE"),MAX(D$30:D107)+1,""),D97)</f>
        <v>6</v>
      </c>
      <c r="E108" s="4" t="str">
        <f>IF(E97=E$107,"",E97)</f>
        <v/>
      </c>
      <c r="H108" s="137">
        <f>IF(H97="",IF(AND(I108="",$C108&lt;&gt;"",$C108&lt;&gt;"BYE"),MAX(H$30:H107)+1,""),H97)</f>
        <v>6</v>
      </c>
      <c r="I108" s="141" t="str">
        <f>IF(I97=I$107,"",I97)</f>
        <v/>
      </c>
      <c r="L108" s="4">
        <f>IF(L97="",IF(AND(M108="",$C108&lt;&gt;"",$C108&lt;&gt;"BYE"),MAX(L$30:L106)+1,""),L97)</f>
        <v>1</v>
      </c>
      <c r="M108" s="141" t="str">
        <f>IF(M97=M$107,"",M97)</f>
        <v/>
      </c>
      <c r="P108" s="4">
        <f>IF(P97="",IF(AND(Q108="",$C108&lt;&gt;"",$C108&lt;&gt;"BYE"),MAX(P$30:P106)+1,""),P97)</f>
        <v>1</v>
      </c>
      <c r="Q108" s="141" t="str">
        <f>IF(Q97=Q$107,"",Q97)</f>
        <v/>
      </c>
      <c r="T108" s="4">
        <f>IF(T97="",IF(AND(U108="",$C108&lt;&gt;"",$C108&lt;&gt;"BYE"),MAX(T$30:T106)+1,""),T97)</f>
        <v>1</v>
      </c>
      <c r="U108" s="141" t="str">
        <f>IF(U97=U$107,"",U97)</f>
        <v/>
      </c>
      <c r="X108" s="4">
        <f>IF(X97="",IF(AND(Y108="",$C108&lt;&gt;"",$C108&lt;&gt;"BYE"),MAX(X$30:X106)+1,""),X97)</f>
        <v>1</v>
      </c>
      <c r="Y108" s="141" t="str">
        <f>IF(Y97=Y$107,"",Y97)</f>
        <v/>
      </c>
    </row>
    <row r="109" spans="3:25">
      <c r="C109" t="str">
        <f t="shared" si="60"/>
        <v>PHOQUEURTEEM</v>
      </c>
      <c r="D109" s="137">
        <f>IF(D98="",IF(AND(E109="",$C109&lt;&gt;"",$C109&lt;&gt;"BYE"),MAX(D$30:D108)+1,""),D98)</f>
        <v>3</v>
      </c>
      <c r="E109" s="141" t="str">
        <f t="shared" ref="E109:E117" si="61">IF(E98=E$107,"",E98)</f>
        <v/>
      </c>
      <c r="H109" s="137">
        <f>IF(H98="",IF(AND(I109="",$C109&lt;&gt;"",$C109&lt;&gt;"BYE"),MAX(H$30:H108)+1,""),H98)</f>
        <v>3</v>
      </c>
      <c r="I109" s="141" t="str">
        <f t="shared" ref="I109:I117" si="62">IF(I98=I$107,"",I98)</f>
        <v/>
      </c>
      <c r="L109" s="4">
        <f>IF(L98="",IF(AND(M109="",$C109&lt;&gt;"",$C109&lt;&gt;"BYE"),MAX(L$30:L107)+1,""),L98)</f>
        <v>2</v>
      </c>
      <c r="M109" s="141" t="str">
        <f t="shared" ref="M109:M117" si="63">IF(M98=M$107,"",M98)</f>
        <v/>
      </c>
      <c r="P109" s="4">
        <f>IF(P98="",IF(AND(Q109="",$C109&lt;&gt;"",$C109&lt;&gt;"BYE"),MAX(P$30:P107)+1,""),P98)</f>
        <v>2</v>
      </c>
      <c r="Q109" s="141" t="str">
        <f t="shared" ref="Q109:Q117" si="64">IF(Q98=Q$107,"",Q98)</f>
        <v/>
      </c>
      <c r="T109" s="4">
        <f>IF(T98="",IF(AND(U109="",$C109&lt;&gt;"",$C109&lt;&gt;"BYE"),MAX(T$30:T107)+1,""),T98)</f>
        <v>2</v>
      </c>
      <c r="U109" s="141" t="str">
        <f t="shared" ref="U109:U117" si="65">IF(U98=U$107,"",U98)</f>
        <v/>
      </c>
      <c r="X109" s="4">
        <f>IF(X98="",IF(AND(Y109="",$C109&lt;&gt;"",$C109&lt;&gt;"BYE"),MAX(X$30:X107)+1,""),X98)</f>
        <v>2</v>
      </c>
      <c r="Y109" s="141" t="str">
        <f t="shared" ref="Y109:Y117" si="66">IF(Y98=Y$107,"",Y98)</f>
        <v/>
      </c>
    </row>
    <row r="110" spans="3:25">
      <c r="C110" t="str">
        <f t="shared" si="60"/>
        <v>Henson/Pigford</v>
      </c>
      <c r="D110" s="137">
        <f>IF(D99="",IF(AND(E110="",$C110&lt;&gt;"",$C110&lt;&gt;"BYE"),MAX(D$30:D109)+1,""),D99)</f>
        <v>2</v>
      </c>
      <c r="E110" s="141" t="str">
        <f t="shared" si="61"/>
        <v/>
      </c>
      <c r="H110" s="137">
        <f>IF(H99="",IF(AND(I110="",$C110&lt;&gt;"",$C110&lt;&gt;"BYE"),MAX(H$30:H109)+1,""),H99)</f>
        <v>2</v>
      </c>
      <c r="I110" s="141" t="str">
        <f t="shared" si="62"/>
        <v/>
      </c>
      <c r="L110" s="4">
        <f>IF(L99="",IF(AND(M110="",$C110&lt;&gt;"",$C110&lt;&gt;"BYE"),MAX(L$30:L108)+1,""),L99)</f>
        <v>3</v>
      </c>
      <c r="M110" s="141" t="str">
        <f t="shared" si="63"/>
        <v/>
      </c>
      <c r="P110" s="4">
        <f>IF(P99="",IF(AND(Q110="",$C110&lt;&gt;"",$C110&lt;&gt;"BYE"),MAX(P$30:P108)+1,""),P99)</f>
        <v>3</v>
      </c>
      <c r="Q110" s="141" t="str">
        <f t="shared" si="64"/>
        <v/>
      </c>
      <c r="T110" s="4">
        <f>IF(T99="",IF(AND(U110="",$C110&lt;&gt;"",$C110&lt;&gt;"BYE"),MAX(T$30:T108)+1,""),T99)</f>
        <v>3</v>
      </c>
      <c r="U110" s="141" t="str">
        <f t="shared" si="65"/>
        <v/>
      </c>
      <c r="X110" s="4">
        <f>IF(X99="",IF(AND(Y110="",$C110&lt;&gt;"",$C110&lt;&gt;"BYE"),MAX(X$30:X108)+1,""),X99)</f>
        <v>3</v>
      </c>
      <c r="Y110" s="141" t="str">
        <f t="shared" si="66"/>
        <v/>
      </c>
    </row>
    <row r="111" spans="3:25">
      <c r="C111" t="str">
        <f t="shared" si="60"/>
        <v>Randolph/Shindle</v>
      </c>
      <c r="D111" s="137">
        <f>IF(D100="",IF(AND(E111="",$C111&lt;&gt;"",$C111&lt;&gt;"BYE"),MAX(D$30:D110)+1,""),D100)</f>
        <v>5</v>
      </c>
      <c r="E111" s="141" t="str">
        <f t="shared" si="61"/>
        <v/>
      </c>
      <c r="H111" s="137">
        <f>IF(H100="",IF(AND(I111="",$C111&lt;&gt;"",$C111&lt;&gt;"BYE"),MAX(H$30:H110)+1,""),H100)</f>
        <v>5</v>
      </c>
      <c r="I111" s="141" t="str">
        <f t="shared" si="62"/>
        <v/>
      </c>
      <c r="L111" s="4">
        <f>IF(L100="",IF(AND(M111="",$C111&lt;&gt;"",$C111&lt;&gt;"BYE"),MAX(L$30:L109)+1,""),L100)</f>
        <v>4</v>
      </c>
      <c r="M111" s="141" t="str">
        <f t="shared" si="63"/>
        <v/>
      </c>
      <c r="P111" s="4">
        <f>IF(P100="",IF(AND(Q111="",$C111&lt;&gt;"",$C111&lt;&gt;"BYE"),MAX(P$30:P109)+1,""),P100)</f>
        <v>4</v>
      </c>
      <c r="Q111" s="141" t="str">
        <f t="shared" si="64"/>
        <v/>
      </c>
      <c r="T111" s="4">
        <f>IF(T100="",IF(AND(U111="",$C111&lt;&gt;"",$C111&lt;&gt;"BYE"),MAX(T$30:T109)+1,""),T100)</f>
        <v>4</v>
      </c>
      <c r="U111" s="141" t="str">
        <f t="shared" si="65"/>
        <v/>
      </c>
      <c r="X111" s="4">
        <f>IF(X100="",IF(AND(Y111="",$C111&lt;&gt;"",$C111&lt;&gt;"BYE"),MAX(X$30:X109)+1,""),X100)</f>
        <v>4</v>
      </c>
      <c r="Y111" s="141" t="str">
        <f t="shared" si="66"/>
        <v/>
      </c>
    </row>
    <row r="112" spans="3:25">
      <c r="C112" t="str">
        <f t="shared" si="60"/>
        <v>Ancheta/Tiwari</v>
      </c>
      <c r="D112" s="137">
        <f>IF(D101="",IF(AND(E112="",$C112&lt;&gt;"",$C112&lt;&gt;"BYE"),MAX(D$30:D111)+1,""),D101)</f>
        <v>7</v>
      </c>
      <c r="E112" s="141" t="str">
        <f t="shared" si="61"/>
        <v/>
      </c>
      <c r="H112" s="137">
        <f>IF(H101="",IF(AND(I112="",$C112&lt;&gt;"",$C112&lt;&gt;"BYE"),MAX(H$30:H111)+1,""),H101)</f>
        <v>7</v>
      </c>
      <c r="I112" s="141" t="str">
        <f t="shared" si="62"/>
        <v/>
      </c>
      <c r="L112" s="4">
        <f>IF(L101="",IF(AND(M112="",$C112&lt;&gt;"",$C112&lt;&gt;"BYE"),MAX(L$30:L110)+1,""),L101)</f>
        <v>5</v>
      </c>
      <c r="M112" s="141" t="str">
        <f t="shared" si="63"/>
        <v/>
      </c>
      <c r="P112" s="4">
        <f>IF(P101="",IF(AND(Q112="",$C112&lt;&gt;"",$C112&lt;&gt;"BYE"),MAX(P$30:P110)+1,""),P101)</f>
        <v>5</v>
      </c>
      <c r="Q112" s="141" t="str">
        <f t="shared" si="64"/>
        <v/>
      </c>
      <c r="T112" s="4">
        <f>IF(T101="",IF(AND(U112="",$C112&lt;&gt;"",$C112&lt;&gt;"BYE"),MAX(T$30:T110)+1,""),T101)</f>
        <v>5</v>
      </c>
      <c r="U112" s="141" t="str">
        <f t="shared" si="65"/>
        <v/>
      </c>
      <c r="X112" s="4">
        <f>IF(X101="",IF(AND(Y112="",$C112&lt;&gt;"",$C112&lt;&gt;"BYE"),MAX(X$30:X110)+1,""),X101)</f>
        <v>5</v>
      </c>
      <c r="Y112" s="141" t="str">
        <f t="shared" si="66"/>
        <v/>
      </c>
    </row>
    <row r="113" spans="3:25">
      <c r="C113" t="str">
        <f t="shared" si="60"/>
        <v>Reynolds/Wiley</v>
      </c>
      <c r="D113" s="137">
        <f>IF(D102="",IF(AND(E113="",$C113&lt;&gt;"",$C113&lt;&gt;"BYE"),MAX(D$30:D112)+1,""),D102)</f>
        <v>4</v>
      </c>
      <c r="E113" s="141" t="str">
        <f t="shared" si="61"/>
        <v/>
      </c>
      <c r="H113" s="137">
        <f>IF(H102="",IF(AND(I113="",$C113&lt;&gt;"",$C113&lt;&gt;"BYE"),MAX(H$30:H112)+1,""),H102)</f>
        <v>4</v>
      </c>
      <c r="I113" s="141" t="str">
        <f t="shared" si="62"/>
        <v/>
      </c>
      <c r="L113" s="4">
        <f>IF(L102="",IF(AND(M113="",$C113&lt;&gt;"",$C113&lt;&gt;"BYE"),MAX(L$30:L111)+1,""),L102)</f>
        <v>6</v>
      </c>
      <c r="M113" s="141" t="str">
        <f t="shared" si="63"/>
        <v/>
      </c>
      <c r="P113" s="4">
        <f>IF(P102="",IF(AND(Q113="",$C113&lt;&gt;"",$C113&lt;&gt;"BYE"),MAX(P$30:P111)+1,""),P102)</f>
        <v>6</v>
      </c>
      <c r="Q113" s="141" t="str">
        <f t="shared" si="64"/>
        <v/>
      </c>
      <c r="T113" s="4">
        <f>IF(T102="",IF(AND(U113="",$C113&lt;&gt;"",$C113&lt;&gt;"BYE"),MAX(T$30:T111)+1,""),T102)</f>
        <v>6</v>
      </c>
      <c r="U113" s="141" t="str">
        <f t="shared" si="65"/>
        <v/>
      </c>
      <c r="X113" s="4">
        <f>IF(X102="",IF(AND(Y113="",$C113&lt;&gt;"",$C113&lt;&gt;"BYE"),MAX(X$30:X111)+1,""),X102)</f>
        <v>6</v>
      </c>
      <c r="Y113" s="141" t="str">
        <f t="shared" si="66"/>
        <v/>
      </c>
    </row>
    <row r="114" spans="3:25">
      <c r="C114" t="str">
        <f t="shared" si="60"/>
        <v>Milo's</v>
      </c>
      <c r="D114" s="137">
        <f>IF(D103="",IF(AND(E114="",$C114&lt;&gt;"",$C114&lt;&gt;"BYE"),MAX(D$30:D113)+1,""),D103)</f>
        <v>8</v>
      </c>
      <c r="E114" s="141" t="str">
        <f t="shared" si="61"/>
        <v/>
      </c>
      <c r="H114" s="137">
        <f>IF(H103="",IF(AND(I114="",$C114&lt;&gt;"",$C114&lt;&gt;"BYE"),MAX(H$30:H113)+1,""),H103)</f>
        <v>8</v>
      </c>
      <c r="I114" s="141" t="str">
        <f t="shared" si="62"/>
        <v/>
      </c>
      <c r="L114" s="4">
        <f>IF(L103="",IF(AND(M114="",$C114&lt;&gt;"",$C114&lt;&gt;"BYE"),MAX(L$30:L112)+1,""),L103)</f>
        <v>7</v>
      </c>
      <c r="M114" s="141" t="str">
        <f t="shared" si="63"/>
        <v/>
      </c>
      <c r="P114" s="4">
        <f>IF(P103="",IF(AND(Q114="",$C114&lt;&gt;"",$C114&lt;&gt;"BYE"),MAX(P$30:P112)+1,""),P103)</f>
        <v>7</v>
      </c>
      <c r="Q114" s="141" t="str">
        <f t="shared" si="64"/>
        <v/>
      </c>
      <c r="T114" s="4">
        <f>IF(T103="",IF(AND(U114="",$C114&lt;&gt;"",$C114&lt;&gt;"BYE"),MAX(T$30:T112)+1,""),T103)</f>
        <v>7</v>
      </c>
      <c r="U114" s="141" t="str">
        <f t="shared" si="65"/>
        <v/>
      </c>
      <c r="X114" s="4">
        <f>IF(X103="",IF(AND(Y114="",$C114&lt;&gt;"",$C114&lt;&gt;"BYE"),MAX(X$30:X112)+1,""),X103)</f>
        <v>7</v>
      </c>
      <c r="Y114" s="141" t="str">
        <f t="shared" si="66"/>
        <v/>
      </c>
    </row>
    <row r="115" spans="3:25">
      <c r="C115" t="str">
        <f t="shared" si="60"/>
        <v>Crumbliss</v>
      </c>
      <c r="D115" s="137">
        <f>IF(D104="",IF(AND(E115="",$C115&lt;&gt;"",$C115&lt;&gt;"BYE"),MAX(D$30:D114)+1,""),D104)</f>
        <v>1</v>
      </c>
      <c r="E115" s="141" t="str">
        <f t="shared" si="61"/>
        <v/>
      </c>
      <c r="H115" s="137">
        <f>IF(H104="",IF(AND(I115="",$C115&lt;&gt;"",$C115&lt;&gt;"BYE"),MAX(H$30:H114)+1,""),H104)</f>
        <v>1</v>
      </c>
      <c r="I115" s="141" t="str">
        <f t="shared" si="62"/>
        <v/>
      </c>
      <c r="L115" s="4">
        <f>IF(L104="",IF(AND(M115="",$C115&lt;&gt;"",$C115&lt;&gt;"BYE"),MAX(L$30:L113)+1,""),L104)</f>
        <v>8</v>
      </c>
      <c r="M115" s="141" t="str">
        <f t="shared" si="63"/>
        <v/>
      </c>
      <c r="P115" s="4">
        <f>IF(P104="",IF(AND(Q115="",$C115&lt;&gt;"",$C115&lt;&gt;"BYE"),MAX(P$30:P113)+1,""),P104)</f>
        <v>8</v>
      </c>
      <c r="Q115" s="141" t="str">
        <f t="shared" si="64"/>
        <v/>
      </c>
      <c r="T115" s="4">
        <f>IF(T104="",IF(AND(U115="",$C115&lt;&gt;"",$C115&lt;&gt;"BYE"),MAX(T$30:T113)+1,""),T104)</f>
        <v>8</v>
      </c>
      <c r="U115" s="141" t="str">
        <f t="shared" si="65"/>
        <v/>
      </c>
      <c r="X115" s="4">
        <f>IF(X104="",IF(AND(Y115="",$C115&lt;&gt;"",$C115&lt;&gt;"BYE"),MAX(X$30:X113)+1,""),X104)</f>
        <v>8</v>
      </c>
      <c r="Y115" s="141" t="str">
        <f t="shared" si="66"/>
        <v/>
      </c>
    </row>
    <row r="116" spans="3:25">
      <c r="C116" t="str">
        <f t="shared" si="60"/>
        <v/>
      </c>
      <c r="D116" s="137" t="str">
        <f>IF(D105="",IF(AND(E116="",$C116&lt;&gt;"",$C116&lt;&gt;"BYE"),MAX(D$30:D115)+1,""),D105)</f>
        <v/>
      </c>
      <c r="E116" s="141">
        <f t="shared" si="61"/>
        <v>0</v>
      </c>
      <c r="H116" s="137" t="str">
        <f>IF(H105="",IF(AND(I116="",$C116&lt;&gt;"",$C116&lt;&gt;"BYE"),MAX(H$30:H115)+1,""),H105)</f>
        <v/>
      </c>
      <c r="I116" s="141">
        <f t="shared" si="62"/>
        <v>0</v>
      </c>
      <c r="L116" s="4" t="str">
        <f>IF(L105="",IF(AND(M116="",$C116&lt;&gt;"",$C116&lt;&gt;"BYE"),MAX(L$30:L114)+1,""),L105)</f>
        <v/>
      </c>
      <c r="M116" s="141" t="str">
        <f t="shared" si="63"/>
        <v/>
      </c>
      <c r="P116" s="4" t="str">
        <f>IF(P105="",IF(AND(Q116="",$C116&lt;&gt;"",$C116&lt;&gt;"BYE"),MAX(P$30:P114)+1,""),P105)</f>
        <v/>
      </c>
      <c r="Q116" s="141" t="str">
        <f t="shared" si="64"/>
        <v/>
      </c>
      <c r="T116" s="4" t="str">
        <f>IF(T105="",IF(AND(U116="",$C116&lt;&gt;"",$C116&lt;&gt;"BYE"),MAX(T$30:T114)+1,""),T105)</f>
        <v/>
      </c>
      <c r="U116" s="141" t="str">
        <f t="shared" si="65"/>
        <v/>
      </c>
      <c r="X116" s="4" t="str">
        <f>IF(X105="",IF(AND(Y116="",$C116&lt;&gt;"",$C116&lt;&gt;"BYE"),MAX(X$30:X114)+1,""),X105)</f>
        <v/>
      </c>
      <c r="Y116" s="141" t="str">
        <f t="shared" si="66"/>
        <v/>
      </c>
    </row>
    <row r="117" spans="3:25">
      <c r="C117" t="str">
        <f t="shared" si="60"/>
        <v/>
      </c>
      <c r="D117" s="137" t="str">
        <f>IF(D106="",IF(AND(E117="",$C117&lt;&gt;"",$C117&lt;&gt;"BYE"),MAX(D$30:D116)+1,""),D106)</f>
        <v/>
      </c>
      <c r="E117" s="141">
        <f t="shared" si="61"/>
        <v>0</v>
      </c>
      <c r="H117" s="137" t="str">
        <f>IF(H106="",IF(AND(I117="",$C117&lt;&gt;"",$C117&lt;&gt;"BYE"),MAX(H$30:H116)+1,""),H106)</f>
        <v/>
      </c>
      <c r="I117" s="141">
        <f t="shared" si="62"/>
        <v>0</v>
      </c>
      <c r="L117" s="4" t="str">
        <f>IF(L106="",IF(AND(M117="",$C117&lt;&gt;"",$C117&lt;&gt;"BYE"),MAX(L$30:L115)+1,""),L106)</f>
        <v/>
      </c>
      <c r="M117" s="141" t="str">
        <f t="shared" si="63"/>
        <v/>
      </c>
      <c r="P117" s="4" t="str">
        <f>IF(P106="",IF(AND(Q117="",$C117&lt;&gt;"",$C117&lt;&gt;"BYE"),MAX(P$30:P115)+1,""),P106)</f>
        <v/>
      </c>
      <c r="Q117" s="141" t="str">
        <f t="shared" si="64"/>
        <v/>
      </c>
      <c r="T117" s="4" t="str">
        <f>IF(T106="",IF(AND(U117="",$C117&lt;&gt;"",$C117&lt;&gt;"BYE"),MAX(T$30:T115)+1,""),T106)</f>
        <v/>
      </c>
      <c r="U117" s="141" t="str">
        <f t="shared" si="65"/>
        <v/>
      </c>
      <c r="X117" s="4" t="str">
        <f>IF(X106="",IF(AND(Y117="",$C117&lt;&gt;"",$C117&lt;&gt;"BYE"),MAX(X$30:X115)+1,""),X106)</f>
        <v/>
      </c>
      <c r="Y117" s="141" t="str">
        <f t="shared" si="66"/>
        <v/>
      </c>
    </row>
    <row r="118" spans="3:25">
      <c r="C118" s="1" t="s">
        <v>104</v>
      </c>
      <c r="D118" s="28" t="s">
        <v>101</v>
      </c>
      <c r="E118" s="28">
        <f>MAX(E108:E117)</f>
        <v>0</v>
      </c>
      <c r="H118" s="28" t="s">
        <v>101</v>
      </c>
      <c r="I118" s="28">
        <f>MAX(I108:I117)</f>
        <v>0</v>
      </c>
      <c r="L118" s="28" t="s">
        <v>101</v>
      </c>
      <c r="M118" s="28">
        <f>MAX(M108:M117)</f>
        <v>0</v>
      </c>
      <c r="P118" s="28" t="s">
        <v>101</v>
      </c>
      <c r="Q118" s="28">
        <f>MAX(Q108:Q117)</f>
        <v>0</v>
      </c>
      <c r="T118" s="28" t="s">
        <v>101</v>
      </c>
      <c r="U118" s="28">
        <f>MAX(U108:U117)</f>
        <v>0</v>
      </c>
      <c r="X118" s="28" t="s">
        <v>101</v>
      </c>
      <c r="Y118" s="28">
        <f>MAX(Y108:Y117)</f>
        <v>0</v>
      </c>
    </row>
    <row r="119" spans="3:25">
      <c r="C119" t="str">
        <f t="shared" ref="C119:C128" si="67">C108</f>
        <v>The Littles</v>
      </c>
      <c r="D119" s="137">
        <f>IF(D108="",IF(AND(E119="",$C119&lt;&gt;"",$C119&lt;&gt;"BYE"),MAX(D$30:D118)+1,""),D108)</f>
        <v>6</v>
      </c>
      <c r="E119" s="4" t="str">
        <f>IF(E108=E$118,"",E108)</f>
        <v/>
      </c>
      <c r="H119" s="137">
        <f>IF(H108="",IF(AND(I119="",$C119&lt;&gt;"",$C119&lt;&gt;"BYE"),MAX(H$30:H118)+1,""),H108)</f>
        <v>6</v>
      </c>
      <c r="I119" s="141" t="str">
        <f>IF(I108=I$118,"",I108)</f>
        <v/>
      </c>
      <c r="L119" s="4">
        <f>IF(L108="",IF(AND(M119="",$C119&lt;&gt;"",$C119&lt;&gt;"BYE"),MAX(L$30:L117)+1,""),L108)</f>
        <v>1</v>
      </c>
      <c r="M119" s="141" t="str">
        <f>IF(M108=M$118,"",M108)</f>
        <v/>
      </c>
      <c r="P119" s="4">
        <f>IF(P108="",IF(AND(Q119="",$C119&lt;&gt;"",$C119&lt;&gt;"BYE"),MAX(P$30:P117)+1,""),P108)</f>
        <v>1</v>
      </c>
      <c r="Q119" s="141" t="str">
        <f>IF(Q108=Q$118,"",Q108)</f>
        <v/>
      </c>
      <c r="T119" s="4">
        <f>IF(T108="",IF(AND(U119="",$C119&lt;&gt;"",$C119&lt;&gt;"BYE"),MAX(T$30:T117)+1,""),T108)</f>
        <v>1</v>
      </c>
      <c r="U119" s="141" t="str">
        <f>IF(U108=U$118,"",U108)</f>
        <v/>
      </c>
      <c r="X119" s="4">
        <f>IF(X108="",IF(AND(Y119="",$C119&lt;&gt;"",$C119&lt;&gt;"BYE"),MAX(X$30:X117)+1,""),X108)</f>
        <v>1</v>
      </c>
      <c r="Y119" s="141" t="str">
        <f>IF(Y108=Y$118,"",Y108)</f>
        <v/>
      </c>
    </row>
    <row r="120" spans="3:25">
      <c r="C120" t="str">
        <f t="shared" si="67"/>
        <v>PHOQUEURTEEM</v>
      </c>
      <c r="D120" s="137">
        <f>IF(D109="",IF(AND(E120="",$C120&lt;&gt;"",$C120&lt;&gt;"BYE"),MAX(D$30:D119)+1,""),D109)</f>
        <v>3</v>
      </c>
      <c r="E120" s="141" t="str">
        <f t="shared" ref="E120:E128" si="68">IF(E109=E$118,"",E109)</f>
        <v/>
      </c>
      <c r="H120" s="137">
        <f>IF(H109="",IF(AND(I120="",$C120&lt;&gt;"",$C120&lt;&gt;"BYE"),MAX(H$30:H119)+1,""),H109)</f>
        <v>3</v>
      </c>
      <c r="I120" s="141" t="str">
        <f t="shared" ref="I120:I128" si="69">IF(I109=I$118,"",I109)</f>
        <v/>
      </c>
      <c r="L120" s="4">
        <f>IF(L109="",IF(AND(M120="",$C120&lt;&gt;"",$C120&lt;&gt;"BYE"),MAX(L$30:L118)+1,""),L109)</f>
        <v>2</v>
      </c>
      <c r="M120" s="141" t="str">
        <f t="shared" ref="M120:M128" si="70">IF(M109=M$118,"",M109)</f>
        <v/>
      </c>
      <c r="P120" s="4">
        <f>IF(P109="",IF(AND(Q120="",$C120&lt;&gt;"",$C120&lt;&gt;"BYE"),MAX(P$30:P118)+1,""),P109)</f>
        <v>2</v>
      </c>
      <c r="Q120" s="141" t="str">
        <f t="shared" ref="Q120:Q128" si="71">IF(Q109=Q$118,"",Q109)</f>
        <v/>
      </c>
      <c r="T120" s="4">
        <f>IF(T109="",IF(AND(U120="",$C120&lt;&gt;"",$C120&lt;&gt;"BYE"),MAX(T$30:T118)+1,""),T109)</f>
        <v>2</v>
      </c>
      <c r="U120" s="141" t="str">
        <f t="shared" ref="U120:U128" si="72">IF(U109=U$118,"",U109)</f>
        <v/>
      </c>
      <c r="X120" s="4">
        <f>IF(X109="",IF(AND(Y120="",$C120&lt;&gt;"",$C120&lt;&gt;"BYE"),MAX(X$30:X118)+1,""),X109)</f>
        <v>2</v>
      </c>
      <c r="Y120" s="141" t="str">
        <f t="shared" ref="Y120:Y128" si="73">IF(Y109=Y$118,"",Y109)</f>
        <v/>
      </c>
    </row>
    <row r="121" spans="3:25">
      <c r="C121" t="str">
        <f t="shared" si="67"/>
        <v>Henson/Pigford</v>
      </c>
      <c r="D121" s="137">
        <f>IF(D110="",IF(AND(E121="",$C121&lt;&gt;"",$C121&lt;&gt;"BYE"),MAX(D$30:D120)+1,""),D110)</f>
        <v>2</v>
      </c>
      <c r="E121" s="141" t="str">
        <f t="shared" si="68"/>
        <v/>
      </c>
      <c r="H121" s="137">
        <f>IF(H110="",IF(AND(I121="",$C121&lt;&gt;"",$C121&lt;&gt;"BYE"),MAX(H$30:H120)+1,""),H110)</f>
        <v>2</v>
      </c>
      <c r="I121" s="141" t="str">
        <f t="shared" si="69"/>
        <v/>
      </c>
      <c r="L121" s="4">
        <f>IF(L110="",IF(AND(M121="",$C121&lt;&gt;"",$C121&lt;&gt;"BYE"),MAX(L$30:L119)+1,""),L110)</f>
        <v>3</v>
      </c>
      <c r="M121" s="141" t="str">
        <f t="shared" si="70"/>
        <v/>
      </c>
      <c r="P121" s="4">
        <f>IF(P110="",IF(AND(Q121="",$C121&lt;&gt;"",$C121&lt;&gt;"BYE"),MAX(P$30:P119)+1,""),P110)</f>
        <v>3</v>
      </c>
      <c r="Q121" s="141" t="str">
        <f t="shared" si="71"/>
        <v/>
      </c>
      <c r="T121" s="4">
        <f>IF(T110="",IF(AND(U121="",$C121&lt;&gt;"",$C121&lt;&gt;"BYE"),MAX(T$30:T119)+1,""),T110)</f>
        <v>3</v>
      </c>
      <c r="U121" s="141" t="str">
        <f t="shared" si="72"/>
        <v/>
      </c>
      <c r="X121" s="4">
        <f>IF(X110="",IF(AND(Y121="",$C121&lt;&gt;"",$C121&lt;&gt;"BYE"),MAX(X$30:X119)+1,""),X110)</f>
        <v>3</v>
      </c>
      <c r="Y121" s="141" t="str">
        <f t="shared" si="73"/>
        <v/>
      </c>
    </row>
    <row r="122" spans="3:25">
      <c r="C122" t="str">
        <f t="shared" si="67"/>
        <v>Randolph/Shindle</v>
      </c>
      <c r="D122" s="137">
        <f>IF(D111="",IF(AND(E122="",$C122&lt;&gt;"",$C122&lt;&gt;"BYE"),MAX(D$30:D121)+1,""),D111)</f>
        <v>5</v>
      </c>
      <c r="E122" s="141" t="str">
        <f t="shared" si="68"/>
        <v/>
      </c>
      <c r="H122" s="137">
        <f>IF(H111="",IF(AND(I122="",$C122&lt;&gt;"",$C122&lt;&gt;"BYE"),MAX(H$30:H121)+1,""),H111)</f>
        <v>5</v>
      </c>
      <c r="I122" s="141" t="str">
        <f t="shared" si="69"/>
        <v/>
      </c>
      <c r="L122" s="4">
        <f>IF(L111="",IF(AND(M122="",$C122&lt;&gt;"",$C122&lt;&gt;"BYE"),MAX(L$30:L120)+1,""),L111)</f>
        <v>4</v>
      </c>
      <c r="M122" s="141" t="str">
        <f t="shared" si="70"/>
        <v/>
      </c>
      <c r="P122" s="4">
        <f>IF(P111="",IF(AND(Q122="",$C122&lt;&gt;"",$C122&lt;&gt;"BYE"),MAX(P$30:P120)+1,""),P111)</f>
        <v>4</v>
      </c>
      <c r="Q122" s="141" t="str">
        <f t="shared" si="71"/>
        <v/>
      </c>
      <c r="T122" s="4">
        <f>IF(T111="",IF(AND(U122="",$C122&lt;&gt;"",$C122&lt;&gt;"BYE"),MAX(T$30:T120)+1,""),T111)</f>
        <v>4</v>
      </c>
      <c r="U122" s="141" t="str">
        <f t="shared" si="72"/>
        <v/>
      </c>
      <c r="X122" s="4">
        <f>IF(X111="",IF(AND(Y122="",$C122&lt;&gt;"",$C122&lt;&gt;"BYE"),MAX(X$30:X120)+1,""),X111)</f>
        <v>4</v>
      </c>
      <c r="Y122" s="141" t="str">
        <f t="shared" si="73"/>
        <v/>
      </c>
    </row>
    <row r="123" spans="3:25">
      <c r="C123" t="str">
        <f t="shared" si="67"/>
        <v>Ancheta/Tiwari</v>
      </c>
      <c r="D123" s="137">
        <f>IF(D112="",IF(AND(E123="",$C123&lt;&gt;"",$C123&lt;&gt;"BYE"),MAX(D$30:D122)+1,""),D112)</f>
        <v>7</v>
      </c>
      <c r="E123" s="141" t="str">
        <f t="shared" si="68"/>
        <v/>
      </c>
      <c r="H123" s="137">
        <f>IF(H112="",IF(AND(I123="",$C123&lt;&gt;"",$C123&lt;&gt;"BYE"),MAX(H$30:H122)+1,""),H112)</f>
        <v>7</v>
      </c>
      <c r="I123" s="141" t="str">
        <f t="shared" si="69"/>
        <v/>
      </c>
      <c r="L123" s="4">
        <f>IF(L112="",IF(AND(M123="",$C123&lt;&gt;"",$C123&lt;&gt;"BYE"),MAX(L$30:L121)+1,""),L112)</f>
        <v>5</v>
      </c>
      <c r="M123" s="141" t="str">
        <f t="shared" si="70"/>
        <v/>
      </c>
      <c r="P123" s="4">
        <f>IF(P112="",IF(AND(Q123="",$C123&lt;&gt;"",$C123&lt;&gt;"BYE"),MAX(P$30:P121)+1,""),P112)</f>
        <v>5</v>
      </c>
      <c r="Q123" s="141" t="str">
        <f t="shared" si="71"/>
        <v/>
      </c>
      <c r="T123" s="4">
        <f>IF(T112="",IF(AND(U123="",$C123&lt;&gt;"",$C123&lt;&gt;"BYE"),MAX(T$30:T121)+1,""),T112)</f>
        <v>5</v>
      </c>
      <c r="U123" s="141" t="str">
        <f t="shared" si="72"/>
        <v/>
      </c>
      <c r="X123" s="4">
        <f>IF(X112="",IF(AND(Y123="",$C123&lt;&gt;"",$C123&lt;&gt;"BYE"),MAX(X$30:X121)+1,""),X112)</f>
        <v>5</v>
      </c>
      <c r="Y123" s="141" t="str">
        <f t="shared" si="73"/>
        <v/>
      </c>
    </row>
    <row r="124" spans="3:25">
      <c r="C124" t="str">
        <f t="shared" si="67"/>
        <v>Reynolds/Wiley</v>
      </c>
      <c r="D124" s="137">
        <f>IF(D113="",IF(AND(E124="",$C124&lt;&gt;"",$C124&lt;&gt;"BYE"),MAX(D$30:D123)+1,""),D113)</f>
        <v>4</v>
      </c>
      <c r="E124" s="141" t="str">
        <f t="shared" si="68"/>
        <v/>
      </c>
      <c r="H124" s="137">
        <f>IF(H113="",IF(AND(I124="",$C124&lt;&gt;"",$C124&lt;&gt;"BYE"),MAX(H$30:H123)+1,""),H113)</f>
        <v>4</v>
      </c>
      <c r="I124" s="141" t="str">
        <f t="shared" si="69"/>
        <v/>
      </c>
      <c r="L124" s="4">
        <f>IF(L113="",IF(AND(M124="",$C124&lt;&gt;"",$C124&lt;&gt;"BYE"),MAX(L$30:L122)+1,""),L113)</f>
        <v>6</v>
      </c>
      <c r="M124" s="141" t="str">
        <f t="shared" si="70"/>
        <v/>
      </c>
      <c r="P124" s="4">
        <f>IF(P113="",IF(AND(Q124="",$C124&lt;&gt;"",$C124&lt;&gt;"BYE"),MAX(P$30:P122)+1,""),P113)</f>
        <v>6</v>
      </c>
      <c r="Q124" s="141" t="str">
        <f t="shared" si="71"/>
        <v/>
      </c>
      <c r="T124" s="4">
        <f>IF(T113="",IF(AND(U124="",$C124&lt;&gt;"",$C124&lt;&gt;"BYE"),MAX(T$30:T122)+1,""),T113)</f>
        <v>6</v>
      </c>
      <c r="U124" s="141" t="str">
        <f t="shared" si="72"/>
        <v/>
      </c>
      <c r="X124" s="4">
        <f>IF(X113="",IF(AND(Y124="",$C124&lt;&gt;"",$C124&lt;&gt;"BYE"),MAX(X$30:X122)+1,""),X113)</f>
        <v>6</v>
      </c>
      <c r="Y124" s="141" t="str">
        <f t="shared" si="73"/>
        <v/>
      </c>
    </row>
    <row r="125" spans="3:25">
      <c r="C125" t="str">
        <f t="shared" si="67"/>
        <v>Milo's</v>
      </c>
      <c r="D125" s="137">
        <f>IF(D114="",IF(AND(E125="",$C125&lt;&gt;"",$C125&lt;&gt;"BYE"),MAX(D$30:D124)+1,""),D114)</f>
        <v>8</v>
      </c>
      <c r="E125" s="141" t="str">
        <f t="shared" si="68"/>
        <v/>
      </c>
      <c r="H125" s="137">
        <f>IF(H114="",IF(AND(I125="",$C125&lt;&gt;"",$C125&lt;&gt;"BYE"),MAX(H$30:H124)+1,""),H114)</f>
        <v>8</v>
      </c>
      <c r="I125" s="141" t="str">
        <f t="shared" si="69"/>
        <v/>
      </c>
      <c r="L125" s="4">
        <f>IF(L114="",IF(AND(M125="",$C125&lt;&gt;"",$C125&lt;&gt;"BYE"),MAX(L$30:L123)+1,""),L114)</f>
        <v>7</v>
      </c>
      <c r="M125" s="141" t="str">
        <f t="shared" si="70"/>
        <v/>
      </c>
      <c r="P125" s="4">
        <f>IF(P114="",IF(AND(Q125="",$C125&lt;&gt;"",$C125&lt;&gt;"BYE"),MAX(P$30:P123)+1,""),P114)</f>
        <v>7</v>
      </c>
      <c r="Q125" s="141" t="str">
        <f t="shared" si="71"/>
        <v/>
      </c>
      <c r="T125" s="4">
        <f>IF(T114="",IF(AND(U125="",$C125&lt;&gt;"",$C125&lt;&gt;"BYE"),MAX(T$30:T123)+1,""),T114)</f>
        <v>7</v>
      </c>
      <c r="U125" s="141" t="str">
        <f t="shared" si="72"/>
        <v/>
      </c>
      <c r="X125" s="4">
        <f>IF(X114="",IF(AND(Y125="",$C125&lt;&gt;"",$C125&lt;&gt;"BYE"),MAX(X$30:X123)+1,""),X114)</f>
        <v>7</v>
      </c>
      <c r="Y125" s="141" t="str">
        <f t="shared" si="73"/>
        <v/>
      </c>
    </row>
    <row r="126" spans="3:25">
      <c r="C126" t="str">
        <f t="shared" si="67"/>
        <v>Crumbliss</v>
      </c>
      <c r="D126" s="137">
        <f>IF(D115="",IF(AND(E126="",$C126&lt;&gt;"",$C126&lt;&gt;"BYE"),MAX(D$30:D125)+1,""),D115)</f>
        <v>1</v>
      </c>
      <c r="E126" s="141" t="str">
        <f t="shared" si="68"/>
        <v/>
      </c>
      <c r="H126" s="137">
        <f>IF(H115="",IF(AND(I126="",$C126&lt;&gt;"",$C126&lt;&gt;"BYE"),MAX(H$30:H125)+1,""),H115)</f>
        <v>1</v>
      </c>
      <c r="I126" s="141" t="str">
        <f t="shared" si="69"/>
        <v/>
      </c>
      <c r="L126" s="4">
        <f>IF(L115="",IF(AND(M126="",$C126&lt;&gt;"",$C126&lt;&gt;"BYE"),MAX(L$30:L124)+1,""),L115)</f>
        <v>8</v>
      </c>
      <c r="M126" s="141" t="str">
        <f t="shared" si="70"/>
        <v/>
      </c>
      <c r="P126" s="4">
        <f>IF(P115="",IF(AND(Q126="",$C126&lt;&gt;"",$C126&lt;&gt;"BYE"),MAX(P$30:P124)+1,""),P115)</f>
        <v>8</v>
      </c>
      <c r="Q126" s="141" t="str">
        <f t="shared" si="71"/>
        <v/>
      </c>
      <c r="T126" s="4">
        <f>IF(T115="",IF(AND(U126="",$C126&lt;&gt;"",$C126&lt;&gt;"BYE"),MAX(T$30:T124)+1,""),T115)</f>
        <v>8</v>
      </c>
      <c r="U126" s="141" t="str">
        <f t="shared" si="72"/>
        <v/>
      </c>
      <c r="X126" s="4">
        <f>IF(X115="",IF(AND(Y126="",$C126&lt;&gt;"",$C126&lt;&gt;"BYE"),MAX(X$30:X124)+1,""),X115)</f>
        <v>8</v>
      </c>
      <c r="Y126" s="141" t="str">
        <f t="shared" si="73"/>
        <v/>
      </c>
    </row>
    <row r="127" spans="3:25">
      <c r="C127" t="str">
        <f t="shared" si="67"/>
        <v/>
      </c>
      <c r="D127" s="137" t="str">
        <f>IF(D116="",IF(AND(E127="",$C127&lt;&gt;"",$C127&lt;&gt;"BYE"),MAX(D$30:D126)+1,""),D116)</f>
        <v/>
      </c>
      <c r="E127" s="141" t="str">
        <f t="shared" si="68"/>
        <v/>
      </c>
      <c r="H127" s="137" t="str">
        <f>IF(H116="",IF(AND(I127="",$C127&lt;&gt;"",$C127&lt;&gt;"BYE"),MAX(H$30:H126)+1,""),H116)</f>
        <v/>
      </c>
      <c r="I127" s="141" t="str">
        <f t="shared" si="69"/>
        <v/>
      </c>
      <c r="L127" s="4" t="str">
        <f>IF(L116="",IF(AND(M127="",$C127&lt;&gt;"",$C127&lt;&gt;"BYE"),MAX(L$30:L125)+1,""),L116)</f>
        <v/>
      </c>
      <c r="M127" s="141" t="str">
        <f t="shared" si="70"/>
        <v/>
      </c>
      <c r="P127" s="4" t="str">
        <f>IF(P116="",IF(AND(Q127="",$C127&lt;&gt;"",$C127&lt;&gt;"BYE"),MAX(P$30:P125)+1,""),P116)</f>
        <v/>
      </c>
      <c r="Q127" s="141" t="str">
        <f t="shared" si="71"/>
        <v/>
      </c>
      <c r="T127" s="4" t="str">
        <f>IF(T116="",IF(AND(U127="",$C127&lt;&gt;"",$C127&lt;&gt;"BYE"),MAX(T$30:T125)+1,""),T116)</f>
        <v/>
      </c>
      <c r="U127" s="141" t="str">
        <f t="shared" si="72"/>
        <v/>
      </c>
      <c r="X127" s="4" t="str">
        <f>IF(X116="",IF(AND(Y127="",$C127&lt;&gt;"",$C127&lt;&gt;"BYE"),MAX(X$30:X125)+1,""),X116)</f>
        <v/>
      </c>
      <c r="Y127" s="141" t="str">
        <f t="shared" si="73"/>
        <v/>
      </c>
    </row>
    <row r="128" spans="3:25">
      <c r="C128" t="str">
        <f t="shared" si="67"/>
        <v/>
      </c>
      <c r="D128" s="137" t="str">
        <f>IF(D117="",IF(AND(E128="",$C128&lt;&gt;"",$C128&lt;&gt;"BYE"),MAX(D$30:D127)+1,""),D117)</f>
        <v/>
      </c>
      <c r="E128" s="141" t="str">
        <f t="shared" si="68"/>
        <v/>
      </c>
      <c r="H128" s="137" t="str">
        <f>IF(H117="",IF(AND(I128="",$C128&lt;&gt;"",$C128&lt;&gt;"BYE"),MAX(H$30:H127)+1,""),H117)</f>
        <v/>
      </c>
      <c r="I128" s="141" t="str">
        <f t="shared" si="69"/>
        <v/>
      </c>
      <c r="L128" s="4" t="str">
        <f>IF(L117="",IF(AND(M128="",$C128&lt;&gt;"",$C128&lt;&gt;"BYE"),MAX(L$30:L126)+1,""),L117)</f>
        <v/>
      </c>
      <c r="M128" s="141" t="str">
        <f t="shared" si="70"/>
        <v/>
      </c>
      <c r="P128" s="4" t="str">
        <f>IF(P117="",IF(AND(Q128="",$C128&lt;&gt;"",$C128&lt;&gt;"BYE"),MAX(P$30:P126)+1,""),P117)</f>
        <v/>
      </c>
      <c r="Q128" s="141" t="str">
        <f t="shared" si="71"/>
        <v/>
      </c>
      <c r="T128" s="4" t="str">
        <f>IF(T117="",IF(AND(U128="",$C128&lt;&gt;"",$C128&lt;&gt;"BYE"),MAX(T$30:T126)+1,""),T117)</f>
        <v/>
      </c>
      <c r="U128" s="141" t="str">
        <f t="shared" si="72"/>
        <v/>
      </c>
      <c r="X128" s="4" t="str">
        <f>IF(X117="",IF(AND(Y128="",$C128&lt;&gt;"",$C128&lt;&gt;"BYE"),MAX(X$30:X126)+1,""),X117)</f>
        <v/>
      </c>
      <c r="Y128" s="141" t="str">
        <f t="shared" si="73"/>
        <v/>
      </c>
    </row>
    <row r="129" spans="3:25">
      <c r="C129" s="1" t="s">
        <v>103</v>
      </c>
      <c r="D129" s="28" t="s">
        <v>101</v>
      </c>
      <c r="E129" s="28">
        <f>MAX(E119:E128)</f>
        <v>0</v>
      </c>
      <c r="H129" s="28" t="s">
        <v>101</v>
      </c>
      <c r="I129" s="28">
        <f>MAX(I119:I128)</f>
        <v>0</v>
      </c>
      <c r="L129" s="28" t="s">
        <v>101</v>
      </c>
      <c r="M129" s="28">
        <f>MAX(M119:M128)</f>
        <v>0</v>
      </c>
      <c r="P129" s="28" t="s">
        <v>101</v>
      </c>
      <c r="Q129" s="28">
        <f>MAX(Q119:Q128)</f>
        <v>0</v>
      </c>
      <c r="T129" s="28" t="s">
        <v>101</v>
      </c>
      <c r="U129" s="28">
        <f>MAX(U119:U128)</f>
        <v>0</v>
      </c>
      <c r="X129" s="28" t="s">
        <v>101</v>
      </c>
      <c r="Y129" s="28">
        <f>MAX(Y119:Y128)</f>
        <v>0</v>
      </c>
    </row>
    <row r="130" spans="3:25">
      <c r="C130" t="str">
        <f>C119</f>
        <v>The Littles</v>
      </c>
      <c r="D130" s="137">
        <f>IF(D119="",IF(AND(E130="",$C130&lt;&gt;"",$C130&lt;&gt;"BYE"),MAX(D$30:D129)+1,""),D119)</f>
        <v>6</v>
      </c>
      <c r="E130" s="4" t="str">
        <f>IF(E119=E$129,"",E119)</f>
        <v/>
      </c>
      <c r="H130" s="137">
        <f>IF(H119="",IF(AND(I130="",$C130&lt;&gt;"",$C130&lt;&gt;"BYE"),MAX(H$30:H129)+1,""),H119)</f>
        <v>6</v>
      </c>
      <c r="I130" s="141" t="str">
        <f>IF(I119=I$129,"",I119)</f>
        <v/>
      </c>
      <c r="L130" s="4">
        <f>IF(L119="",IF(AND(M130="",$C130&lt;&gt;"",$C130&lt;&gt;"BYE"),MAX(L$30:L128)+1,""),L119)</f>
        <v>1</v>
      </c>
      <c r="M130" s="141" t="str">
        <f>IF(M119=M$129,"",M119)</f>
        <v/>
      </c>
      <c r="P130" s="4">
        <f>IF(P119="",IF(AND(Q130="",$C130&lt;&gt;"",$C130&lt;&gt;"BYE"),MAX(P$30:P128)+1,""),P119)</f>
        <v>1</v>
      </c>
      <c r="Q130" s="141" t="str">
        <f>IF(Q119=Q$129,"",Q119)</f>
        <v/>
      </c>
      <c r="T130" s="4">
        <f>IF(T119="",IF(AND(U130="",$C130&lt;&gt;"",$C130&lt;&gt;"BYE"),MAX(T$30:T128)+1,""),T119)</f>
        <v>1</v>
      </c>
      <c r="U130" s="141" t="str">
        <f>IF(U119=U$129,"",U119)</f>
        <v/>
      </c>
      <c r="X130" s="4">
        <f>IF(X119="",IF(AND(Y130="",$C130&lt;&gt;"",$C130&lt;&gt;"BYE"),MAX(X$30:X128)+1,""),X119)</f>
        <v>1</v>
      </c>
      <c r="Y130" s="141" t="str">
        <f>IF(Y119=Y$129,"",Y119)</f>
        <v/>
      </c>
    </row>
    <row r="131" spans="3:25">
      <c r="C131" t="str">
        <f t="shared" ref="C131:C139" si="74">C120</f>
        <v>PHOQUEURTEEM</v>
      </c>
      <c r="D131" s="137">
        <f>IF(D120="",IF(AND(E131="",$C131&lt;&gt;"",$C131&lt;&gt;"BYE"),MAX(D$30:D130)+1,""),D120)</f>
        <v>3</v>
      </c>
      <c r="E131" s="141" t="str">
        <f t="shared" ref="E131:E139" si="75">IF(E120=E$129,"",E120)</f>
        <v/>
      </c>
      <c r="H131" s="137">
        <f>IF(H120="",IF(AND(I131="",$C131&lt;&gt;"",$C131&lt;&gt;"BYE"),MAX(H$30:H130)+1,""),H120)</f>
        <v>3</v>
      </c>
      <c r="I131" s="141" t="str">
        <f t="shared" ref="I131:I139" si="76">IF(I120=I$129,"",I120)</f>
        <v/>
      </c>
      <c r="L131" s="4">
        <f>IF(L120="",IF(AND(M131="",$C131&lt;&gt;"",$C131&lt;&gt;"BYE"),MAX(L$30:L129)+1,""),L120)</f>
        <v>2</v>
      </c>
      <c r="M131" s="141" t="str">
        <f t="shared" ref="M131:M139" si="77">IF(M120=M$129,"",M120)</f>
        <v/>
      </c>
      <c r="P131" s="4">
        <f>IF(P120="",IF(AND(Q131="",$C131&lt;&gt;"",$C131&lt;&gt;"BYE"),MAX(P$30:P129)+1,""),P120)</f>
        <v>2</v>
      </c>
      <c r="Q131" s="141" t="str">
        <f t="shared" ref="Q131:Q139" si="78">IF(Q120=Q$129,"",Q120)</f>
        <v/>
      </c>
      <c r="T131" s="4">
        <f>IF(T120="",IF(AND(U131="",$C131&lt;&gt;"",$C131&lt;&gt;"BYE"),MAX(T$30:T129)+1,""),T120)</f>
        <v>2</v>
      </c>
      <c r="U131" s="141" t="str">
        <f t="shared" ref="U131:U139" si="79">IF(U120=U$129,"",U120)</f>
        <v/>
      </c>
      <c r="X131" s="4">
        <f>IF(X120="",IF(AND(Y131="",$C131&lt;&gt;"",$C131&lt;&gt;"BYE"),MAX(X$30:X129)+1,""),X120)</f>
        <v>2</v>
      </c>
      <c r="Y131" s="141" t="str">
        <f t="shared" ref="Y131:Y139" si="80">IF(Y120=Y$129,"",Y120)</f>
        <v/>
      </c>
    </row>
    <row r="132" spans="3:25">
      <c r="C132" t="str">
        <f t="shared" si="74"/>
        <v>Henson/Pigford</v>
      </c>
      <c r="D132" s="137">
        <f>IF(D121="",IF(AND(E132="",$C132&lt;&gt;"",$C132&lt;&gt;"BYE"),MAX(D$30:D131)+1,""),D121)</f>
        <v>2</v>
      </c>
      <c r="E132" s="141" t="str">
        <f t="shared" si="75"/>
        <v/>
      </c>
      <c r="H132" s="137">
        <f>IF(H121="",IF(AND(I132="",$C132&lt;&gt;"",$C132&lt;&gt;"BYE"),MAX(H$30:H131)+1,""),H121)</f>
        <v>2</v>
      </c>
      <c r="I132" s="141" t="str">
        <f t="shared" si="76"/>
        <v/>
      </c>
      <c r="L132" s="4">
        <f>IF(L121="",IF(AND(M132="",$C132&lt;&gt;"",$C132&lt;&gt;"BYE"),MAX(L$30:L130)+1,""),L121)</f>
        <v>3</v>
      </c>
      <c r="M132" s="141" t="str">
        <f t="shared" si="77"/>
        <v/>
      </c>
      <c r="P132" s="4">
        <f>IF(P121="",IF(AND(Q132="",$C132&lt;&gt;"",$C132&lt;&gt;"BYE"),MAX(P$30:P130)+1,""),P121)</f>
        <v>3</v>
      </c>
      <c r="Q132" s="141" t="str">
        <f t="shared" si="78"/>
        <v/>
      </c>
      <c r="T132" s="4">
        <f>IF(T121="",IF(AND(U132="",$C132&lt;&gt;"",$C132&lt;&gt;"BYE"),MAX(T$30:T130)+1,""),T121)</f>
        <v>3</v>
      </c>
      <c r="U132" s="141" t="str">
        <f t="shared" si="79"/>
        <v/>
      </c>
      <c r="X132" s="4">
        <f>IF(X121="",IF(AND(Y132="",$C132&lt;&gt;"",$C132&lt;&gt;"BYE"),MAX(X$30:X130)+1,""),X121)</f>
        <v>3</v>
      </c>
      <c r="Y132" s="141" t="str">
        <f t="shared" si="80"/>
        <v/>
      </c>
    </row>
    <row r="133" spans="3:25">
      <c r="C133" t="str">
        <f t="shared" si="74"/>
        <v>Randolph/Shindle</v>
      </c>
      <c r="D133" s="137">
        <f>IF(D122="",IF(AND(E133="",$C133&lt;&gt;"",$C133&lt;&gt;"BYE"),MAX(D$30:D132)+1,""),D122)</f>
        <v>5</v>
      </c>
      <c r="E133" s="141" t="str">
        <f t="shared" si="75"/>
        <v/>
      </c>
      <c r="H133" s="137">
        <f>IF(H122="",IF(AND(I133="",$C133&lt;&gt;"",$C133&lt;&gt;"BYE"),MAX(H$30:H132)+1,""),H122)</f>
        <v>5</v>
      </c>
      <c r="I133" s="141" t="str">
        <f t="shared" si="76"/>
        <v/>
      </c>
      <c r="L133" s="4">
        <f>IF(L122="",IF(AND(M133="",$C133&lt;&gt;"",$C133&lt;&gt;"BYE"),MAX(L$30:L131)+1,""),L122)</f>
        <v>4</v>
      </c>
      <c r="M133" s="141" t="str">
        <f t="shared" si="77"/>
        <v/>
      </c>
      <c r="P133" s="4">
        <f>IF(P122="",IF(AND(Q133="",$C133&lt;&gt;"",$C133&lt;&gt;"BYE"),MAX(P$30:P131)+1,""),P122)</f>
        <v>4</v>
      </c>
      <c r="Q133" s="141" t="str">
        <f t="shared" si="78"/>
        <v/>
      </c>
      <c r="T133" s="4">
        <f>IF(T122="",IF(AND(U133="",$C133&lt;&gt;"",$C133&lt;&gt;"BYE"),MAX(T$30:T131)+1,""),T122)</f>
        <v>4</v>
      </c>
      <c r="U133" s="141" t="str">
        <f t="shared" si="79"/>
        <v/>
      </c>
      <c r="X133" s="4">
        <f>IF(X122="",IF(AND(Y133="",$C133&lt;&gt;"",$C133&lt;&gt;"BYE"),MAX(X$30:X131)+1,""),X122)</f>
        <v>4</v>
      </c>
      <c r="Y133" s="141" t="str">
        <f t="shared" si="80"/>
        <v/>
      </c>
    </row>
    <row r="134" spans="3:25">
      <c r="C134" t="str">
        <f t="shared" si="74"/>
        <v>Ancheta/Tiwari</v>
      </c>
      <c r="D134" s="137">
        <f>IF(D123="",IF(AND(E134="",$C134&lt;&gt;"",$C134&lt;&gt;"BYE"),MAX(D$30:D133)+1,""),D123)</f>
        <v>7</v>
      </c>
      <c r="E134" s="141" t="str">
        <f t="shared" si="75"/>
        <v/>
      </c>
      <c r="H134" s="137">
        <f>IF(H123="",IF(AND(I134="",$C134&lt;&gt;"",$C134&lt;&gt;"BYE"),MAX(H$30:H133)+1,""),H123)</f>
        <v>7</v>
      </c>
      <c r="I134" s="141" t="str">
        <f t="shared" si="76"/>
        <v/>
      </c>
      <c r="L134" s="4">
        <f>IF(L123="",IF(AND(M134="",$C134&lt;&gt;"",$C134&lt;&gt;"BYE"),MAX(L$30:L132)+1,""),L123)</f>
        <v>5</v>
      </c>
      <c r="M134" s="141" t="str">
        <f t="shared" si="77"/>
        <v/>
      </c>
      <c r="P134" s="4">
        <f>IF(P123="",IF(AND(Q134="",$C134&lt;&gt;"",$C134&lt;&gt;"BYE"),MAX(P$30:P132)+1,""),P123)</f>
        <v>5</v>
      </c>
      <c r="Q134" s="141" t="str">
        <f t="shared" si="78"/>
        <v/>
      </c>
      <c r="T134" s="4">
        <f>IF(T123="",IF(AND(U134="",$C134&lt;&gt;"",$C134&lt;&gt;"BYE"),MAX(T$30:T132)+1,""),T123)</f>
        <v>5</v>
      </c>
      <c r="U134" s="141" t="str">
        <f t="shared" si="79"/>
        <v/>
      </c>
      <c r="X134" s="4">
        <f>IF(X123="",IF(AND(Y134="",$C134&lt;&gt;"",$C134&lt;&gt;"BYE"),MAX(X$30:X132)+1,""),X123)</f>
        <v>5</v>
      </c>
      <c r="Y134" s="141" t="str">
        <f t="shared" si="80"/>
        <v/>
      </c>
    </row>
    <row r="135" spans="3:25">
      <c r="C135" t="str">
        <f t="shared" si="74"/>
        <v>Reynolds/Wiley</v>
      </c>
      <c r="D135" s="137">
        <f>IF(D124="",IF(AND(E135="",$C135&lt;&gt;"",$C135&lt;&gt;"BYE"),MAX(D$30:D134)+1,""),D124)</f>
        <v>4</v>
      </c>
      <c r="E135" s="141" t="str">
        <f t="shared" si="75"/>
        <v/>
      </c>
      <c r="H135" s="137">
        <f>IF(H124="",IF(AND(I135="",$C135&lt;&gt;"",$C135&lt;&gt;"BYE"),MAX(H$30:H134)+1,""),H124)</f>
        <v>4</v>
      </c>
      <c r="I135" s="141" t="str">
        <f t="shared" si="76"/>
        <v/>
      </c>
      <c r="L135" s="4">
        <f>IF(L124="",IF(AND(M135="",$C135&lt;&gt;"",$C135&lt;&gt;"BYE"),MAX(L$30:L133)+1,""),L124)</f>
        <v>6</v>
      </c>
      <c r="M135" s="141" t="str">
        <f t="shared" si="77"/>
        <v/>
      </c>
      <c r="P135" s="4">
        <f>IF(P124="",IF(AND(Q135="",$C135&lt;&gt;"",$C135&lt;&gt;"BYE"),MAX(P$30:P133)+1,""),P124)</f>
        <v>6</v>
      </c>
      <c r="Q135" s="141" t="str">
        <f t="shared" si="78"/>
        <v/>
      </c>
      <c r="T135" s="4">
        <f>IF(T124="",IF(AND(U135="",$C135&lt;&gt;"",$C135&lt;&gt;"BYE"),MAX(T$30:T133)+1,""),T124)</f>
        <v>6</v>
      </c>
      <c r="U135" s="141" t="str">
        <f t="shared" si="79"/>
        <v/>
      </c>
      <c r="X135" s="4">
        <f>IF(X124="",IF(AND(Y135="",$C135&lt;&gt;"",$C135&lt;&gt;"BYE"),MAX(X$30:X133)+1,""),X124)</f>
        <v>6</v>
      </c>
      <c r="Y135" s="141" t="str">
        <f t="shared" si="80"/>
        <v/>
      </c>
    </row>
    <row r="136" spans="3:25">
      <c r="C136" t="str">
        <f t="shared" si="74"/>
        <v>Milo's</v>
      </c>
      <c r="D136" s="137">
        <f>IF(D125="",IF(AND(E136="",$C136&lt;&gt;"",$C136&lt;&gt;"BYE"),MAX(D$30:D135)+1,""),D125)</f>
        <v>8</v>
      </c>
      <c r="E136" s="141" t="str">
        <f t="shared" si="75"/>
        <v/>
      </c>
      <c r="H136" s="137">
        <f>IF(H125="",IF(AND(I136="",$C136&lt;&gt;"",$C136&lt;&gt;"BYE"),MAX(H$30:H135)+1,""),H125)</f>
        <v>8</v>
      </c>
      <c r="I136" s="141" t="str">
        <f t="shared" si="76"/>
        <v/>
      </c>
      <c r="L136" s="4">
        <f>IF(L125="",IF(AND(M136="",$C136&lt;&gt;"",$C136&lt;&gt;"BYE"),MAX(L$30:L134)+1,""),L125)</f>
        <v>7</v>
      </c>
      <c r="M136" s="141" t="str">
        <f t="shared" si="77"/>
        <v/>
      </c>
      <c r="P136" s="4">
        <f>IF(P125="",IF(AND(Q136="",$C136&lt;&gt;"",$C136&lt;&gt;"BYE"),MAX(P$30:P134)+1,""),P125)</f>
        <v>7</v>
      </c>
      <c r="Q136" s="141" t="str">
        <f t="shared" si="78"/>
        <v/>
      </c>
      <c r="T136" s="4">
        <f>IF(T125="",IF(AND(U136="",$C136&lt;&gt;"",$C136&lt;&gt;"BYE"),MAX(T$30:T134)+1,""),T125)</f>
        <v>7</v>
      </c>
      <c r="U136" s="141" t="str">
        <f t="shared" si="79"/>
        <v/>
      </c>
      <c r="X136" s="4">
        <f>IF(X125="",IF(AND(Y136="",$C136&lt;&gt;"",$C136&lt;&gt;"BYE"),MAX(X$30:X134)+1,""),X125)</f>
        <v>7</v>
      </c>
      <c r="Y136" s="141" t="str">
        <f t="shared" si="80"/>
        <v/>
      </c>
    </row>
    <row r="137" spans="3:25">
      <c r="C137" t="str">
        <f t="shared" si="74"/>
        <v>Crumbliss</v>
      </c>
      <c r="D137" s="137">
        <f>IF(D126="",IF(AND(E137="",$C137&lt;&gt;"",$C137&lt;&gt;"BYE"),MAX(D$30:D136)+1,""),D126)</f>
        <v>1</v>
      </c>
      <c r="E137" s="141" t="str">
        <f t="shared" si="75"/>
        <v/>
      </c>
      <c r="H137" s="137">
        <f>IF(H126="",IF(AND(I137="",$C137&lt;&gt;"",$C137&lt;&gt;"BYE"),MAX(H$30:H136)+1,""),H126)</f>
        <v>1</v>
      </c>
      <c r="I137" s="141" t="str">
        <f t="shared" si="76"/>
        <v/>
      </c>
      <c r="L137" s="4">
        <f>IF(L126="",IF(AND(M137="",$C137&lt;&gt;"",$C137&lt;&gt;"BYE"),MAX(L$30:L135)+1,""),L126)</f>
        <v>8</v>
      </c>
      <c r="M137" s="141" t="str">
        <f t="shared" si="77"/>
        <v/>
      </c>
      <c r="P137" s="4">
        <f>IF(P126="",IF(AND(Q137="",$C137&lt;&gt;"",$C137&lt;&gt;"BYE"),MAX(P$30:P135)+1,""),P126)</f>
        <v>8</v>
      </c>
      <c r="Q137" s="141" t="str">
        <f t="shared" si="78"/>
        <v/>
      </c>
      <c r="T137" s="4">
        <f>IF(T126="",IF(AND(U137="",$C137&lt;&gt;"",$C137&lt;&gt;"BYE"),MAX(T$30:T135)+1,""),T126)</f>
        <v>8</v>
      </c>
      <c r="U137" s="141" t="str">
        <f t="shared" si="79"/>
        <v/>
      </c>
      <c r="X137" s="4">
        <f>IF(X126="",IF(AND(Y137="",$C137&lt;&gt;"",$C137&lt;&gt;"BYE"),MAX(X$30:X135)+1,""),X126)</f>
        <v>8</v>
      </c>
      <c r="Y137" s="141" t="str">
        <f t="shared" si="80"/>
        <v/>
      </c>
    </row>
    <row r="138" spans="3:25">
      <c r="C138" t="str">
        <f t="shared" si="74"/>
        <v/>
      </c>
      <c r="D138" s="137" t="str">
        <f>IF(D127="",IF(AND(E138="",$C138&lt;&gt;"",$C138&lt;&gt;"BYE"),MAX(D$30:D137)+1,""),D127)</f>
        <v/>
      </c>
      <c r="E138" s="141" t="str">
        <f t="shared" si="75"/>
        <v/>
      </c>
      <c r="H138" s="137" t="str">
        <f>IF(H127="",IF(AND(I138="",$C138&lt;&gt;"",$C138&lt;&gt;"BYE"),MAX(H$30:H137)+1,""),H127)</f>
        <v/>
      </c>
      <c r="I138" s="141" t="str">
        <f t="shared" si="76"/>
        <v/>
      </c>
      <c r="L138" s="4" t="str">
        <f>IF(L127="",IF(AND(M138="",$C138&lt;&gt;"",$C138&lt;&gt;"BYE"),MAX(L$30:L136)+1,""),L127)</f>
        <v/>
      </c>
      <c r="M138" s="141" t="str">
        <f t="shared" si="77"/>
        <v/>
      </c>
      <c r="P138" s="4" t="str">
        <f>IF(P127="",IF(AND(Q138="",$C138&lt;&gt;"",$C138&lt;&gt;"BYE"),MAX(P$30:P136)+1,""),P127)</f>
        <v/>
      </c>
      <c r="Q138" s="141" t="str">
        <f t="shared" si="78"/>
        <v/>
      </c>
      <c r="T138" s="4" t="str">
        <f>IF(T127="",IF(AND(U138="",$C138&lt;&gt;"",$C138&lt;&gt;"BYE"),MAX(T$30:T136)+1,""),T127)</f>
        <v/>
      </c>
      <c r="U138" s="141" t="str">
        <f t="shared" si="79"/>
        <v/>
      </c>
      <c r="X138" s="4" t="str">
        <f>IF(X127="",IF(AND(Y138="",$C138&lt;&gt;"",$C138&lt;&gt;"BYE"),MAX(X$30:X136)+1,""),X127)</f>
        <v/>
      </c>
      <c r="Y138" s="141" t="str">
        <f t="shared" si="80"/>
        <v/>
      </c>
    </row>
    <row r="139" spans="3:25">
      <c r="C139" t="str">
        <f t="shared" si="74"/>
        <v/>
      </c>
      <c r="D139" s="4" t="str">
        <f>IF(D128="",IF(AND(E139="",$C139&lt;&gt;"",$C139&lt;&gt;"BYE"),MAX(D$30:D137)+1,""),D128)</f>
        <v/>
      </c>
      <c r="E139" s="141" t="str">
        <f t="shared" si="75"/>
        <v/>
      </c>
      <c r="H139" s="137" t="str">
        <f>IF(H128="",IF(AND(I139="",$C139&lt;&gt;"",$C139&lt;&gt;"BYE"),MAX(H$30:H138)+1,""),H128)</f>
        <v/>
      </c>
      <c r="I139" s="141" t="str">
        <f t="shared" si="76"/>
        <v/>
      </c>
      <c r="L139" s="4" t="str">
        <f>IF(L128="",IF(AND(M139="",$C139&lt;&gt;"",$C139&lt;&gt;"BYE"),MAX(L$30:L137)+1,""),L128)</f>
        <v/>
      </c>
      <c r="M139" s="141" t="str">
        <f t="shared" si="77"/>
        <v/>
      </c>
      <c r="P139" s="4" t="str">
        <f>IF(P128="",IF(AND(Q139="",$C139&lt;&gt;"",$C139&lt;&gt;"BYE"),MAX(P$30:P137)+1,""),P128)</f>
        <v/>
      </c>
      <c r="Q139" s="141" t="str">
        <f t="shared" si="78"/>
        <v/>
      </c>
      <c r="T139" s="4" t="str">
        <f>IF(T128="",IF(AND(U139="",$C139&lt;&gt;"",$C139&lt;&gt;"BYE"),MAX(T$30:T137)+1,""),T128)</f>
        <v/>
      </c>
      <c r="U139" s="141" t="str">
        <f t="shared" si="79"/>
        <v/>
      </c>
      <c r="X139" s="4" t="str">
        <f>IF(X128="",IF(AND(Y139="",$C139&lt;&gt;"",$C139&lt;&gt;"BYE"),MAX(X$30:X137)+1,""),X128)</f>
        <v/>
      </c>
      <c r="Y139" s="141" t="str">
        <f t="shared" si="80"/>
        <v/>
      </c>
    </row>
  </sheetData>
  <sheetProtection selectLockedCells="1" selectUnlockedCells="1"/>
  <mergeCells count="6">
    <mergeCell ref="X1:AA1"/>
    <mergeCell ref="D1:G1"/>
    <mergeCell ref="H1:K1"/>
    <mergeCell ref="L1:O1"/>
    <mergeCell ref="P1:S1"/>
    <mergeCell ref="T1:W1"/>
  </mergeCells>
  <conditionalFormatting sqref="C4:C13 H4:I13 AB4:XFD13 K4:K13">
    <cfRule type="expression" dxfId="15" priority="28">
      <formula>MOD(ROW(),2)=1</formula>
    </cfRule>
  </conditionalFormatting>
  <conditionalFormatting sqref="X4:X13">
    <cfRule type="expression" dxfId="14" priority="18">
      <formula>MOD(ROW(),2)=1</formula>
    </cfRule>
  </conditionalFormatting>
  <conditionalFormatting sqref="T4:T13">
    <cfRule type="expression" dxfId="13" priority="19">
      <formula>MOD(ROW(),2)=1</formula>
    </cfRule>
  </conditionalFormatting>
  <conditionalFormatting sqref="D4:G13">
    <cfRule type="expression" dxfId="12" priority="22">
      <formula>MOD(ROW(),2)=1</formula>
    </cfRule>
  </conditionalFormatting>
  <conditionalFormatting sqref="L4:L13">
    <cfRule type="expression" dxfId="11" priority="21">
      <formula>MOD(ROW(),2)=1</formula>
    </cfRule>
  </conditionalFormatting>
  <conditionalFormatting sqref="P4:P13">
    <cfRule type="expression" dxfId="10" priority="20">
      <formula>MOD(ROW(),2)=1</formula>
    </cfRule>
  </conditionalFormatting>
  <conditionalFormatting sqref="J4:J13">
    <cfRule type="expression" dxfId="9" priority="10">
      <formula>MOD(ROW(),2)=1</formula>
    </cfRule>
  </conditionalFormatting>
  <conditionalFormatting sqref="M4:M13 O5:O13">
    <cfRule type="expression" dxfId="8" priority="9">
      <formula>MOD(ROW(),2)=1</formula>
    </cfRule>
  </conditionalFormatting>
  <conditionalFormatting sqref="N4:N13">
    <cfRule type="expression" dxfId="7" priority="8">
      <formula>MOD(ROW(),2)=1</formula>
    </cfRule>
  </conditionalFormatting>
  <conditionalFormatting sqref="Q4:Q13 S4:S13">
    <cfRule type="expression" dxfId="6" priority="7">
      <formula>MOD(ROW(),2)=1</formula>
    </cfRule>
  </conditionalFormatting>
  <conditionalFormatting sqref="R4:R13">
    <cfRule type="expression" dxfId="5" priority="6">
      <formula>MOD(ROW(),2)=1</formula>
    </cfRule>
  </conditionalFormatting>
  <conditionalFormatting sqref="U4:U13 W4:W13">
    <cfRule type="expression" dxfId="4" priority="5">
      <formula>MOD(ROW(),2)=1</formula>
    </cfRule>
  </conditionalFormatting>
  <conditionalFormatting sqref="V4:V13">
    <cfRule type="expression" dxfId="3" priority="4">
      <formula>MOD(ROW(),2)=1</formula>
    </cfRule>
  </conditionalFormatting>
  <conditionalFormatting sqref="Y4:Y13 AA4:AA13">
    <cfRule type="expression" dxfId="2" priority="3">
      <formula>MOD(ROW(),2)=1</formula>
    </cfRule>
  </conditionalFormatting>
  <conditionalFormatting sqref="Z4:Z13">
    <cfRule type="expression" dxfId="1" priority="2">
      <formula>MOD(ROW(),2)=1</formula>
    </cfRule>
  </conditionalFormatting>
  <conditionalFormatting sqref="O4">
    <cfRule type="expression" dxfId="0" priority="1">
      <formula>MOD(ROW(),2)=1</formula>
    </cfRule>
  </conditionalFormatting>
  <printOptions horizontalCentered="1"/>
  <pageMargins left="0.25" right="0.25" top="0.5" bottom="0.5" header="0.51180555555555551" footer="0.51180555555555551"/>
  <pageSetup scale="29" orientation="landscape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K295"/>
  <sheetViews>
    <sheetView workbookViewId="0">
      <pane ySplit="1" topLeftCell="A2" activePane="bottomLeft" state="frozen"/>
      <selection pane="bottomLeft" activeCell="G30" sqref="G30"/>
    </sheetView>
  </sheetViews>
  <sheetFormatPr baseColWidth="10" defaultColWidth="11.5" defaultRowHeight="12" x14ac:dyDescent="0"/>
  <cols>
    <col min="1" max="1" width="10.83203125" style="39" customWidth="1"/>
    <col min="2" max="2" width="13.5" style="4" bestFit="1" customWidth="1"/>
    <col min="3" max="4" width="10.5" bestFit="1" customWidth="1"/>
    <col min="5" max="5" width="18" bestFit="1" customWidth="1"/>
    <col min="6" max="6" width="10.5" style="4" bestFit="1" customWidth="1"/>
    <col min="7" max="7" width="12.33203125" style="4" bestFit="1" customWidth="1"/>
    <col min="8" max="8" width="6.83203125" style="4" bestFit="1" customWidth="1"/>
  </cols>
  <sheetData>
    <row r="1" spans="1:11">
      <c r="A1" s="41" t="s">
        <v>49</v>
      </c>
      <c r="B1" s="28" t="s">
        <v>79</v>
      </c>
      <c r="C1" s="34" t="s">
        <v>77</v>
      </c>
      <c r="D1" s="34" t="s">
        <v>250</v>
      </c>
      <c r="E1" s="34" t="s">
        <v>75</v>
      </c>
      <c r="F1" s="28" t="s">
        <v>99</v>
      </c>
      <c r="G1" s="28" t="s">
        <v>253</v>
      </c>
      <c r="H1" s="28" t="s">
        <v>80</v>
      </c>
      <c r="I1" s="1" t="s">
        <v>165</v>
      </c>
      <c r="J1" s="28" t="s">
        <v>176</v>
      </c>
      <c r="K1" s="28" t="s">
        <v>72</v>
      </c>
    </row>
    <row r="2" spans="1:11">
      <c r="A2" s="39">
        <v>41799</v>
      </c>
      <c r="B2" s="4">
        <v>1</v>
      </c>
      <c r="C2">
        <v>1</v>
      </c>
      <c r="D2" t="s">
        <v>308</v>
      </c>
      <c r="E2" t="s">
        <v>330</v>
      </c>
      <c r="F2" s="4" t="s">
        <v>353</v>
      </c>
      <c r="G2" s="4">
        <v>16</v>
      </c>
      <c r="H2" s="4">
        <v>0</v>
      </c>
      <c r="I2">
        <v>1</v>
      </c>
      <c r="J2">
        <v>10</v>
      </c>
      <c r="K2" s="242">
        <v>2</v>
      </c>
    </row>
    <row r="3" spans="1:11">
      <c r="A3" s="39">
        <v>41799</v>
      </c>
      <c r="B3" s="4">
        <v>1</v>
      </c>
      <c r="C3">
        <v>1</v>
      </c>
      <c r="D3" t="s">
        <v>330</v>
      </c>
      <c r="E3" t="s">
        <v>308</v>
      </c>
      <c r="F3" s="4" t="s">
        <v>354</v>
      </c>
      <c r="G3" s="4">
        <v>15</v>
      </c>
      <c r="H3" s="4">
        <v>0</v>
      </c>
      <c r="I3" t="s">
        <v>355</v>
      </c>
      <c r="J3">
        <v>10</v>
      </c>
      <c r="K3" s="242">
        <v>2</v>
      </c>
    </row>
    <row r="4" spans="1:11">
      <c r="A4" s="39">
        <v>41799</v>
      </c>
      <c r="B4" s="4">
        <v>1</v>
      </c>
      <c r="C4">
        <v>2</v>
      </c>
      <c r="D4" t="s">
        <v>308</v>
      </c>
      <c r="E4" t="s">
        <v>330</v>
      </c>
      <c r="F4" s="4" t="s">
        <v>353</v>
      </c>
      <c r="G4" s="4">
        <v>7</v>
      </c>
      <c r="H4" s="4">
        <v>0</v>
      </c>
      <c r="I4" t="s">
        <v>355</v>
      </c>
      <c r="K4" s="242">
        <v>2</v>
      </c>
    </row>
    <row r="5" spans="1:11">
      <c r="A5" s="39">
        <v>41799</v>
      </c>
      <c r="B5" s="4">
        <v>1</v>
      </c>
      <c r="C5">
        <v>2</v>
      </c>
      <c r="D5" t="s">
        <v>330</v>
      </c>
      <c r="E5" t="s">
        <v>308</v>
      </c>
      <c r="F5" s="4" t="s">
        <v>354</v>
      </c>
      <c r="G5" s="4">
        <v>24</v>
      </c>
      <c r="H5" s="4">
        <v>0</v>
      </c>
      <c r="I5">
        <v>1</v>
      </c>
      <c r="K5" s="242">
        <v>2</v>
      </c>
    </row>
    <row r="6" spans="1:11">
      <c r="A6" s="39">
        <v>41799</v>
      </c>
      <c r="B6" s="4">
        <v>1</v>
      </c>
      <c r="C6">
        <v>3</v>
      </c>
      <c r="D6" t="s">
        <v>308</v>
      </c>
      <c r="E6" t="s">
        <v>330</v>
      </c>
      <c r="F6" s="4" t="s">
        <v>353</v>
      </c>
      <c r="G6" s="4">
        <v>7</v>
      </c>
      <c r="H6" s="4">
        <v>0</v>
      </c>
      <c r="I6" t="s">
        <v>355</v>
      </c>
      <c r="K6" s="242">
        <v>2</v>
      </c>
    </row>
    <row r="7" spans="1:11">
      <c r="A7" s="39">
        <v>41799</v>
      </c>
      <c r="B7" s="4">
        <v>1</v>
      </c>
      <c r="C7">
        <v>3</v>
      </c>
      <c r="D7" t="s">
        <v>330</v>
      </c>
      <c r="E7" t="s">
        <v>308</v>
      </c>
      <c r="F7" s="4" t="s">
        <v>354</v>
      </c>
      <c r="G7" s="4">
        <v>8</v>
      </c>
      <c r="H7" s="4">
        <v>0</v>
      </c>
      <c r="I7">
        <v>1</v>
      </c>
      <c r="K7" s="242">
        <v>2</v>
      </c>
    </row>
    <row r="8" spans="1:11">
      <c r="A8" s="39">
        <v>41799</v>
      </c>
      <c r="B8" s="4">
        <v>1</v>
      </c>
      <c r="C8">
        <v>4</v>
      </c>
      <c r="D8" t="s">
        <v>308</v>
      </c>
      <c r="E8" t="s">
        <v>330</v>
      </c>
      <c r="F8" s="4" t="s">
        <v>353</v>
      </c>
      <c r="G8" s="4">
        <v>8</v>
      </c>
      <c r="H8" s="4">
        <v>0</v>
      </c>
      <c r="I8">
        <v>1</v>
      </c>
      <c r="K8" s="242">
        <v>2</v>
      </c>
    </row>
    <row r="9" spans="1:11">
      <c r="A9" s="39">
        <v>41799</v>
      </c>
      <c r="B9" s="4">
        <v>1</v>
      </c>
      <c r="C9">
        <v>4</v>
      </c>
      <c r="D9" t="s">
        <v>330</v>
      </c>
      <c r="E9" t="s">
        <v>308</v>
      </c>
      <c r="F9" s="4" t="s">
        <v>354</v>
      </c>
      <c r="G9" s="4">
        <v>7</v>
      </c>
      <c r="H9" s="4">
        <v>0</v>
      </c>
      <c r="I9" t="s">
        <v>355</v>
      </c>
      <c r="K9" s="242">
        <v>2</v>
      </c>
    </row>
    <row r="10" spans="1:11">
      <c r="A10" s="39">
        <v>41799</v>
      </c>
      <c r="B10" s="4">
        <v>1</v>
      </c>
      <c r="C10">
        <v>5</v>
      </c>
      <c r="D10" t="s">
        <v>308</v>
      </c>
      <c r="E10" t="s">
        <v>330</v>
      </c>
      <c r="F10" s="4" t="s">
        <v>353</v>
      </c>
      <c r="G10" s="4">
        <v>2</v>
      </c>
      <c r="H10" s="4">
        <v>0</v>
      </c>
      <c r="I10" t="s">
        <v>355</v>
      </c>
      <c r="K10" s="242">
        <v>2</v>
      </c>
    </row>
    <row r="11" spans="1:11">
      <c r="A11" s="39">
        <v>41799</v>
      </c>
      <c r="B11" s="4">
        <v>1</v>
      </c>
      <c r="C11">
        <v>5</v>
      </c>
      <c r="D11" t="s">
        <v>330</v>
      </c>
      <c r="E11" t="s">
        <v>308</v>
      </c>
      <c r="F11" s="4" t="s">
        <v>354</v>
      </c>
      <c r="G11" s="4">
        <v>13</v>
      </c>
      <c r="H11" s="4">
        <v>0</v>
      </c>
      <c r="I11">
        <v>1</v>
      </c>
      <c r="K11" s="242">
        <v>2</v>
      </c>
    </row>
    <row r="12" spans="1:11">
      <c r="A12" s="39">
        <v>41799</v>
      </c>
      <c r="B12" s="4">
        <v>1</v>
      </c>
      <c r="C12">
        <v>6</v>
      </c>
      <c r="D12" t="s">
        <v>308</v>
      </c>
      <c r="E12" t="s">
        <v>330</v>
      </c>
      <c r="F12" s="4" t="s">
        <v>353</v>
      </c>
      <c r="G12" s="4">
        <v>4</v>
      </c>
      <c r="H12" s="4">
        <v>0</v>
      </c>
      <c r="I12" t="s">
        <v>355</v>
      </c>
      <c r="K12" s="242">
        <v>2</v>
      </c>
    </row>
    <row r="13" spans="1:11">
      <c r="A13" s="39">
        <v>41799</v>
      </c>
      <c r="B13" s="4">
        <v>1</v>
      </c>
      <c r="C13">
        <v>6</v>
      </c>
      <c r="D13" t="s">
        <v>330</v>
      </c>
      <c r="E13" t="s">
        <v>308</v>
      </c>
      <c r="F13" s="4" t="s">
        <v>354</v>
      </c>
      <c r="G13" s="4">
        <v>11</v>
      </c>
      <c r="H13" s="4">
        <v>0</v>
      </c>
      <c r="I13">
        <v>1</v>
      </c>
      <c r="K13" s="242">
        <v>2</v>
      </c>
    </row>
    <row r="14" spans="1:11">
      <c r="A14" s="39">
        <v>41799</v>
      </c>
      <c r="B14" s="4">
        <v>1</v>
      </c>
      <c r="C14">
        <v>7</v>
      </c>
      <c r="D14" t="s">
        <v>308</v>
      </c>
      <c r="E14" t="s">
        <v>330</v>
      </c>
      <c r="F14" s="4" t="s">
        <v>353</v>
      </c>
      <c r="G14" s="4">
        <v>9</v>
      </c>
      <c r="H14" s="4">
        <v>0</v>
      </c>
      <c r="I14">
        <v>1</v>
      </c>
      <c r="K14" s="242">
        <v>2</v>
      </c>
    </row>
    <row r="15" spans="1:11">
      <c r="A15" s="39">
        <v>41799</v>
      </c>
      <c r="B15" s="4">
        <v>1</v>
      </c>
      <c r="C15">
        <v>7</v>
      </c>
      <c r="D15" t="s">
        <v>330</v>
      </c>
      <c r="E15" t="s">
        <v>308</v>
      </c>
      <c r="F15" s="4" t="s">
        <v>354</v>
      </c>
      <c r="G15" s="4">
        <v>6</v>
      </c>
      <c r="H15" s="4">
        <v>0</v>
      </c>
      <c r="I15" t="s">
        <v>355</v>
      </c>
      <c r="K15" s="242">
        <v>2</v>
      </c>
    </row>
    <row r="16" spans="1:11">
      <c r="A16" s="39">
        <v>41799</v>
      </c>
      <c r="B16" s="4">
        <v>1</v>
      </c>
      <c r="C16">
        <v>1</v>
      </c>
      <c r="D16" t="s">
        <v>317</v>
      </c>
      <c r="E16" t="s">
        <v>329</v>
      </c>
      <c r="F16" s="4" t="s">
        <v>385</v>
      </c>
      <c r="G16" s="4">
        <v>14</v>
      </c>
      <c r="H16" s="4">
        <v>0</v>
      </c>
      <c r="I16" t="s">
        <v>355</v>
      </c>
      <c r="J16">
        <v>10</v>
      </c>
      <c r="K16" s="242">
        <v>3</v>
      </c>
    </row>
    <row r="17" spans="1:11">
      <c r="A17" s="39">
        <v>41799</v>
      </c>
      <c r="B17" s="4">
        <v>1</v>
      </c>
      <c r="C17">
        <v>1</v>
      </c>
      <c r="D17" t="s">
        <v>329</v>
      </c>
      <c r="E17" t="s">
        <v>317</v>
      </c>
      <c r="F17" s="4" t="s">
        <v>386</v>
      </c>
      <c r="G17" s="4">
        <v>16</v>
      </c>
      <c r="H17" s="4">
        <v>0</v>
      </c>
      <c r="I17">
        <v>1</v>
      </c>
      <c r="J17">
        <v>10</v>
      </c>
      <c r="K17" s="242">
        <v>3</v>
      </c>
    </row>
    <row r="18" spans="1:11">
      <c r="A18" s="39">
        <v>41799</v>
      </c>
      <c r="B18" s="4">
        <v>1</v>
      </c>
      <c r="C18">
        <v>2</v>
      </c>
      <c r="D18" t="s">
        <v>317</v>
      </c>
      <c r="E18" t="s">
        <v>329</v>
      </c>
      <c r="F18" s="4" t="s">
        <v>385</v>
      </c>
      <c r="G18" s="4">
        <v>10</v>
      </c>
      <c r="H18" s="4">
        <v>0</v>
      </c>
      <c r="I18" t="s">
        <v>355</v>
      </c>
      <c r="K18" s="242">
        <v>3</v>
      </c>
    </row>
    <row r="19" spans="1:11">
      <c r="A19" s="39">
        <v>41799</v>
      </c>
      <c r="B19" s="4">
        <v>1</v>
      </c>
      <c r="C19">
        <v>2</v>
      </c>
      <c r="D19" t="s">
        <v>329</v>
      </c>
      <c r="E19" t="s">
        <v>317</v>
      </c>
      <c r="F19" s="4" t="s">
        <v>386</v>
      </c>
      <c r="G19" s="4">
        <v>20</v>
      </c>
      <c r="H19" s="4">
        <v>0</v>
      </c>
      <c r="I19">
        <v>1</v>
      </c>
      <c r="K19" s="242">
        <v>3</v>
      </c>
    </row>
    <row r="20" spans="1:11">
      <c r="A20" s="39">
        <v>41799</v>
      </c>
      <c r="B20" s="4">
        <v>1</v>
      </c>
      <c r="C20">
        <v>3</v>
      </c>
      <c r="D20" t="s">
        <v>317</v>
      </c>
      <c r="E20" t="s">
        <v>329</v>
      </c>
      <c r="F20" s="4" t="s">
        <v>385</v>
      </c>
      <c r="G20" s="4">
        <v>13</v>
      </c>
      <c r="H20" s="4">
        <v>0</v>
      </c>
      <c r="I20">
        <v>1</v>
      </c>
      <c r="K20" s="242">
        <v>3</v>
      </c>
    </row>
    <row r="21" spans="1:11">
      <c r="A21" s="39">
        <v>41799</v>
      </c>
      <c r="B21" s="4">
        <v>1</v>
      </c>
      <c r="C21">
        <v>3</v>
      </c>
      <c r="D21" t="s">
        <v>329</v>
      </c>
      <c r="E21" t="s">
        <v>317</v>
      </c>
      <c r="F21" s="4" t="s">
        <v>386</v>
      </c>
      <c r="G21" s="4">
        <v>2</v>
      </c>
      <c r="H21" s="4">
        <v>0</v>
      </c>
      <c r="I21" t="s">
        <v>355</v>
      </c>
      <c r="K21" s="242">
        <v>3</v>
      </c>
    </row>
    <row r="22" spans="1:11">
      <c r="A22" s="39">
        <v>41799</v>
      </c>
      <c r="B22" s="4">
        <v>1</v>
      </c>
      <c r="C22">
        <v>4</v>
      </c>
      <c r="D22" t="s">
        <v>317</v>
      </c>
      <c r="E22" t="s">
        <v>329</v>
      </c>
      <c r="F22" s="4" t="s">
        <v>385</v>
      </c>
      <c r="G22" s="4">
        <v>9</v>
      </c>
      <c r="H22" s="4">
        <v>0</v>
      </c>
      <c r="I22" t="s">
        <v>355</v>
      </c>
      <c r="K22" s="242">
        <v>3</v>
      </c>
    </row>
    <row r="23" spans="1:11">
      <c r="A23" s="39">
        <v>41799</v>
      </c>
      <c r="B23" s="4">
        <v>1</v>
      </c>
      <c r="C23">
        <v>4</v>
      </c>
      <c r="D23" t="s">
        <v>329</v>
      </c>
      <c r="E23" t="s">
        <v>317</v>
      </c>
      <c r="F23" s="4" t="s">
        <v>386</v>
      </c>
      <c r="G23" s="4">
        <v>6</v>
      </c>
      <c r="H23" s="4">
        <v>0</v>
      </c>
      <c r="I23">
        <v>1</v>
      </c>
      <c r="K23" s="242">
        <v>3</v>
      </c>
    </row>
    <row r="24" spans="1:11">
      <c r="A24" s="39">
        <v>41799</v>
      </c>
      <c r="B24" s="4">
        <v>1</v>
      </c>
      <c r="C24">
        <v>5</v>
      </c>
      <c r="D24" t="s">
        <v>317</v>
      </c>
      <c r="E24" t="s">
        <v>329</v>
      </c>
      <c r="F24" s="4" t="s">
        <v>385</v>
      </c>
      <c r="G24" s="4">
        <v>7</v>
      </c>
      <c r="H24" s="4">
        <v>0</v>
      </c>
      <c r="I24" t="s">
        <v>355</v>
      </c>
      <c r="K24" s="242">
        <v>3</v>
      </c>
    </row>
    <row r="25" spans="1:11">
      <c r="A25" s="39">
        <v>41799</v>
      </c>
      <c r="B25" s="4">
        <v>1</v>
      </c>
      <c r="C25">
        <v>5</v>
      </c>
      <c r="D25" t="s">
        <v>329</v>
      </c>
      <c r="E25" t="s">
        <v>317</v>
      </c>
      <c r="F25" s="4" t="s">
        <v>386</v>
      </c>
      <c r="G25" s="4">
        <v>8</v>
      </c>
      <c r="H25" s="4">
        <v>0</v>
      </c>
      <c r="I25">
        <v>1</v>
      </c>
      <c r="K25" s="242">
        <v>3</v>
      </c>
    </row>
    <row r="26" spans="1:11">
      <c r="A26" s="39">
        <v>41799</v>
      </c>
      <c r="B26" s="4">
        <v>1</v>
      </c>
      <c r="C26">
        <v>6</v>
      </c>
      <c r="D26" t="s">
        <v>317</v>
      </c>
      <c r="E26" t="s">
        <v>329</v>
      </c>
      <c r="F26" s="4" t="s">
        <v>385</v>
      </c>
      <c r="G26" s="4">
        <v>8</v>
      </c>
      <c r="H26" s="4">
        <v>0</v>
      </c>
      <c r="I26" t="s">
        <v>355</v>
      </c>
      <c r="K26" s="242">
        <v>3</v>
      </c>
    </row>
    <row r="27" spans="1:11">
      <c r="A27" s="39">
        <v>41799</v>
      </c>
      <c r="B27" s="4">
        <v>1</v>
      </c>
      <c r="C27">
        <v>6</v>
      </c>
      <c r="D27" t="s">
        <v>329</v>
      </c>
      <c r="E27" t="s">
        <v>317</v>
      </c>
      <c r="F27" s="4" t="s">
        <v>386</v>
      </c>
      <c r="G27" s="4">
        <v>7</v>
      </c>
      <c r="H27" s="4">
        <v>0</v>
      </c>
      <c r="I27">
        <v>1</v>
      </c>
      <c r="K27" s="242">
        <v>3</v>
      </c>
    </row>
    <row r="28" spans="1:11">
      <c r="A28" s="39">
        <v>41799</v>
      </c>
      <c r="B28" s="4">
        <v>1</v>
      </c>
      <c r="C28">
        <v>7</v>
      </c>
      <c r="D28" t="s">
        <v>317</v>
      </c>
      <c r="E28" t="s">
        <v>329</v>
      </c>
      <c r="F28" s="4" t="s">
        <v>385</v>
      </c>
      <c r="G28" s="4">
        <v>6</v>
      </c>
      <c r="H28" s="4">
        <v>0</v>
      </c>
      <c r="I28" t="s">
        <v>355</v>
      </c>
      <c r="K28" s="242">
        <v>3</v>
      </c>
    </row>
    <row r="29" spans="1:11">
      <c r="A29" s="39">
        <v>41799</v>
      </c>
      <c r="B29" s="4">
        <v>1</v>
      </c>
      <c r="C29">
        <v>7</v>
      </c>
      <c r="D29" t="s">
        <v>329</v>
      </c>
      <c r="E29" t="s">
        <v>317</v>
      </c>
      <c r="F29" s="4" t="s">
        <v>386</v>
      </c>
      <c r="G29" s="4">
        <v>9</v>
      </c>
      <c r="H29" s="4">
        <v>0</v>
      </c>
      <c r="I29">
        <v>1</v>
      </c>
      <c r="K29" s="242">
        <v>3</v>
      </c>
    </row>
    <row r="30" spans="1:11">
      <c r="A30" s="39">
        <v>41799</v>
      </c>
      <c r="B30" s="4">
        <v>1</v>
      </c>
      <c r="C30">
        <v>1</v>
      </c>
      <c r="D30" t="s">
        <v>286</v>
      </c>
      <c r="E30" t="s">
        <v>283</v>
      </c>
      <c r="F30" s="4" t="s">
        <v>411</v>
      </c>
      <c r="G30" s="4">
        <v>14</v>
      </c>
      <c r="H30" s="4">
        <v>0</v>
      </c>
      <c r="I30" t="s">
        <v>355</v>
      </c>
      <c r="J30">
        <v>10</v>
      </c>
      <c r="K30" s="242">
        <v>1</v>
      </c>
    </row>
    <row r="31" spans="1:11">
      <c r="A31" s="39">
        <v>41799</v>
      </c>
      <c r="B31" s="4">
        <v>1</v>
      </c>
      <c r="C31">
        <v>1</v>
      </c>
      <c r="D31" t="s">
        <v>283</v>
      </c>
      <c r="E31" t="s">
        <v>286</v>
      </c>
      <c r="F31" s="4" t="s">
        <v>412</v>
      </c>
      <c r="G31" s="4">
        <v>18</v>
      </c>
      <c r="H31" s="4">
        <v>0</v>
      </c>
      <c r="I31">
        <v>1</v>
      </c>
      <c r="J31">
        <v>10</v>
      </c>
      <c r="K31" s="242">
        <v>1</v>
      </c>
    </row>
    <row r="32" spans="1:11">
      <c r="A32" s="39">
        <v>41799</v>
      </c>
      <c r="B32" s="4">
        <v>1</v>
      </c>
      <c r="C32">
        <v>2</v>
      </c>
      <c r="D32" t="s">
        <v>286</v>
      </c>
      <c r="E32" t="s">
        <v>283</v>
      </c>
      <c r="F32" s="4" t="s">
        <v>411</v>
      </c>
      <c r="G32" s="4">
        <v>14</v>
      </c>
      <c r="H32" s="4">
        <v>0</v>
      </c>
      <c r="I32" t="s">
        <v>355</v>
      </c>
      <c r="K32" s="242">
        <v>1</v>
      </c>
    </row>
    <row r="33" spans="1:11">
      <c r="A33" s="39">
        <v>41799</v>
      </c>
      <c r="B33" s="4">
        <v>1</v>
      </c>
      <c r="C33">
        <v>2</v>
      </c>
      <c r="D33" t="s">
        <v>283</v>
      </c>
      <c r="E33" t="s">
        <v>286</v>
      </c>
      <c r="F33" s="4" t="s">
        <v>412</v>
      </c>
      <c r="G33" s="4">
        <v>18</v>
      </c>
      <c r="H33" s="4">
        <v>0</v>
      </c>
      <c r="I33">
        <v>1</v>
      </c>
      <c r="K33" s="242">
        <v>1</v>
      </c>
    </row>
    <row r="34" spans="1:11">
      <c r="A34" s="39">
        <v>41799</v>
      </c>
      <c r="B34" s="4">
        <v>1</v>
      </c>
      <c r="C34">
        <v>3</v>
      </c>
      <c r="D34" t="s">
        <v>286</v>
      </c>
      <c r="E34" t="s">
        <v>283</v>
      </c>
      <c r="F34" s="4" t="s">
        <v>411</v>
      </c>
      <c r="G34" s="4">
        <v>8</v>
      </c>
      <c r="H34" s="4">
        <v>0</v>
      </c>
      <c r="I34" t="s">
        <v>355</v>
      </c>
      <c r="K34" s="242">
        <v>1</v>
      </c>
    </row>
    <row r="35" spans="1:11">
      <c r="A35" s="39">
        <v>41799</v>
      </c>
      <c r="B35" s="4">
        <v>1</v>
      </c>
      <c r="C35">
        <v>3</v>
      </c>
      <c r="D35" t="s">
        <v>283</v>
      </c>
      <c r="E35" t="s">
        <v>286</v>
      </c>
      <c r="F35" s="4" t="s">
        <v>412</v>
      </c>
      <c r="G35" s="4">
        <v>9</v>
      </c>
      <c r="H35" s="4">
        <v>0</v>
      </c>
      <c r="I35">
        <v>1</v>
      </c>
      <c r="K35" s="242">
        <v>1</v>
      </c>
    </row>
    <row r="36" spans="1:11">
      <c r="A36" s="39">
        <v>41799</v>
      </c>
      <c r="B36" s="4">
        <v>1</v>
      </c>
      <c r="C36">
        <v>4</v>
      </c>
      <c r="D36" t="s">
        <v>286</v>
      </c>
      <c r="E36" t="s">
        <v>283</v>
      </c>
      <c r="F36" s="4" t="s">
        <v>411</v>
      </c>
      <c r="G36" s="4">
        <v>8</v>
      </c>
      <c r="H36" s="4">
        <v>0</v>
      </c>
      <c r="I36" t="s">
        <v>355</v>
      </c>
      <c r="K36" s="242">
        <v>1</v>
      </c>
    </row>
    <row r="37" spans="1:11">
      <c r="A37" s="39">
        <v>41799</v>
      </c>
      <c r="B37" s="4">
        <v>1</v>
      </c>
      <c r="C37">
        <v>4</v>
      </c>
      <c r="D37" t="s">
        <v>283</v>
      </c>
      <c r="E37" t="s">
        <v>286</v>
      </c>
      <c r="F37" s="4" t="s">
        <v>412</v>
      </c>
      <c r="G37" s="4">
        <v>9</v>
      </c>
      <c r="H37" s="4">
        <v>0</v>
      </c>
      <c r="I37">
        <v>1</v>
      </c>
      <c r="K37" s="242">
        <v>1</v>
      </c>
    </row>
    <row r="38" spans="1:11">
      <c r="A38" s="39">
        <v>41799</v>
      </c>
      <c r="B38" s="4">
        <v>1</v>
      </c>
      <c r="C38">
        <v>5</v>
      </c>
      <c r="D38" t="s">
        <v>286</v>
      </c>
      <c r="E38" t="s">
        <v>283</v>
      </c>
      <c r="F38" s="4" t="s">
        <v>411</v>
      </c>
      <c r="G38" s="4">
        <v>9</v>
      </c>
      <c r="H38" s="4">
        <v>0</v>
      </c>
      <c r="I38">
        <v>1</v>
      </c>
      <c r="K38" s="242">
        <v>1</v>
      </c>
    </row>
    <row r="39" spans="1:11">
      <c r="A39" s="39">
        <v>41799</v>
      </c>
      <c r="B39" s="4">
        <v>1</v>
      </c>
      <c r="C39">
        <v>5</v>
      </c>
      <c r="D39" t="s">
        <v>283</v>
      </c>
      <c r="E39" t="s">
        <v>286</v>
      </c>
      <c r="F39" s="4" t="s">
        <v>412</v>
      </c>
      <c r="G39" s="4">
        <v>8</v>
      </c>
      <c r="H39" s="4">
        <v>0</v>
      </c>
      <c r="I39" t="s">
        <v>355</v>
      </c>
      <c r="K39" s="242">
        <v>1</v>
      </c>
    </row>
    <row r="40" spans="1:11">
      <c r="A40" s="39">
        <v>41799</v>
      </c>
      <c r="B40" s="4">
        <v>1</v>
      </c>
      <c r="C40">
        <v>6</v>
      </c>
      <c r="D40" t="s">
        <v>286</v>
      </c>
      <c r="E40" t="s">
        <v>283</v>
      </c>
      <c r="F40" s="4" t="s">
        <v>411</v>
      </c>
      <c r="G40" s="4">
        <v>7</v>
      </c>
      <c r="H40" s="4">
        <v>0</v>
      </c>
      <c r="I40" t="s">
        <v>355</v>
      </c>
      <c r="K40" s="242">
        <v>1</v>
      </c>
    </row>
    <row r="41" spans="1:11">
      <c r="A41" s="39">
        <v>41799</v>
      </c>
      <c r="B41" s="4">
        <v>1</v>
      </c>
      <c r="C41">
        <v>6</v>
      </c>
      <c r="D41" t="s">
        <v>283</v>
      </c>
      <c r="E41" t="s">
        <v>286</v>
      </c>
      <c r="F41" s="4" t="s">
        <v>412</v>
      </c>
      <c r="G41" s="4">
        <v>10</v>
      </c>
      <c r="H41" s="4">
        <v>0</v>
      </c>
      <c r="I41">
        <v>1</v>
      </c>
      <c r="K41" s="242">
        <v>1</v>
      </c>
    </row>
    <row r="42" spans="1:11">
      <c r="A42" s="39">
        <v>41799</v>
      </c>
      <c r="B42" s="4">
        <v>1</v>
      </c>
      <c r="C42">
        <v>7</v>
      </c>
      <c r="D42" t="s">
        <v>286</v>
      </c>
      <c r="E42" t="s">
        <v>283</v>
      </c>
      <c r="F42" s="4" t="s">
        <v>411</v>
      </c>
      <c r="G42" s="4">
        <v>8</v>
      </c>
      <c r="H42" s="4">
        <v>0</v>
      </c>
      <c r="I42" t="s">
        <v>355</v>
      </c>
      <c r="K42" s="242">
        <v>1</v>
      </c>
    </row>
    <row r="43" spans="1:11">
      <c r="A43" s="39">
        <v>41799</v>
      </c>
      <c r="B43" s="4">
        <v>1</v>
      </c>
      <c r="C43">
        <v>7</v>
      </c>
      <c r="D43" t="s">
        <v>283</v>
      </c>
      <c r="E43" t="s">
        <v>286</v>
      </c>
      <c r="F43" s="4" t="s">
        <v>412</v>
      </c>
      <c r="G43" s="4">
        <v>9</v>
      </c>
      <c r="H43" s="4">
        <v>0</v>
      </c>
      <c r="I43">
        <v>1</v>
      </c>
      <c r="K43" s="242">
        <v>1</v>
      </c>
    </row>
    <row r="44" spans="1:11">
      <c r="A44" s="39">
        <v>41806</v>
      </c>
      <c r="B44" s="4">
        <v>1</v>
      </c>
      <c r="C44">
        <v>1</v>
      </c>
      <c r="D44" t="s">
        <v>285</v>
      </c>
      <c r="E44" t="s">
        <v>329</v>
      </c>
      <c r="F44" s="4" t="s">
        <v>434</v>
      </c>
      <c r="G44" s="4">
        <v>21</v>
      </c>
      <c r="H44" s="4">
        <v>0</v>
      </c>
      <c r="I44">
        <v>1</v>
      </c>
      <c r="J44">
        <v>10</v>
      </c>
      <c r="K44" s="242">
        <v>4</v>
      </c>
    </row>
    <row r="45" spans="1:11">
      <c r="A45" s="39">
        <v>41806</v>
      </c>
      <c r="B45" s="4">
        <v>1</v>
      </c>
      <c r="C45">
        <v>1</v>
      </c>
      <c r="D45" t="s">
        <v>329</v>
      </c>
      <c r="E45" t="s">
        <v>285</v>
      </c>
      <c r="F45" s="4" t="s">
        <v>386</v>
      </c>
      <c r="G45" s="4">
        <v>10</v>
      </c>
      <c r="H45" s="4">
        <v>0</v>
      </c>
      <c r="I45" t="s">
        <v>355</v>
      </c>
      <c r="J45">
        <v>10</v>
      </c>
      <c r="K45" s="242">
        <v>4</v>
      </c>
    </row>
    <row r="46" spans="1:11">
      <c r="A46" s="39">
        <v>41806</v>
      </c>
      <c r="B46" s="4">
        <v>1</v>
      </c>
      <c r="C46">
        <v>2</v>
      </c>
      <c r="D46" t="s">
        <v>285</v>
      </c>
      <c r="E46" t="s">
        <v>329</v>
      </c>
      <c r="F46" s="4" t="s">
        <v>434</v>
      </c>
      <c r="G46" s="4">
        <v>9</v>
      </c>
      <c r="H46" s="4">
        <v>0</v>
      </c>
      <c r="I46" t="s">
        <v>355</v>
      </c>
      <c r="K46" s="242">
        <v>4</v>
      </c>
    </row>
    <row r="47" spans="1:11">
      <c r="A47" s="39">
        <v>41806</v>
      </c>
      <c r="B47" s="4">
        <v>1</v>
      </c>
      <c r="C47">
        <v>2</v>
      </c>
      <c r="D47" t="s">
        <v>329</v>
      </c>
      <c r="E47" t="s">
        <v>285</v>
      </c>
      <c r="F47" s="4" t="s">
        <v>386</v>
      </c>
      <c r="G47" s="4">
        <v>22</v>
      </c>
      <c r="H47" s="4">
        <v>0</v>
      </c>
      <c r="I47">
        <v>1</v>
      </c>
      <c r="K47" s="242">
        <v>4</v>
      </c>
    </row>
    <row r="48" spans="1:11">
      <c r="A48" s="39">
        <v>41806</v>
      </c>
      <c r="B48" s="4">
        <v>1</v>
      </c>
      <c r="C48">
        <v>3</v>
      </c>
      <c r="D48" t="s">
        <v>285</v>
      </c>
      <c r="E48" t="s">
        <v>329</v>
      </c>
      <c r="F48" s="4" t="s">
        <v>434</v>
      </c>
      <c r="G48" s="4">
        <v>7</v>
      </c>
      <c r="H48" s="4">
        <v>0</v>
      </c>
      <c r="I48" t="s">
        <v>355</v>
      </c>
      <c r="K48" s="242">
        <v>4</v>
      </c>
    </row>
    <row r="49" spans="1:11">
      <c r="A49" s="39">
        <v>41806</v>
      </c>
      <c r="B49" s="4">
        <v>1</v>
      </c>
      <c r="C49">
        <v>3</v>
      </c>
      <c r="D49" t="s">
        <v>329</v>
      </c>
      <c r="E49" t="s">
        <v>285</v>
      </c>
      <c r="F49" s="4" t="s">
        <v>386</v>
      </c>
      <c r="G49" s="4">
        <v>9</v>
      </c>
      <c r="H49" s="4">
        <v>0</v>
      </c>
      <c r="I49">
        <v>1</v>
      </c>
      <c r="K49" s="242">
        <v>4</v>
      </c>
    </row>
    <row r="50" spans="1:11">
      <c r="A50" s="39">
        <v>41806</v>
      </c>
      <c r="B50" s="4">
        <v>1</v>
      </c>
      <c r="C50">
        <v>4</v>
      </c>
      <c r="D50" t="s">
        <v>285</v>
      </c>
      <c r="E50" t="s">
        <v>329</v>
      </c>
      <c r="F50" s="4" t="s">
        <v>434</v>
      </c>
      <c r="G50" s="4">
        <v>9</v>
      </c>
      <c r="H50" s="4">
        <v>0</v>
      </c>
      <c r="I50">
        <v>1</v>
      </c>
      <c r="K50" s="242">
        <v>4</v>
      </c>
    </row>
    <row r="51" spans="1:11">
      <c r="A51" s="39">
        <v>41806</v>
      </c>
      <c r="B51" s="4">
        <v>1</v>
      </c>
      <c r="C51">
        <v>4</v>
      </c>
      <c r="D51" t="s">
        <v>329</v>
      </c>
      <c r="E51" t="s">
        <v>285</v>
      </c>
      <c r="F51" s="4" t="s">
        <v>386</v>
      </c>
      <c r="G51" s="4">
        <v>7</v>
      </c>
      <c r="H51" s="4">
        <v>0</v>
      </c>
      <c r="I51" t="s">
        <v>355</v>
      </c>
      <c r="K51" s="242">
        <v>4</v>
      </c>
    </row>
    <row r="52" spans="1:11">
      <c r="A52" s="39">
        <v>41806</v>
      </c>
      <c r="B52" s="4">
        <v>1</v>
      </c>
      <c r="C52">
        <v>5</v>
      </c>
      <c r="D52" t="s">
        <v>285</v>
      </c>
      <c r="E52" t="s">
        <v>329</v>
      </c>
      <c r="F52" s="4" t="s">
        <v>434</v>
      </c>
      <c r="G52" s="4">
        <v>6</v>
      </c>
      <c r="H52" s="4">
        <v>0</v>
      </c>
      <c r="I52" t="s">
        <v>355</v>
      </c>
      <c r="K52" s="242">
        <v>4</v>
      </c>
    </row>
    <row r="53" spans="1:11">
      <c r="A53" s="39">
        <v>41806</v>
      </c>
      <c r="B53" s="4">
        <v>1</v>
      </c>
      <c r="C53">
        <v>5</v>
      </c>
      <c r="D53" t="s">
        <v>329</v>
      </c>
      <c r="E53" t="s">
        <v>285</v>
      </c>
      <c r="F53" s="4" t="s">
        <v>386</v>
      </c>
      <c r="G53" s="4">
        <v>10</v>
      </c>
      <c r="H53" s="4">
        <v>0</v>
      </c>
      <c r="I53">
        <v>1</v>
      </c>
      <c r="K53" s="242">
        <v>4</v>
      </c>
    </row>
    <row r="54" spans="1:11">
      <c r="A54" s="39">
        <v>41806</v>
      </c>
      <c r="B54" s="4">
        <v>1</v>
      </c>
      <c r="C54">
        <v>6</v>
      </c>
      <c r="D54" t="s">
        <v>285</v>
      </c>
      <c r="E54" t="s">
        <v>329</v>
      </c>
      <c r="F54" s="4" t="s">
        <v>434</v>
      </c>
      <c r="G54" s="4">
        <v>6</v>
      </c>
      <c r="H54" s="4">
        <v>0</v>
      </c>
      <c r="I54" t="s">
        <v>355</v>
      </c>
      <c r="K54" s="242">
        <v>4</v>
      </c>
    </row>
    <row r="55" spans="1:11">
      <c r="A55" s="39">
        <v>41806</v>
      </c>
      <c r="B55" s="4">
        <v>1</v>
      </c>
      <c r="C55">
        <v>6</v>
      </c>
      <c r="D55" t="s">
        <v>329</v>
      </c>
      <c r="E55" t="s">
        <v>285</v>
      </c>
      <c r="F55" s="4" t="s">
        <v>386</v>
      </c>
      <c r="G55" s="4">
        <v>10</v>
      </c>
      <c r="H55" s="4">
        <v>0</v>
      </c>
      <c r="I55">
        <v>1</v>
      </c>
      <c r="K55" s="242">
        <v>4</v>
      </c>
    </row>
    <row r="56" spans="1:11">
      <c r="A56" s="39">
        <v>41806</v>
      </c>
      <c r="B56" s="4">
        <v>1</v>
      </c>
      <c r="C56">
        <v>7</v>
      </c>
      <c r="D56" t="s">
        <v>285</v>
      </c>
      <c r="E56" t="s">
        <v>329</v>
      </c>
      <c r="F56" s="4" t="s">
        <v>434</v>
      </c>
      <c r="G56" s="4">
        <v>13</v>
      </c>
      <c r="H56" s="4">
        <v>0</v>
      </c>
      <c r="I56">
        <v>1</v>
      </c>
      <c r="K56" s="242">
        <v>4</v>
      </c>
    </row>
    <row r="57" spans="1:11">
      <c r="A57" s="39">
        <v>41806</v>
      </c>
      <c r="B57" s="4">
        <v>1</v>
      </c>
      <c r="C57">
        <v>7</v>
      </c>
      <c r="D57" t="s">
        <v>329</v>
      </c>
      <c r="E57" t="s">
        <v>285</v>
      </c>
      <c r="F57" s="4" t="s">
        <v>386</v>
      </c>
      <c r="G57" s="4">
        <v>3</v>
      </c>
      <c r="H57" s="4">
        <v>0</v>
      </c>
      <c r="I57" t="s">
        <v>355</v>
      </c>
      <c r="K57" s="242">
        <v>4</v>
      </c>
    </row>
    <row r="58" spans="1:11">
      <c r="A58" s="39">
        <v>41806</v>
      </c>
      <c r="B58" s="4">
        <v>1</v>
      </c>
      <c r="C58">
        <v>1</v>
      </c>
      <c r="D58" t="s">
        <v>330</v>
      </c>
      <c r="E58" t="s">
        <v>286</v>
      </c>
      <c r="F58" s="4" t="s">
        <v>354</v>
      </c>
      <c r="G58" s="4">
        <v>16</v>
      </c>
      <c r="H58" s="4">
        <v>0</v>
      </c>
      <c r="I58">
        <v>1</v>
      </c>
      <c r="J58">
        <v>10</v>
      </c>
      <c r="K58" s="242">
        <v>2</v>
      </c>
    </row>
    <row r="59" spans="1:11">
      <c r="A59" s="39">
        <v>41806</v>
      </c>
      <c r="B59" s="4">
        <v>1</v>
      </c>
      <c r="C59">
        <v>1</v>
      </c>
      <c r="D59" t="s">
        <v>286</v>
      </c>
      <c r="E59" t="s">
        <v>330</v>
      </c>
      <c r="F59" s="4" t="s">
        <v>411</v>
      </c>
      <c r="G59" s="4">
        <v>15</v>
      </c>
      <c r="H59" s="4">
        <v>0</v>
      </c>
      <c r="I59" t="s">
        <v>355</v>
      </c>
      <c r="J59">
        <v>10</v>
      </c>
      <c r="K59" s="242">
        <v>2</v>
      </c>
    </row>
    <row r="60" spans="1:11">
      <c r="A60" s="39">
        <v>41806</v>
      </c>
      <c r="B60" s="4">
        <v>1</v>
      </c>
      <c r="C60">
        <v>2</v>
      </c>
      <c r="D60" t="s">
        <v>330</v>
      </c>
      <c r="E60" t="s">
        <v>286</v>
      </c>
      <c r="F60" s="4" t="s">
        <v>354</v>
      </c>
      <c r="G60" s="4">
        <v>15</v>
      </c>
      <c r="H60" s="4">
        <v>0</v>
      </c>
      <c r="I60" t="s">
        <v>355</v>
      </c>
      <c r="K60" s="242">
        <v>2</v>
      </c>
    </row>
    <row r="61" spans="1:11">
      <c r="A61" s="39">
        <v>41806</v>
      </c>
      <c r="B61" s="4">
        <v>1</v>
      </c>
      <c r="C61">
        <v>2</v>
      </c>
      <c r="D61" t="s">
        <v>286</v>
      </c>
      <c r="E61" t="s">
        <v>330</v>
      </c>
      <c r="F61" s="4" t="s">
        <v>411</v>
      </c>
      <c r="G61" s="4">
        <v>16</v>
      </c>
      <c r="H61" s="4">
        <v>0</v>
      </c>
      <c r="I61">
        <v>1</v>
      </c>
      <c r="K61" s="242">
        <v>2</v>
      </c>
    </row>
    <row r="62" spans="1:11">
      <c r="A62" s="39">
        <v>41806</v>
      </c>
      <c r="B62" s="4">
        <v>1</v>
      </c>
      <c r="C62">
        <v>3</v>
      </c>
      <c r="D62" t="s">
        <v>330</v>
      </c>
      <c r="E62" t="s">
        <v>286</v>
      </c>
      <c r="F62" s="4" t="s">
        <v>354</v>
      </c>
      <c r="G62" s="4">
        <v>5</v>
      </c>
      <c r="H62" s="4">
        <v>0</v>
      </c>
      <c r="I62" t="s">
        <v>355</v>
      </c>
      <c r="K62" s="242">
        <v>2</v>
      </c>
    </row>
    <row r="63" spans="1:11">
      <c r="A63" s="39">
        <v>41806</v>
      </c>
      <c r="B63" s="4">
        <v>1</v>
      </c>
      <c r="C63">
        <v>3</v>
      </c>
      <c r="D63" t="s">
        <v>286</v>
      </c>
      <c r="E63" t="s">
        <v>330</v>
      </c>
      <c r="F63" s="4" t="s">
        <v>411</v>
      </c>
      <c r="G63" s="4">
        <v>12</v>
      </c>
      <c r="H63" s="4">
        <v>0</v>
      </c>
      <c r="I63">
        <v>1</v>
      </c>
      <c r="K63" s="242">
        <v>2</v>
      </c>
    </row>
    <row r="64" spans="1:11">
      <c r="A64" s="39">
        <v>41806</v>
      </c>
      <c r="B64" s="4">
        <v>1</v>
      </c>
      <c r="C64">
        <v>4</v>
      </c>
      <c r="D64" t="s">
        <v>330</v>
      </c>
      <c r="E64" t="s">
        <v>286</v>
      </c>
      <c r="F64" s="4" t="s">
        <v>354</v>
      </c>
      <c r="G64" s="4">
        <v>10</v>
      </c>
      <c r="H64" s="4">
        <v>0</v>
      </c>
      <c r="I64">
        <v>1</v>
      </c>
      <c r="K64" s="242">
        <v>2</v>
      </c>
    </row>
    <row r="65" spans="1:11">
      <c r="A65" s="39">
        <v>41806</v>
      </c>
      <c r="B65" s="4">
        <v>1</v>
      </c>
      <c r="C65">
        <v>4</v>
      </c>
      <c r="D65" t="s">
        <v>286</v>
      </c>
      <c r="E65" t="s">
        <v>330</v>
      </c>
      <c r="F65" s="4" t="s">
        <v>411</v>
      </c>
      <c r="G65" s="4">
        <v>7</v>
      </c>
      <c r="H65" s="4">
        <v>0</v>
      </c>
      <c r="I65" t="s">
        <v>355</v>
      </c>
      <c r="K65" s="242">
        <v>2</v>
      </c>
    </row>
    <row r="66" spans="1:11">
      <c r="A66" s="39">
        <v>41806</v>
      </c>
      <c r="B66" s="4">
        <v>1</v>
      </c>
      <c r="C66">
        <v>5</v>
      </c>
      <c r="D66" t="s">
        <v>330</v>
      </c>
      <c r="E66" t="s">
        <v>286</v>
      </c>
      <c r="F66" s="4" t="s">
        <v>354</v>
      </c>
      <c r="G66" s="4">
        <v>6</v>
      </c>
      <c r="H66" s="4">
        <v>0</v>
      </c>
      <c r="I66" t="s">
        <v>355</v>
      </c>
      <c r="K66" s="242">
        <v>2</v>
      </c>
    </row>
    <row r="67" spans="1:11">
      <c r="A67" s="39">
        <v>41806</v>
      </c>
      <c r="B67" s="4">
        <v>1</v>
      </c>
      <c r="C67">
        <v>5</v>
      </c>
      <c r="D67" t="s">
        <v>286</v>
      </c>
      <c r="E67" t="s">
        <v>330</v>
      </c>
      <c r="F67" s="4" t="s">
        <v>411</v>
      </c>
      <c r="G67" s="4">
        <v>11</v>
      </c>
      <c r="H67" s="4">
        <v>0</v>
      </c>
      <c r="I67">
        <v>1</v>
      </c>
      <c r="K67" s="242">
        <v>2</v>
      </c>
    </row>
    <row r="68" spans="1:11">
      <c r="A68" s="39">
        <v>41806</v>
      </c>
      <c r="B68" s="4">
        <v>1</v>
      </c>
      <c r="C68">
        <v>6</v>
      </c>
      <c r="D68" t="s">
        <v>330</v>
      </c>
      <c r="E68" t="s">
        <v>286</v>
      </c>
      <c r="F68" s="4" t="s">
        <v>354</v>
      </c>
      <c r="G68" s="4">
        <v>7</v>
      </c>
      <c r="H68" s="4">
        <v>0</v>
      </c>
      <c r="I68" t="s">
        <v>355</v>
      </c>
      <c r="K68" s="242">
        <v>2</v>
      </c>
    </row>
    <row r="69" spans="1:11">
      <c r="A69" s="39">
        <v>41806</v>
      </c>
      <c r="B69" s="4">
        <v>1</v>
      </c>
      <c r="C69">
        <v>6</v>
      </c>
      <c r="D69" t="s">
        <v>286</v>
      </c>
      <c r="E69" t="s">
        <v>330</v>
      </c>
      <c r="F69" s="4" t="s">
        <v>411</v>
      </c>
      <c r="G69" s="4">
        <v>10</v>
      </c>
      <c r="H69" s="4">
        <v>0</v>
      </c>
      <c r="I69">
        <v>1</v>
      </c>
      <c r="K69" s="242">
        <v>2</v>
      </c>
    </row>
    <row r="70" spans="1:11">
      <c r="A70" s="39">
        <v>41806</v>
      </c>
      <c r="B70" s="4">
        <v>1</v>
      </c>
      <c r="C70">
        <v>7</v>
      </c>
      <c r="D70" t="s">
        <v>330</v>
      </c>
      <c r="E70" t="s">
        <v>286</v>
      </c>
      <c r="F70" s="4" t="s">
        <v>354</v>
      </c>
      <c r="G70" s="4">
        <v>6</v>
      </c>
      <c r="H70" s="4">
        <v>0</v>
      </c>
      <c r="I70" t="s">
        <v>355</v>
      </c>
      <c r="K70" s="242">
        <v>2</v>
      </c>
    </row>
    <row r="71" spans="1:11">
      <c r="A71" s="39">
        <v>41806</v>
      </c>
      <c r="B71" s="4">
        <v>1</v>
      </c>
      <c r="C71">
        <v>7</v>
      </c>
      <c r="D71" t="s">
        <v>286</v>
      </c>
      <c r="E71" t="s">
        <v>330</v>
      </c>
      <c r="F71" s="4" t="s">
        <v>411</v>
      </c>
      <c r="G71" s="4">
        <v>11</v>
      </c>
      <c r="H71" s="4">
        <v>0</v>
      </c>
      <c r="I71">
        <v>1</v>
      </c>
      <c r="K71" s="242">
        <v>2</v>
      </c>
    </row>
    <row r="72" spans="1:11">
      <c r="A72" s="39">
        <v>41806</v>
      </c>
      <c r="B72" s="4">
        <v>1</v>
      </c>
      <c r="C72">
        <v>1</v>
      </c>
      <c r="D72" t="s">
        <v>268</v>
      </c>
      <c r="E72" t="s">
        <v>308</v>
      </c>
      <c r="F72" s="4" t="s">
        <v>475</v>
      </c>
      <c r="G72" s="4">
        <v>16</v>
      </c>
      <c r="H72" s="4">
        <v>0</v>
      </c>
      <c r="I72" t="s">
        <v>355</v>
      </c>
      <c r="J72">
        <v>10</v>
      </c>
      <c r="K72" s="242">
        <v>1</v>
      </c>
    </row>
    <row r="73" spans="1:11">
      <c r="A73" s="39">
        <v>41806</v>
      </c>
      <c r="B73" s="4">
        <v>1</v>
      </c>
      <c r="C73">
        <v>1</v>
      </c>
      <c r="D73" t="s">
        <v>308</v>
      </c>
      <c r="E73" t="s">
        <v>268</v>
      </c>
      <c r="F73" s="4" t="s">
        <v>353</v>
      </c>
      <c r="G73" s="4">
        <v>16</v>
      </c>
      <c r="H73" s="4">
        <v>0</v>
      </c>
      <c r="I73" t="s">
        <v>355</v>
      </c>
      <c r="J73">
        <v>10</v>
      </c>
      <c r="K73" s="242">
        <v>1</v>
      </c>
    </row>
    <row r="74" spans="1:11">
      <c r="A74" s="39">
        <v>41806</v>
      </c>
      <c r="B74" s="4">
        <v>1</v>
      </c>
      <c r="C74">
        <v>2</v>
      </c>
      <c r="D74" t="s">
        <v>268</v>
      </c>
      <c r="E74" t="s">
        <v>308</v>
      </c>
      <c r="F74" s="4" t="s">
        <v>475</v>
      </c>
      <c r="G74" s="4">
        <v>12</v>
      </c>
      <c r="H74" s="4">
        <v>0</v>
      </c>
      <c r="I74" t="s">
        <v>355</v>
      </c>
      <c r="K74" s="242">
        <v>1</v>
      </c>
    </row>
    <row r="75" spans="1:11">
      <c r="A75" s="39">
        <v>41806</v>
      </c>
      <c r="B75" s="4">
        <v>1</v>
      </c>
      <c r="C75">
        <v>2</v>
      </c>
      <c r="D75" t="s">
        <v>308</v>
      </c>
      <c r="E75" t="s">
        <v>268</v>
      </c>
      <c r="F75" s="4" t="s">
        <v>353</v>
      </c>
      <c r="G75" s="4">
        <v>20</v>
      </c>
      <c r="H75" s="4">
        <v>0</v>
      </c>
      <c r="I75">
        <v>1</v>
      </c>
      <c r="K75" s="242">
        <v>1</v>
      </c>
    </row>
    <row r="76" spans="1:11">
      <c r="A76" s="39">
        <v>41806</v>
      </c>
      <c r="B76" s="4">
        <v>1</v>
      </c>
      <c r="C76">
        <v>3</v>
      </c>
      <c r="D76" t="s">
        <v>268</v>
      </c>
      <c r="E76" t="s">
        <v>308</v>
      </c>
      <c r="F76" s="4" t="s">
        <v>475</v>
      </c>
      <c r="G76" s="4">
        <v>7</v>
      </c>
      <c r="H76" s="4">
        <v>0</v>
      </c>
      <c r="I76" t="s">
        <v>355</v>
      </c>
      <c r="K76" s="242">
        <v>1</v>
      </c>
    </row>
    <row r="77" spans="1:11">
      <c r="A77" s="39">
        <v>41806</v>
      </c>
      <c r="B77" s="4">
        <v>1</v>
      </c>
      <c r="C77">
        <v>3</v>
      </c>
      <c r="D77" t="s">
        <v>308</v>
      </c>
      <c r="E77" t="s">
        <v>268</v>
      </c>
      <c r="F77" s="4" t="s">
        <v>353</v>
      </c>
      <c r="G77" s="4">
        <v>10</v>
      </c>
      <c r="H77" s="4">
        <v>0</v>
      </c>
      <c r="I77">
        <v>1</v>
      </c>
      <c r="K77" s="242">
        <v>1</v>
      </c>
    </row>
    <row r="78" spans="1:11">
      <c r="A78" s="39">
        <v>41806</v>
      </c>
      <c r="B78" s="4">
        <v>1</v>
      </c>
      <c r="C78">
        <v>4</v>
      </c>
      <c r="D78" t="s">
        <v>268</v>
      </c>
      <c r="E78" t="s">
        <v>308</v>
      </c>
      <c r="F78" s="4" t="s">
        <v>475</v>
      </c>
      <c r="G78" s="4">
        <v>8</v>
      </c>
      <c r="H78" s="4">
        <v>0</v>
      </c>
      <c r="I78" t="s">
        <v>355</v>
      </c>
      <c r="K78" s="242">
        <v>1</v>
      </c>
    </row>
    <row r="79" spans="1:11">
      <c r="A79" s="39">
        <v>41806</v>
      </c>
      <c r="B79" s="4">
        <v>1</v>
      </c>
      <c r="C79">
        <v>4</v>
      </c>
      <c r="D79" t="s">
        <v>308</v>
      </c>
      <c r="E79" t="s">
        <v>268</v>
      </c>
      <c r="F79" s="4" t="s">
        <v>353</v>
      </c>
      <c r="G79" s="4">
        <v>9</v>
      </c>
      <c r="H79" s="4">
        <v>0</v>
      </c>
      <c r="I79">
        <v>1</v>
      </c>
      <c r="K79" s="242">
        <v>1</v>
      </c>
    </row>
    <row r="80" spans="1:11">
      <c r="A80" s="39">
        <v>41806</v>
      </c>
      <c r="B80" s="4">
        <v>1</v>
      </c>
      <c r="C80">
        <v>5</v>
      </c>
      <c r="D80" t="s">
        <v>268</v>
      </c>
      <c r="E80" t="s">
        <v>308</v>
      </c>
      <c r="F80" s="4" t="s">
        <v>475</v>
      </c>
      <c r="G80" s="4">
        <v>12</v>
      </c>
      <c r="H80" s="4">
        <v>0</v>
      </c>
      <c r="I80">
        <v>1</v>
      </c>
      <c r="K80" s="242">
        <v>1</v>
      </c>
    </row>
    <row r="81" spans="1:11">
      <c r="A81" s="39">
        <v>41806</v>
      </c>
      <c r="B81" s="4">
        <v>1</v>
      </c>
      <c r="C81">
        <v>5</v>
      </c>
      <c r="D81" t="s">
        <v>308</v>
      </c>
      <c r="E81" t="s">
        <v>268</v>
      </c>
      <c r="F81" s="4" t="s">
        <v>353</v>
      </c>
      <c r="G81" s="4">
        <v>5</v>
      </c>
      <c r="H81" s="4">
        <v>0</v>
      </c>
      <c r="I81" t="s">
        <v>355</v>
      </c>
      <c r="K81" s="242">
        <v>1</v>
      </c>
    </row>
    <row r="82" spans="1:11">
      <c r="A82" s="39">
        <v>41806</v>
      </c>
      <c r="B82" s="4">
        <v>1</v>
      </c>
      <c r="C82">
        <v>6</v>
      </c>
      <c r="D82" t="s">
        <v>268</v>
      </c>
      <c r="E82" t="s">
        <v>308</v>
      </c>
      <c r="F82" s="4" t="s">
        <v>475</v>
      </c>
      <c r="G82" s="4">
        <v>3</v>
      </c>
      <c r="H82" s="4">
        <v>0</v>
      </c>
      <c r="I82" t="s">
        <v>355</v>
      </c>
      <c r="K82" s="242">
        <v>1</v>
      </c>
    </row>
    <row r="83" spans="1:11">
      <c r="A83" s="39">
        <v>41806</v>
      </c>
      <c r="B83" s="4">
        <v>1</v>
      </c>
      <c r="C83">
        <v>6</v>
      </c>
      <c r="D83" t="s">
        <v>308</v>
      </c>
      <c r="E83" t="s">
        <v>268</v>
      </c>
      <c r="F83" s="4" t="s">
        <v>353</v>
      </c>
      <c r="G83" s="4">
        <v>14</v>
      </c>
      <c r="H83" s="4">
        <v>0</v>
      </c>
      <c r="I83">
        <v>1</v>
      </c>
      <c r="K83" s="242">
        <v>1</v>
      </c>
    </row>
    <row r="84" spans="1:11">
      <c r="A84" s="39">
        <v>41806</v>
      </c>
      <c r="B84" s="4">
        <v>1</v>
      </c>
      <c r="C84">
        <v>7</v>
      </c>
      <c r="D84" t="s">
        <v>268</v>
      </c>
      <c r="E84" t="s">
        <v>308</v>
      </c>
      <c r="F84" s="4" t="s">
        <v>475</v>
      </c>
      <c r="G84" s="4">
        <v>15</v>
      </c>
      <c r="H84" s="4">
        <v>0</v>
      </c>
      <c r="I84">
        <v>1</v>
      </c>
      <c r="K84" s="242">
        <v>1</v>
      </c>
    </row>
    <row r="85" spans="1:11">
      <c r="A85" s="39">
        <v>41806</v>
      </c>
      <c r="B85" s="4">
        <v>1</v>
      </c>
      <c r="C85">
        <v>7</v>
      </c>
      <c r="D85" t="s">
        <v>308</v>
      </c>
      <c r="E85" t="s">
        <v>268</v>
      </c>
      <c r="F85" s="4" t="s">
        <v>353</v>
      </c>
      <c r="G85" s="4">
        <v>2</v>
      </c>
      <c r="H85" s="4">
        <v>0</v>
      </c>
      <c r="I85" t="s">
        <v>355</v>
      </c>
      <c r="K85" s="242">
        <v>1</v>
      </c>
    </row>
    <row r="86" spans="1:11">
      <c r="A86" s="39">
        <v>41813</v>
      </c>
      <c r="B86" s="4">
        <v>1</v>
      </c>
      <c r="C86">
        <v>1</v>
      </c>
      <c r="D86" t="s">
        <v>286</v>
      </c>
      <c r="E86" t="s">
        <v>285</v>
      </c>
      <c r="F86" s="4" t="s">
        <v>411</v>
      </c>
      <c r="G86" s="4">
        <v>16</v>
      </c>
      <c r="H86" s="4">
        <v>0</v>
      </c>
      <c r="I86" t="s">
        <v>355</v>
      </c>
      <c r="J86">
        <v>10</v>
      </c>
      <c r="K86" s="242">
        <v>1</v>
      </c>
    </row>
    <row r="87" spans="1:11">
      <c r="A87" s="39">
        <v>41813</v>
      </c>
      <c r="B87" s="4">
        <v>1</v>
      </c>
      <c r="C87">
        <v>1</v>
      </c>
      <c r="D87" t="s">
        <v>285</v>
      </c>
      <c r="E87" t="s">
        <v>286</v>
      </c>
      <c r="F87" s="4" t="s">
        <v>434</v>
      </c>
      <c r="G87" s="4">
        <v>16</v>
      </c>
      <c r="H87" s="4">
        <v>0</v>
      </c>
      <c r="I87" t="s">
        <v>355</v>
      </c>
      <c r="J87">
        <v>10</v>
      </c>
      <c r="K87" s="242">
        <v>1</v>
      </c>
    </row>
    <row r="88" spans="1:11">
      <c r="A88" s="39">
        <v>41813</v>
      </c>
      <c r="B88" s="4">
        <v>1</v>
      </c>
      <c r="C88">
        <v>2</v>
      </c>
      <c r="D88" t="s">
        <v>286</v>
      </c>
      <c r="E88" t="s">
        <v>285</v>
      </c>
      <c r="F88" s="4" t="s">
        <v>411</v>
      </c>
      <c r="G88" s="4">
        <v>17</v>
      </c>
      <c r="H88" s="4">
        <v>0</v>
      </c>
      <c r="I88">
        <v>1</v>
      </c>
      <c r="K88" s="242">
        <v>1</v>
      </c>
    </row>
    <row r="89" spans="1:11">
      <c r="A89" s="39">
        <v>41813</v>
      </c>
      <c r="B89" s="4">
        <v>1</v>
      </c>
      <c r="C89">
        <v>2</v>
      </c>
      <c r="D89" t="s">
        <v>285</v>
      </c>
      <c r="E89" t="s">
        <v>286</v>
      </c>
      <c r="F89" s="4" t="s">
        <v>434</v>
      </c>
      <c r="G89" s="4">
        <v>15</v>
      </c>
      <c r="H89" s="4">
        <v>0</v>
      </c>
      <c r="I89" t="s">
        <v>355</v>
      </c>
      <c r="K89" s="242">
        <v>1</v>
      </c>
    </row>
    <row r="90" spans="1:11">
      <c r="A90" s="39">
        <v>41813</v>
      </c>
      <c r="B90" s="4">
        <v>1</v>
      </c>
      <c r="C90">
        <v>3</v>
      </c>
      <c r="D90" t="s">
        <v>286</v>
      </c>
      <c r="E90" t="s">
        <v>285</v>
      </c>
      <c r="F90" s="4" t="s">
        <v>411</v>
      </c>
      <c r="G90" s="4">
        <v>11</v>
      </c>
      <c r="H90" s="4">
        <v>0</v>
      </c>
      <c r="I90">
        <v>1</v>
      </c>
      <c r="K90" s="242">
        <v>1</v>
      </c>
    </row>
    <row r="91" spans="1:11">
      <c r="A91" s="39">
        <v>41813</v>
      </c>
      <c r="B91" s="4">
        <v>1</v>
      </c>
      <c r="C91">
        <v>3</v>
      </c>
      <c r="D91" t="s">
        <v>285</v>
      </c>
      <c r="E91" t="s">
        <v>286</v>
      </c>
      <c r="F91" s="4" t="s">
        <v>434</v>
      </c>
      <c r="G91" s="4">
        <v>5</v>
      </c>
      <c r="H91" s="4">
        <v>0</v>
      </c>
      <c r="I91" t="s">
        <v>355</v>
      </c>
      <c r="K91" s="242">
        <v>1</v>
      </c>
    </row>
    <row r="92" spans="1:11">
      <c r="A92" s="39">
        <v>41813</v>
      </c>
      <c r="B92" s="4">
        <v>1</v>
      </c>
      <c r="C92">
        <v>4</v>
      </c>
      <c r="D92" t="s">
        <v>286</v>
      </c>
      <c r="E92" t="s">
        <v>285</v>
      </c>
      <c r="F92" s="4" t="s">
        <v>411</v>
      </c>
      <c r="G92" s="4">
        <v>8</v>
      </c>
      <c r="H92" s="4">
        <v>0</v>
      </c>
      <c r="I92" t="s">
        <v>355</v>
      </c>
      <c r="K92" s="242">
        <v>1</v>
      </c>
    </row>
    <row r="93" spans="1:11">
      <c r="A93" s="39">
        <v>41813</v>
      </c>
      <c r="B93" s="4">
        <v>1</v>
      </c>
      <c r="C93">
        <v>4</v>
      </c>
      <c r="D93" t="s">
        <v>285</v>
      </c>
      <c r="E93" t="s">
        <v>286</v>
      </c>
      <c r="F93" s="4" t="s">
        <v>434</v>
      </c>
      <c r="G93" s="4">
        <v>8</v>
      </c>
      <c r="H93" s="4">
        <v>0</v>
      </c>
      <c r="I93" t="s">
        <v>355</v>
      </c>
      <c r="K93" s="242">
        <v>1</v>
      </c>
    </row>
    <row r="94" spans="1:11">
      <c r="A94" s="39">
        <v>41813</v>
      </c>
      <c r="B94" s="4">
        <v>1</v>
      </c>
      <c r="C94">
        <v>5</v>
      </c>
      <c r="D94" t="s">
        <v>286</v>
      </c>
      <c r="E94" t="s">
        <v>285</v>
      </c>
      <c r="F94" s="4" t="s">
        <v>411</v>
      </c>
      <c r="G94" s="4">
        <v>11</v>
      </c>
      <c r="H94" s="4">
        <v>0</v>
      </c>
      <c r="I94">
        <v>1</v>
      </c>
      <c r="K94" s="242">
        <v>1</v>
      </c>
    </row>
    <row r="95" spans="1:11">
      <c r="A95" s="39">
        <v>41813</v>
      </c>
      <c r="B95" s="4">
        <v>1</v>
      </c>
      <c r="C95">
        <v>5</v>
      </c>
      <c r="D95" t="s">
        <v>285</v>
      </c>
      <c r="E95" t="s">
        <v>286</v>
      </c>
      <c r="F95" s="4" t="s">
        <v>434</v>
      </c>
      <c r="G95" s="4">
        <v>5</v>
      </c>
      <c r="H95" s="4">
        <v>0</v>
      </c>
      <c r="I95" t="s">
        <v>355</v>
      </c>
      <c r="K95" s="242">
        <v>1</v>
      </c>
    </row>
    <row r="96" spans="1:11">
      <c r="A96" s="39">
        <v>41813</v>
      </c>
      <c r="B96" s="4">
        <v>1</v>
      </c>
      <c r="C96">
        <v>6</v>
      </c>
      <c r="D96" t="s">
        <v>286</v>
      </c>
      <c r="E96" t="s">
        <v>285</v>
      </c>
      <c r="F96" s="4" t="s">
        <v>411</v>
      </c>
      <c r="G96" s="4">
        <v>2</v>
      </c>
      <c r="H96" s="4">
        <v>0</v>
      </c>
      <c r="I96" t="s">
        <v>355</v>
      </c>
      <c r="K96" s="242">
        <v>1</v>
      </c>
    </row>
    <row r="97" spans="1:11">
      <c r="A97" s="39">
        <v>41813</v>
      </c>
      <c r="B97" s="4">
        <v>1</v>
      </c>
      <c r="C97">
        <v>6</v>
      </c>
      <c r="D97" t="s">
        <v>285</v>
      </c>
      <c r="E97" t="s">
        <v>286</v>
      </c>
      <c r="F97" s="4" t="s">
        <v>434</v>
      </c>
      <c r="G97" s="4">
        <v>14</v>
      </c>
      <c r="H97" s="4">
        <v>0</v>
      </c>
      <c r="I97">
        <v>1</v>
      </c>
      <c r="K97" s="242">
        <v>1</v>
      </c>
    </row>
    <row r="98" spans="1:11">
      <c r="A98" s="39">
        <v>41813</v>
      </c>
      <c r="B98" s="4">
        <v>1</v>
      </c>
      <c r="C98">
        <v>7</v>
      </c>
      <c r="D98" t="s">
        <v>286</v>
      </c>
      <c r="E98" t="s">
        <v>285</v>
      </c>
      <c r="F98" s="4" t="s">
        <v>411</v>
      </c>
      <c r="G98" s="4">
        <v>8</v>
      </c>
      <c r="H98" s="4">
        <v>0</v>
      </c>
      <c r="I98" t="s">
        <v>355</v>
      </c>
      <c r="K98" s="242">
        <v>1</v>
      </c>
    </row>
    <row r="99" spans="1:11">
      <c r="A99" s="39">
        <v>41813</v>
      </c>
      <c r="B99" s="4">
        <v>1</v>
      </c>
      <c r="C99">
        <v>7</v>
      </c>
      <c r="D99" t="s">
        <v>285</v>
      </c>
      <c r="E99" t="s">
        <v>286</v>
      </c>
      <c r="F99" s="4" t="s">
        <v>434</v>
      </c>
      <c r="G99" s="4">
        <v>8</v>
      </c>
      <c r="H99" s="4">
        <v>0</v>
      </c>
      <c r="I99" t="s">
        <v>355</v>
      </c>
      <c r="K99" s="242">
        <v>1</v>
      </c>
    </row>
    <row r="100" spans="1:11">
      <c r="A100" s="39">
        <v>41813</v>
      </c>
      <c r="B100" s="4">
        <v>1</v>
      </c>
      <c r="C100">
        <v>1</v>
      </c>
      <c r="D100" t="s">
        <v>283</v>
      </c>
      <c r="E100" t="s">
        <v>329</v>
      </c>
      <c r="F100" s="4" t="s">
        <v>412</v>
      </c>
      <c r="G100" s="4">
        <v>15</v>
      </c>
      <c r="H100" s="4">
        <v>0</v>
      </c>
      <c r="I100" t="s">
        <v>355</v>
      </c>
      <c r="J100">
        <v>10</v>
      </c>
      <c r="K100">
        <v>3</v>
      </c>
    </row>
    <row r="101" spans="1:11">
      <c r="A101" s="39">
        <v>41813</v>
      </c>
      <c r="B101" s="4">
        <v>1</v>
      </c>
      <c r="C101">
        <v>1</v>
      </c>
      <c r="D101" t="s">
        <v>329</v>
      </c>
      <c r="E101" t="s">
        <v>283</v>
      </c>
      <c r="F101" s="4" t="s">
        <v>386</v>
      </c>
      <c r="G101" s="4">
        <v>17</v>
      </c>
      <c r="H101" s="4">
        <v>0</v>
      </c>
      <c r="I101">
        <v>1</v>
      </c>
      <c r="J101">
        <v>10</v>
      </c>
      <c r="K101">
        <v>3</v>
      </c>
    </row>
    <row r="102" spans="1:11">
      <c r="A102" s="39">
        <v>41813</v>
      </c>
      <c r="B102" s="4">
        <v>1</v>
      </c>
      <c r="C102">
        <v>2</v>
      </c>
      <c r="D102" t="s">
        <v>283</v>
      </c>
      <c r="E102" t="s">
        <v>329</v>
      </c>
      <c r="F102" s="4" t="s">
        <v>412</v>
      </c>
      <c r="G102" s="4">
        <v>15</v>
      </c>
      <c r="H102" s="4">
        <v>0</v>
      </c>
      <c r="I102" t="s">
        <v>355</v>
      </c>
      <c r="K102">
        <v>3</v>
      </c>
    </row>
    <row r="103" spans="1:11">
      <c r="A103" s="39">
        <v>41813</v>
      </c>
      <c r="B103" s="4">
        <v>1</v>
      </c>
      <c r="C103">
        <v>2</v>
      </c>
      <c r="D103" t="s">
        <v>329</v>
      </c>
      <c r="E103" t="s">
        <v>283</v>
      </c>
      <c r="F103" s="4" t="s">
        <v>386</v>
      </c>
      <c r="G103" s="4">
        <v>17</v>
      </c>
      <c r="H103" s="4">
        <v>0</v>
      </c>
      <c r="I103">
        <v>1</v>
      </c>
      <c r="K103">
        <v>3</v>
      </c>
    </row>
    <row r="104" spans="1:11">
      <c r="A104" s="39">
        <v>41813</v>
      </c>
      <c r="B104" s="4">
        <v>1</v>
      </c>
      <c r="C104">
        <v>3</v>
      </c>
      <c r="D104" t="s">
        <v>283</v>
      </c>
      <c r="E104" t="s">
        <v>329</v>
      </c>
      <c r="F104" s="4" t="s">
        <v>412</v>
      </c>
      <c r="G104" s="4">
        <v>9</v>
      </c>
      <c r="H104" s="4">
        <v>0</v>
      </c>
      <c r="I104">
        <v>1</v>
      </c>
      <c r="K104">
        <v>3</v>
      </c>
    </row>
    <row r="105" spans="1:11">
      <c r="A105" s="39">
        <v>41813</v>
      </c>
      <c r="B105" s="4">
        <v>1</v>
      </c>
      <c r="C105">
        <v>3</v>
      </c>
      <c r="D105" t="s">
        <v>329</v>
      </c>
      <c r="E105" t="s">
        <v>283</v>
      </c>
      <c r="F105" s="4" t="s">
        <v>386</v>
      </c>
      <c r="G105" s="4">
        <v>7</v>
      </c>
      <c r="H105" s="4">
        <v>0</v>
      </c>
      <c r="I105" t="s">
        <v>355</v>
      </c>
      <c r="K105">
        <v>3</v>
      </c>
    </row>
    <row r="106" spans="1:11">
      <c r="A106" s="39">
        <v>41813</v>
      </c>
      <c r="B106" s="4">
        <v>1</v>
      </c>
      <c r="C106">
        <v>4</v>
      </c>
      <c r="D106" t="s">
        <v>283</v>
      </c>
      <c r="E106" t="s">
        <v>329</v>
      </c>
      <c r="F106" s="4" t="s">
        <v>412</v>
      </c>
      <c r="G106" s="4">
        <v>11</v>
      </c>
      <c r="H106" s="4">
        <v>0</v>
      </c>
      <c r="I106">
        <v>1</v>
      </c>
      <c r="K106">
        <v>3</v>
      </c>
    </row>
    <row r="107" spans="1:11">
      <c r="A107" s="39">
        <v>41813</v>
      </c>
      <c r="B107" s="4">
        <v>1</v>
      </c>
      <c r="C107">
        <v>4</v>
      </c>
      <c r="D107" t="s">
        <v>329</v>
      </c>
      <c r="E107" t="s">
        <v>283</v>
      </c>
      <c r="F107" s="4" t="s">
        <v>386</v>
      </c>
      <c r="G107" s="4">
        <v>5</v>
      </c>
      <c r="H107" s="4">
        <v>0</v>
      </c>
      <c r="I107" t="s">
        <v>355</v>
      </c>
      <c r="K107">
        <v>3</v>
      </c>
    </row>
    <row r="108" spans="1:11">
      <c r="A108" s="39">
        <v>41813</v>
      </c>
      <c r="B108" s="4">
        <v>1</v>
      </c>
      <c r="C108">
        <v>5</v>
      </c>
      <c r="D108" t="s">
        <v>283</v>
      </c>
      <c r="E108" t="s">
        <v>329</v>
      </c>
      <c r="F108" s="4" t="s">
        <v>412</v>
      </c>
      <c r="G108" s="4">
        <v>8</v>
      </c>
      <c r="H108" s="4">
        <v>0</v>
      </c>
      <c r="I108" t="s">
        <v>355</v>
      </c>
      <c r="K108">
        <v>3</v>
      </c>
    </row>
    <row r="109" spans="1:11">
      <c r="A109" s="39">
        <v>41813</v>
      </c>
      <c r="B109" s="4">
        <v>1</v>
      </c>
      <c r="C109">
        <v>5</v>
      </c>
      <c r="D109" t="s">
        <v>329</v>
      </c>
      <c r="E109" t="s">
        <v>283</v>
      </c>
      <c r="F109" s="4" t="s">
        <v>386</v>
      </c>
      <c r="G109" s="4">
        <v>8</v>
      </c>
      <c r="H109" s="4">
        <v>0</v>
      </c>
      <c r="I109" t="s">
        <v>355</v>
      </c>
      <c r="K109">
        <v>3</v>
      </c>
    </row>
    <row r="110" spans="1:11">
      <c r="A110" s="39">
        <v>41813</v>
      </c>
      <c r="B110" s="4">
        <v>1</v>
      </c>
      <c r="C110">
        <v>5</v>
      </c>
      <c r="D110" t="s">
        <v>283</v>
      </c>
      <c r="E110" t="s">
        <v>329</v>
      </c>
      <c r="F110" s="4" t="s">
        <v>412</v>
      </c>
      <c r="G110" s="4">
        <v>8</v>
      </c>
      <c r="H110" s="4">
        <v>0</v>
      </c>
      <c r="I110" t="s">
        <v>355</v>
      </c>
      <c r="K110">
        <v>3</v>
      </c>
    </row>
    <row r="111" spans="1:11">
      <c r="A111" s="39">
        <v>41813</v>
      </c>
      <c r="B111" s="4">
        <v>1</v>
      </c>
      <c r="C111">
        <v>5</v>
      </c>
      <c r="D111" t="s">
        <v>329</v>
      </c>
      <c r="E111" t="s">
        <v>283</v>
      </c>
      <c r="F111" s="4" t="s">
        <v>386</v>
      </c>
      <c r="G111" s="4">
        <v>8</v>
      </c>
      <c r="H111" s="4">
        <v>0</v>
      </c>
      <c r="I111" t="s">
        <v>355</v>
      </c>
      <c r="K111">
        <v>3</v>
      </c>
    </row>
    <row r="112" spans="1:11">
      <c r="A112" s="39">
        <v>41813</v>
      </c>
      <c r="B112" s="4">
        <v>1</v>
      </c>
      <c r="C112">
        <v>5</v>
      </c>
      <c r="D112" t="s">
        <v>283</v>
      </c>
      <c r="E112" t="s">
        <v>329</v>
      </c>
      <c r="F112" s="4" t="s">
        <v>412</v>
      </c>
      <c r="G112" s="4">
        <v>9</v>
      </c>
      <c r="H112" s="4">
        <v>0</v>
      </c>
      <c r="I112">
        <v>1</v>
      </c>
      <c r="K112">
        <v>3</v>
      </c>
    </row>
    <row r="113" spans="1:11">
      <c r="A113" s="39">
        <v>41813</v>
      </c>
      <c r="B113" s="4">
        <v>1</v>
      </c>
      <c r="C113">
        <v>5</v>
      </c>
      <c r="D113" t="s">
        <v>329</v>
      </c>
      <c r="E113" t="s">
        <v>283</v>
      </c>
      <c r="F113" s="4" t="s">
        <v>386</v>
      </c>
      <c r="G113" s="4">
        <v>7</v>
      </c>
      <c r="H113" s="4">
        <v>0</v>
      </c>
      <c r="I113" t="s">
        <v>355</v>
      </c>
      <c r="K113">
        <v>3</v>
      </c>
    </row>
    <row r="114" spans="1:11">
      <c r="A114" s="39">
        <v>41820</v>
      </c>
      <c r="B114" s="4">
        <v>1</v>
      </c>
      <c r="C114">
        <v>1</v>
      </c>
      <c r="D114" t="s">
        <v>268</v>
      </c>
      <c r="E114" t="s">
        <v>330</v>
      </c>
      <c r="F114" s="4" t="s">
        <v>475</v>
      </c>
      <c r="G114" s="4">
        <v>12</v>
      </c>
      <c r="H114" s="4">
        <v>0</v>
      </c>
      <c r="I114" t="s">
        <v>355</v>
      </c>
      <c r="J114">
        <v>10</v>
      </c>
      <c r="K114">
        <v>1</v>
      </c>
    </row>
    <row r="115" spans="1:11">
      <c r="A115" s="39">
        <v>41820</v>
      </c>
      <c r="B115" s="4">
        <v>1</v>
      </c>
      <c r="C115">
        <v>1</v>
      </c>
      <c r="D115" t="s">
        <v>330</v>
      </c>
      <c r="E115" t="s">
        <v>268</v>
      </c>
      <c r="F115" s="4" t="s">
        <v>354</v>
      </c>
      <c r="G115" s="4">
        <v>21</v>
      </c>
      <c r="H115" s="4">
        <v>0</v>
      </c>
      <c r="I115">
        <v>1</v>
      </c>
      <c r="J115">
        <v>10</v>
      </c>
      <c r="K115">
        <v>1</v>
      </c>
    </row>
    <row r="116" spans="1:11">
      <c r="A116" s="39">
        <v>41820</v>
      </c>
      <c r="B116" s="4">
        <v>1</v>
      </c>
      <c r="C116">
        <v>2</v>
      </c>
      <c r="D116" t="s">
        <v>268</v>
      </c>
      <c r="E116" t="s">
        <v>330</v>
      </c>
      <c r="F116" s="4" t="s">
        <v>475</v>
      </c>
      <c r="G116" s="4">
        <v>13</v>
      </c>
      <c r="H116" s="4">
        <v>0</v>
      </c>
      <c r="I116" t="s">
        <v>355</v>
      </c>
      <c r="K116">
        <v>1</v>
      </c>
    </row>
    <row r="117" spans="1:11">
      <c r="A117" s="39">
        <v>41820</v>
      </c>
      <c r="B117" s="4">
        <v>1</v>
      </c>
      <c r="C117">
        <v>2</v>
      </c>
      <c r="D117" t="s">
        <v>330</v>
      </c>
      <c r="E117" t="s">
        <v>268</v>
      </c>
      <c r="F117" s="4" t="s">
        <v>354</v>
      </c>
      <c r="G117" s="4">
        <v>20</v>
      </c>
      <c r="H117" s="4">
        <v>0</v>
      </c>
      <c r="I117">
        <v>1</v>
      </c>
      <c r="K117">
        <v>1</v>
      </c>
    </row>
    <row r="118" spans="1:11">
      <c r="A118" s="39">
        <v>41820</v>
      </c>
      <c r="B118" s="4">
        <v>1</v>
      </c>
      <c r="C118">
        <v>3</v>
      </c>
      <c r="D118" t="s">
        <v>268</v>
      </c>
      <c r="E118" t="s">
        <v>330</v>
      </c>
      <c r="F118" s="4" t="s">
        <v>475</v>
      </c>
      <c r="G118" s="4">
        <v>10</v>
      </c>
      <c r="H118" s="4">
        <v>0</v>
      </c>
      <c r="I118">
        <v>1</v>
      </c>
      <c r="K118">
        <v>1</v>
      </c>
    </row>
    <row r="119" spans="1:11">
      <c r="A119" s="39">
        <v>41820</v>
      </c>
      <c r="B119" s="4">
        <v>1</v>
      </c>
      <c r="C119">
        <v>3</v>
      </c>
      <c r="D119" t="s">
        <v>330</v>
      </c>
      <c r="E119" t="s">
        <v>268</v>
      </c>
      <c r="F119" s="4" t="s">
        <v>354</v>
      </c>
      <c r="G119" s="4">
        <v>7</v>
      </c>
      <c r="H119" s="4">
        <v>0</v>
      </c>
      <c r="I119" t="s">
        <v>355</v>
      </c>
      <c r="K119">
        <v>1</v>
      </c>
    </row>
    <row r="120" spans="1:11">
      <c r="A120" s="39">
        <v>41820</v>
      </c>
      <c r="B120" s="4">
        <v>1</v>
      </c>
      <c r="C120">
        <v>4</v>
      </c>
      <c r="D120" t="s">
        <v>268</v>
      </c>
      <c r="E120" t="s">
        <v>330</v>
      </c>
      <c r="F120" s="4" t="s">
        <v>475</v>
      </c>
      <c r="G120" s="4">
        <v>4</v>
      </c>
      <c r="H120" s="4">
        <v>0</v>
      </c>
      <c r="I120" t="s">
        <v>355</v>
      </c>
      <c r="K120">
        <v>1</v>
      </c>
    </row>
    <row r="121" spans="1:11">
      <c r="A121" s="39">
        <v>41820</v>
      </c>
      <c r="B121" s="4">
        <v>1</v>
      </c>
      <c r="C121">
        <v>4</v>
      </c>
      <c r="D121" t="s">
        <v>330</v>
      </c>
      <c r="E121" t="s">
        <v>268</v>
      </c>
      <c r="F121" s="4" t="s">
        <v>354</v>
      </c>
      <c r="G121" s="4">
        <v>13</v>
      </c>
      <c r="H121" s="4">
        <v>0</v>
      </c>
      <c r="I121">
        <v>1</v>
      </c>
      <c r="K121">
        <v>1</v>
      </c>
    </row>
    <row r="122" spans="1:11">
      <c r="A122" s="39">
        <v>41820</v>
      </c>
      <c r="B122" s="4">
        <v>1</v>
      </c>
      <c r="C122">
        <v>5</v>
      </c>
      <c r="D122" t="s">
        <v>268</v>
      </c>
      <c r="E122" t="s">
        <v>330</v>
      </c>
      <c r="F122" s="4" t="s">
        <v>475</v>
      </c>
      <c r="G122" s="4">
        <v>8</v>
      </c>
      <c r="H122" s="4">
        <v>0</v>
      </c>
      <c r="I122" t="s">
        <v>355</v>
      </c>
      <c r="K122">
        <v>1</v>
      </c>
    </row>
    <row r="123" spans="1:11">
      <c r="A123" s="39">
        <v>41820</v>
      </c>
      <c r="B123" s="4">
        <v>1</v>
      </c>
      <c r="C123">
        <v>5</v>
      </c>
      <c r="D123" t="s">
        <v>330</v>
      </c>
      <c r="E123" t="s">
        <v>268</v>
      </c>
      <c r="F123" s="4" t="s">
        <v>354</v>
      </c>
      <c r="G123" s="4">
        <v>9</v>
      </c>
      <c r="H123" s="4">
        <v>0</v>
      </c>
      <c r="I123">
        <v>1</v>
      </c>
      <c r="K123">
        <v>1</v>
      </c>
    </row>
    <row r="124" spans="1:11">
      <c r="A124" s="39">
        <v>41820</v>
      </c>
      <c r="B124" s="4">
        <v>1</v>
      </c>
      <c r="C124">
        <v>5</v>
      </c>
      <c r="D124" t="s">
        <v>268</v>
      </c>
      <c r="E124" t="s">
        <v>330</v>
      </c>
      <c r="F124" s="4" t="s">
        <v>475</v>
      </c>
      <c r="G124" s="4">
        <v>8</v>
      </c>
      <c r="H124" s="4">
        <v>0</v>
      </c>
      <c r="I124" t="s">
        <v>355</v>
      </c>
      <c r="K124">
        <v>1</v>
      </c>
    </row>
    <row r="125" spans="1:11">
      <c r="A125" s="39">
        <v>41820</v>
      </c>
      <c r="B125" s="4">
        <v>1</v>
      </c>
      <c r="C125">
        <v>5</v>
      </c>
      <c r="D125" t="s">
        <v>330</v>
      </c>
      <c r="E125" t="s">
        <v>268</v>
      </c>
      <c r="F125" s="4" t="s">
        <v>354</v>
      </c>
      <c r="G125" s="4">
        <v>9</v>
      </c>
      <c r="H125" s="4">
        <v>0</v>
      </c>
      <c r="I125">
        <v>1</v>
      </c>
      <c r="K125">
        <v>1</v>
      </c>
    </row>
    <row r="126" spans="1:11">
      <c r="A126" s="39">
        <v>41820</v>
      </c>
      <c r="B126" s="4">
        <v>1</v>
      </c>
      <c r="C126">
        <v>5</v>
      </c>
      <c r="D126" t="s">
        <v>268</v>
      </c>
      <c r="E126" t="s">
        <v>330</v>
      </c>
      <c r="F126" s="4" t="s">
        <v>475</v>
      </c>
      <c r="G126" s="4">
        <v>6</v>
      </c>
      <c r="H126" s="4">
        <v>0</v>
      </c>
      <c r="I126" t="s">
        <v>355</v>
      </c>
      <c r="K126">
        <v>1</v>
      </c>
    </row>
    <row r="127" spans="1:11">
      <c r="A127" s="39">
        <v>41820</v>
      </c>
      <c r="B127" s="4">
        <v>1</v>
      </c>
      <c r="C127">
        <v>5</v>
      </c>
      <c r="D127" t="s">
        <v>330</v>
      </c>
      <c r="E127" t="s">
        <v>268</v>
      </c>
      <c r="F127" s="4" t="s">
        <v>354</v>
      </c>
      <c r="G127" s="4">
        <v>11</v>
      </c>
      <c r="H127" s="4">
        <v>0</v>
      </c>
      <c r="I127">
        <v>1</v>
      </c>
      <c r="K127">
        <v>1</v>
      </c>
    </row>
    <row r="128" spans="1:11">
      <c r="A128" s="39">
        <v>41820</v>
      </c>
      <c r="B128" s="4">
        <v>1</v>
      </c>
      <c r="C128">
        <v>1</v>
      </c>
      <c r="D128" t="s">
        <v>308</v>
      </c>
      <c r="E128" t="s">
        <v>317</v>
      </c>
      <c r="F128" s="4" t="s">
        <v>353</v>
      </c>
      <c r="G128" s="4">
        <v>18</v>
      </c>
      <c r="H128" s="4">
        <v>0</v>
      </c>
      <c r="I128">
        <v>1</v>
      </c>
      <c r="J128">
        <v>10</v>
      </c>
      <c r="K128">
        <v>2</v>
      </c>
    </row>
    <row r="129" spans="1:11">
      <c r="A129" s="39">
        <v>41820</v>
      </c>
      <c r="B129" s="4">
        <v>1</v>
      </c>
      <c r="C129">
        <v>1</v>
      </c>
      <c r="D129" t="s">
        <v>317</v>
      </c>
      <c r="E129" t="s">
        <v>308</v>
      </c>
      <c r="F129" s="4" t="s">
        <v>385</v>
      </c>
      <c r="G129" s="4">
        <v>12</v>
      </c>
      <c r="H129" s="4">
        <v>0</v>
      </c>
      <c r="I129" t="s">
        <v>355</v>
      </c>
      <c r="J129">
        <v>10</v>
      </c>
      <c r="K129">
        <v>2</v>
      </c>
    </row>
    <row r="130" spans="1:11">
      <c r="A130" s="39">
        <v>41820</v>
      </c>
      <c r="B130" s="4">
        <v>1</v>
      </c>
      <c r="C130">
        <v>2</v>
      </c>
      <c r="D130" t="s">
        <v>308</v>
      </c>
      <c r="E130" t="s">
        <v>317</v>
      </c>
      <c r="F130" s="4" t="s">
        <v>353</v>
      </c>
      <c r="G130" s="4">
        <v>23</v>
      </c>
      <c r="H130" s="4">
        <v>0</v>
      </c>
      <c r="I130">
        <v>1</v>
      </c>
      <c r="K130">
        <v>2</v>
      </c>
    </row>
    <row r="131" spans="1:11">
      <c r="A131" s="39">
        <v>41820</v>
      </c>
      <c r="B131" s="4">
        <v>1</v>
      </c>
      <c r="C131">
        <v>2</v>
      </c>
      <c r="D131" t="s">
        <v>317</v>
      </c>
      <c r="E131" t="s">
        <v>308</v>
      </c>
      <c r="F131" s="4" t="s">
        <v>385</v>
      </c>
      <c r="G131" s="4">
        <v>7</v>
      </c>
      <c r="H131" s="4">
        <v>0</v>
      </c>
      <c r="I131" t="s">
        <v>355</v>
      </c>
      <c r="K131">
        <v>2</v>
      </c>
    </row>
    <row r="132" spans="1:11">
      <c r="A132" s="39">
        <v>41820</v>
      </c>
      <c r="B132" s="4">
        <v>1</v>
      </c>
      <c r="C132">
        <v>3</v>
      </c>
      <c r="D132" t="s">
        <v>308</v>
      </c>
      <c r="E132" t="s">
        <v>317</v>
      </c>
      <c r="F132" s="4" t="s">
        <v>353</v>
      </c>
      <c r="G132" s="4">
        <v>9</v>
      </c>
      <c r="H132" s="4">
        <v>0</v>
      </c>
      <c r="I132">
        <v>1</v>
      </c>
      <c r="K132">
        <v>2</v>
      </c>
    </row>
    <row r="133" spans="1:11">
      <c r="A133" s="39">
        <v>41820</v>
      </c>
      <c r="B133" s="4">
        <v>1</v>
      </c>
      <c r="C133">
        <v>3</v>
      </c>
      <c r="D133" t="s">
        <v>317</v>
      </c>
      <c r="E133" t="s">
        <v>308</v>
      </c>
      <c r="F133" s="4" t="s">
        <v>385</v>
      </c>
      <c r="G133" s="4">
        <v>6</v>
      </c>
      <c r="H133" s="4">
        <v>0</v>
      </c>
      <c r="I133" t="s">
        <v>355</v>
      </c>
      <c r="K133">
        <v>2</v>
      </c>
    </row>
    <row r="134" spans="1:11">
      <c r="A134" s="39">
        <v>41820</v>
      </c>
      <c r="B134" s="4">
        <v>1</v>
      </c>
      <c r="C134">
        <v>4</v>
      </c>
      <c r="D134" t="s">
        <v>308</v>
      </c>
      <c r="E134" t="s">
        <v>317</v>
      </c>
      <c r="F134" s="4" t="s">
        <v>353</v>
      </c>
      <c r="G134" s="4">
        <v>8</v>
      </c>
      <c r="H134" s="4">
        <v>0</v>
      </c>
      <c r="I134">
        <v>1</v>
      </c>
      <c r="K134">
        <v>2</v>
      </c>
    </row>
    <row r="135" spans="1:11">
      <c r="A135" s="39">
        <v>41820</v>
      </c>
      <c r="B135" s="4">
        <v>1</v>
      </c>
      <c r="C135">
        <v>4</v>
      </c>
      <c r="D135" t="s">
        <v>317</v>
      </c>
      <c r="E135" t="s">
        <v>308</v>
      </c>
      <c r="F135" s="4" t="s">
        <v>385</v>
      </c>
      <c r="G135" s="4">
        <v>7</v>
      </c>
      <c r="H135" s="4">
        <v>0</v>
      </c>
      <c r="I135" t="s">
        <v>355</v>
      </c>
      <c r="K135">
        <v>2</v>
      </c>
    </row>
    <row r="136" spans="1:11">
      <c r="A136" s="39">
        <v>41820</v>
      </c>
      <c r="B136" s="4">
        <v>1</v>
      </c>
      <c r="C136">
        <v>5</v>
      </c>
      <c r="D136" t="s">
        <v>308</v>
      </c>
      <c r="E136" t="s">
        <v>317</v>
      </c>
      <c r="F136" s="4" t="s">
        <v>353</v>
      </c>
      <c r="G136" s="4">
        <v>9</v>
      </c>
      <c r="H136" s="4">
        <v>0</v>
      </c>
      <c r="I136">
        <v>1</v>
      </c>
      <c r="K136">
        <v>2</v>
      </c>
    </row>
    <row r="137" spans="1:11">
      <c r="A137" s="39">
        <v>41820</v>
      </c>
      <c r="B137" s="4">
        <v>1</v>
      </c>
      <c r="C137">
        <v>5</v>
      </c>
      <c r="D137" t="s">
        <v>317</v>
      </c>
      <c r="E137" t="s">
        <v>308</v>
      </c>
      <c r="F137" s="4" t="s">
        <v>385</v>
      </c>
      <c r="G137" s="4">
        <v>6</v>
      </c>
      <c r="H137" s="4">
        <v>0</v>
      </c>
      <c r="I137" t="s">
        <v>355</v>
      </c>
      <c r="K137">
        <v>2</v>
      </c>
    </row>
    <row r="138" spans="1:11">
      <c r="A138" s="39">
        <v>41820</v>
      </c>
      <c r="B138" s="4">
        <v>1</v>
      </c>
      <c r="C138">
        <v>5</v>
      </c>
      <c r="D138" t="s">
        <v>308</v>
      </c>
      <c r="E138" t="s">
        <v>317</v>
      </c>
      <c r="F138" s="4" t="s">
        <v>353</v>
      </c>
      <c r="G138" s="4">
        <v>8</v>
      </c>
      <c r="H138" s="4">
        <v>0</v>
      </c>
      <c r="I138">
        <v>1</v>
      </c>
      <c r="K138">
        <v>2</v>
      </c>
    </row>
    <row r="139" spans="1:11">
      <c r="A139" s="39">
        <v>41820</v>
      </c>
      <c r="B139" s="4">
        <v>1</v>
      </c>
      <c r="C139">
        <v>5</v>
      </c>
      <c r="D139" t="s">
        <v>317</v>
      </c>
      <c r="E139" t="s">
        <v>308</v>
      </c>
      <c r="F139" s="4" t="s">
        <v>385</v>
      </c>
      <c r="G139" s="4">
        <v>7</v>
      </c>
      <c r="H139" s="4">
        <v>0</v>
      </c>
      <c r="I139" t="s">
        <v>355</v>
      </c>
      <c r="K139">
        <v>2</v>
      </c>
    </row>
    <row r="140" spans="1:11">
      <c r="A140" s="39">
        <v>41820</v>
      </c>
      <c r="B140" s="4">
        <v>1</v>
      </c>
      <c r="C140">
        <v>5</v>
      </c>
      <c r="D140" t="s">
        <v>308</v>
      </c>
      <c r="E140" t="s">
        <v>317</v>
      </c>
      <c r="F140" s="4" t="s">
        <v>353</v>
      </c>
      <c r="G140" s="4">
        <v>11</v>
      </c>
      <c r="H140" s="4">
        <v>0</v>
      </c>
      <c r="I140">
        <v>1</v>
      </c>
      <c r="K140">
        <v>2</v>
      </c>
    </row>
    <row r="141" spans="1:11">
      <c r="A141" s="39">
        <v>41820</v>
      </c>
      <c r="B141" s="4">
        <v>1</v>
      </c>
      <c r="C141">
        <v>5</v>
      </c>
      <c r="D141" t="s">
        <v>317</v>
      </c>
      <c r="E141" t="s">
        <v>308</v>
      </c>
      <c r="F141" s="4" t="s">
        <v>385</v>
      </c>
      <c r="G141" s="4">
        <v>4</v>
      </c>
      <c r="H141" s="4">
        <v>0</v>
      </c>
      <c r="I141" t="s">
        <v>355</v>
      </c>
      <c r="K141">
        <v>2</v>
      </c>
    </row>
    <row r="142" spans="1:11">
      <c r="A142" s="39">
        <v>41813</v>
      </c>
      <c r="B142" s="4">
        <v>1</v>
      </c>
      <c r="C142">
        <v>1</v>
      </c>
      <c r="D142" t="s">
        <v>308</v>
      </c>
      <c r="E142" t="s">
        <v>330</v>
      </c>
      <c r="F142" s="4" t="s">
        <v>353</v>
      </c>
      <c r="G142" s="4">
        <v>14</v>
      </c>
      <c r="H142" s="4">
        <v>0</v>
      </c>
      <c r="I142" t="s">
        <v>355</v>
      </c>
      <c r="J142">
        <v>10</v>
      </c>
      <c r="K142">
        <v>2</v>
      </c>
    </row>
    <row r="143" spans="1:11">
      <c r="A143" s="39">
        <v>41813</v>
      </c>
      <c r="B143" s="4">
        <v>1</v>
      </c>
      <c r="C143">
        <v>1</v>
      </c>
      <c r="D143" t="s">
        <v>330</v>
      </c>
      <c r="E143" t="s">
        <v>308</v>
      </c>
      <c r="F143" s="4" t="s">
        <v>354</v>
      </c>
      <c r="G143" s="4">
        <v>17</v>
      </c>
      <c r="H143" s="4">
        <v>0</v>
      </c>
      <c r="I143">
        <v>1</v>
      </c>
      <c r="J143">
        <v>10</v>
      </c>
      <c r="K143">
        <v>2</v>
      </c>
    </row>
    <row r="144" spans="1:11">
      <c r="A144" s="39">
        <v>41813</v>
      </c>
      <c r="B144" s="4">
        <v>1</v>
      </c>
      <c r="C144">
        <v>2</v>
      </c>
      <c r="D144" t="s">
        <v>308</v>
      </c>
      <c r="E144" t="s">
        <v>330</v>
      </c>
      <c r="F144" s="4" t="s">
        <v>353</v>
      </c>
      <c r="G144" s="4">
        <v>22</v>
      </c>
      <c r="H144" s="4">
        <v>0</v>
      </c>
      <c r="I144">
        <v>1</v>
      </c>
      <c r="K144">
        <v>2</v>
      </c>
    </row>
    <row r="145" spans="1:11">
      <c r="A145" s="39">
        <v>41813</v>
      </c>
      <c r="B145" s="4">
        <v>1</v>
      </c>
      <c r="C145">
        <v>2</v>
      </c>
      <c r="D145" t="s">
        <v>330</v>
      </c>
      <c r="E145" t="s">
        <v>308</v>
      </c>
      <c r="F145" s="4" t="s">
        <v>354</v>
      </c>
      <c r="G145" s="4">
        <v>9</v>
      </c>
      <c r="H145" s="4">
        <v>0</v>
      </c>
      <c r="I145" t="s">
        <v>355</v>
      </c>
      <c r="K145">
        <v>2</v>
      </c>
    </row>
    <row r="146" spans="1:11">
      <c r="A146" s="39">
        <v>41813</v>
      </c>
      <c r="B146" s="4">
        <v>1</v>
      </c>
      <c r="C146">
        <v>3</v>
      </c>
      <c r="D146" t="s">
        <v>308</v>
      </c>
      <c r="E146" t="s">
        <v>330</v>
      </c>
      <c r="F146" s="4" t="s">
        <v>353</v>
      </c>
      <c r="G146" s="4">
        <v>5</v>
      </c>
      <c r="H146" s="4">
        <v>0</v>
      </c>
      <c r="I146" t="s">
        <v>355</v>
      </c>
      <c r="K146">
        <v>2</v>
      </c>
    </row>
    <row r="147" spans="1:11">
      <c r="A147" s="39">
        <v>41813</v>
      </c>
      <c r="B147" s="4">
        <v>1</v>
      </c>
      <c r="C147">
        <v>3</v>
      </c>
      <c r="D147" t="s">
        <v>330</v>
      </c>
      <c r="E147" t="s">
        <v>308</v>
      </c>
      <c r="F147" s="4" t="s">
        <v>354</v>
      </c>
      <c r="G147" s="4">
        <v>10</v>
      </c>
      <c r="H147" s="4">
        <v>0</v>
      </c>
      <c r="I147">
        <v>1</v>
      </c>
      <c r="K147">
        <v>2</v>
      </c>
    </row>
    <row r="148" spans="1:11">
      <c r="A148" s="39">
        <v>41813</v>
      </c>
      <c r="B148" s="4">
        <v>1</v>
      </c>
      <c r="C148">
        <v>4</v>
      </c>
      <c r="D148" t="s">
        <v>308</v>
      </c>
      <c r="E148" t="s">
        <v>330</v>
      </c>
      <c r="F148" s="4" t="s">
        <v>353</v>
      </c>
      <c r="G148" s="4">
        <v>6</v>
      </c>
      <c r="H148" s="4">
        <v>0</v>
      </c>
      <c r="I148" t="s">
        <v>355</v>
      </c>
      <c r="K148">
        <v>2</v>
      </c>
    </row>
    <row r="149" spans="1:11">
      <c r="A149" s="39">
        <v>41813</v>
      </c>
      <c r="B149" s="4">
        <v>1</v>
      </c>
      <c r="C149">
        <v>4</v>
      </c>
      <c r="D149" t="s">
        <v>330</v>
      </c>
      <c r="E149" t="s">
        <v>308</v>
      </c>
      <c r="F149" s="4" t="s">
        <v>354</v>
      </c>
      <c r="G149" s="4">
        <v>9</v>
      </c>
      <c r="H149" s="4">
        <v>0</v>
      </c>
      <c r="I149">
        <v>1</v>
      </c>
      <c r="K149">
        <v>2</v>
      </c>
    </row>
    <row r="150" spans="1:11">
      <c r="A150" s="39">
        <v>41813</v>
      </c>
      <c r="B150" s="4">
        <v>1</v>
      </c>
      <c r="C150">
        <v>5</v>
      </c>
      <c r="D150" t="s">
        <v>308</v>
      </c>
      <c r="E150" t="s">
        <v>330</v>
      </c>
      <c r="F150" s="4" t="s">
        <v>353</v>
      </c>
      <c r="G150" s="4">
        <v>13</v>
      </c>
      <c r="H150" s="4">
        <v>0</v>
      </c>
      <c r="I150">
        <v>1</v>
      </c>
      <c r="K150">
        <v>2</v>
      </c>
    </row>
    <row r="151" spans="1:11">
      <c r="A151" s="39">
        <v>41813</v>
      </c>
      <c r="B151" s="4">
        <v>1</v>
      </c>
      <c r="C151">
        <v>5</v>
      </c>
      <c r="D151" t="s">
        <v>330</v>
      </c>
      <c r="E151" t="s">
        <v>308</v>
      </c>
      <c r="F151" s="4" t="s">
        <v>354</v>
      </c>
      <c r="G151" s="4">
        <v>2</v>
      </c>
      <c r="H151" s="4">
        <v>0</v>
      </c>
      <c r="I151" t="s">
        <v>355</v>
      </c>
      <c r="K151">
        <v>2</v>
      </c>
    </row>
    <row r="152" spans="1:11">
      <c r="A152" s="39">
        <v>41813</v>
      </c>
      <c r="B152" s="4">
        <v>1</v>
      </c>
      <c r="C152">
        <v>5</v>
      </c>
      <c r="D152" t="s">
        <v>308</v>
      </c>
      <c r="E152" t="s">
        <v>330</v>
      </c>
      <c r="F152" s="4" t="s">
        <v>353</v>
      </c>
      <c r="G152" s="4">
        <v>6</v>
      </c>
      <c r="H152" s="4">
        <v>0</v>
      </c>
      <c r="I152" t="s">
        <v>355</v>
      </c>
      <c r="K152">
        <v>2</v>
      </c>
    </row>
    <row r="153" spans="1:11">
      <c r="A153" s="39">
        <v>41813</v>
      </c>
      <c r="B153" s="4">
        <v>1</v>
      </c>
      <c r="C153">
        <v>5</v>
      </c>
      <c r="D153" t="s">
        <v>330</v>
      </c>
      <c r="E153" t="s">
        <v>308</v>
      </c>
      <c r="F153" s="4" t="s">
        <v>354</v>
      </c>
      <c r="G153" s="4">
        <v>9</v>
      </c>
      <c r="H153" s="4">
        <v>0</v>
      </c>
      <c r="I153">
        <v>1</v>
      </c>
      <c r="K153">
        <v>2</v>
      </c>
    </row>
    <row r="154" spans="1:11">
      <c r="A154" s="39">
        <v>41813</v>
      </c>
      <c r="B154" s="4">
        <v>1</v>
      </c>
      <c r="C154">
        <v>5</v>
      </c>
      <c r="D154" t="s">
        <v>308</v>
      </c>
      <c r="E154" t="s">
        <v>330</v>
      </c>
      <c r="F154" s="4" t="s">
        <v>353</v>
      </c>
      <c r="G154" s="4">
        <v>8</v>
      </c>
      <c r="H154" s="4">
        <v>0</v>
      </c>
      <c r="I154">
        <v>1</v>
      </c>
      <c r="K154">
        <v>2</v>
      </c>
    </row>
    <row r="155" spans="1:11">
      <c r="A155" s="39">
        <v>41813</v>
      </c>
      <c r="B155" s="4">
        <v>1</v>
      </c>
      <c r="C155">
        <v>5</v>
      </c>
      <c r="D155" t="s">
        <v>330</v>
      </c>
      <c r="E155" t="s">
        <v>308</v>
      </c>
      <c r="F155" s="4" t="s">
        <v>354</v>
      </c>
      <c r="G155" s="4">
        <v>7</v>
      </c>
      <c r="H155" s="4">
        <v>0</v>
      </c>
      <c r="I155" t="s">
        <v>355</v>
      </c>
      <c r="K155">
        <v>2</v>
      </c>
    </row>
    <row r="156" spans="1:11">
      <c r="A156" s="39">
        <v>41820</v>
      </c>
      <c r="B156" s="4">
        <v>1</v>
      </c>
      <c r="C156">
        <v>1</v>
      </c>
      <c r="D156" t="s">
        <v>285</v>
      </c>
      <c r="E156" t="s">
        <v>283</v>
      </c>
      <c r="F156" s="4" t="s">
        <v>434</v>
      </c>
      <c r="G156" s="4">
        <v>21</v>
      </c>
      <c r="H156" s="4">
        <v>0</v>
      </c>
      <c r="I156">
        <v>1</v>
      </c>
      <c r="J156">
        <v>10</v>
      </c>
      <c r="K156">
        <v>4</v>
      </c>
    </row>
    <row r="157" spans="1:11">
      <c r="A157" s="39">
        <v>41820</v>
      </c>
      <c r="B157" s="4">
        <v>1</v>
      </c>
      <c r="C157">
        <v>1</v>
      </c>
      <c r="D157" t="s">
        <v>283</v>
      </c>
      <c r="E157" t="s">
        <v>285</v>
      </c>
      <c r="F157" s="4" t="s">
        <v>412</v>
      </c>
      <c r="G157" s="4">
        <v>12</v>
      </c>
      <c r="H157" s="4">
        <v>0</v>
      </c>
      <c r="I157" t="s">
        <v>355</v>
      </c>
      <c r="J157">
        <v>10</v>
      </c>
      <c r="K157">
        <v>4</v>
      </c>
    </row>
    <row r="158" spans="1:11">
      <c r="A158" s="39">
        <v>41820</v>
      </c>
      <c r="B158" s="4">
        <v>1</v>
      </c>
      <c r="C158">
        <v>2</v>
      </c>
      <c r="D158" t="s">
        <v>285</v>
      </c>
      <c r="E158" t="s">
        <v>283</v>
      </c>
      <c r="F158" s="4" t="s">
        <v>434</v>
      </c>
      <c r="G158" s="4">
        <v>23</v>
      </c>
      <c r="H158" s="4">
        <v>0</v>
      </c>
      <c r="I158">
        <v>1</v>
      </c>
      <c r="K158">
        <v>4</v>
      </c>
    </row>
    <row r="159" spans="1:11">
      <c r="A159" s="39">
        <v>41820</v>
      </c>
      <c r="B159" s="4">
        <v>1</v>
      </c>
      <c r="C159">
        <v>2</v>
      </c>
      <c r="D159" t="s">
        <v>283</v>
      </c>
      <c r="E159" t="s">
        <v>285</v>
      </c>
      <c r="F159" s="4" t="s">
        <v>412</v>
      </c>
      <c r="G159" s="4">
        <v>10</v>
      </c>
      <c r="H159" s="4">
        <v>0</v>
      </c>
      <c r="I159" t="s">
        <v>355</v>
      </c>
      <c r="K159">
        <v>4</v>
      </c>
    </row>
    <row r="160" spans="1:11">
      <c r="A160" s="39">
        <v>41820</v>
      </c>
      <c r="B160" s="4">
        <v>1</v>
      </c>
      <c r="C160">
        <v>3</v>
      </c>
      <c r="D160" t="s">
        <v>285</v>
      </c>
      <c r="E160" t="s">
        <v>283</v>
      </c>
      <c r="F160" s="4" t="s">
        <v>434</v>
      </c>
      <c r="G160" s="4">
        <v>11</v>
      </c>
      <c r="H160" s="4">
        <v>0</v>
      </c>
      <c r="I160">
        <v>1</v>
      </c>
      <c r="K160">
        <v>4</v>
      </c>
    </row>
    <row r="161" spans="1:11">
      <c r="A161" s="39">
        <v>41820</v>
      </c>
      <c r="B161" s="4">
        <v>1</v>
      </c>
      <c r="C161">
        <v>3</v>
      </c>
      <c r="D161" t="s">
        <v>283</v>
      </c>
      <c r="E161" t="s">
        <v>285</v>
      </c>
      <c r="F161" s="4" t="s">
        <v>412</v>
      </c>
      <c r="G161" s="4">
        <v>6</v>
      </c>
      <c r="H161" s="4">
        <v>0</v>
      </c>
      <c r="I161" t="s">
        <v>355</v>
      </c>
      <c r="K161">
        <v>4</v>
      </c>
    </row>
    <row r="162" spans="1:11">
      <c r="A162" s="39">
        <v>41820</v>
      </c>
      <c r="B162" s="4">
        <v>1</v>
      </c>
      <c r="C162">
        <v>4</v>
      </c>
      <c r="D162" t="s">
        <v>285</v>
      </c>
      <c r="E162" t="s">
        <v>283</v>
      </c>
      <c r="F162" s="4" t="s">
        <v>434</v>
      </c>
      <c r="G162" s="4">
        <v>7</v>
      </c>
      <c r="H162" s="4">
        <v>0</v>
      </c>
      <c r="I162" t="s">
        <v>355</v>
      </c>
      <c r="K162">
        <v>4</v>
      </c>
    </row>
    <row r="163" spans="1:11">
      <c r="A163" s="39">
        <v>41820</v>
      </c>
      <c r="B163" s="4">
        <v>1</v>
      </c>
      <c r="C163">
        <v>4</v>
      </c>
      <c r="D163" t="s">
        <v>283</v>
      </c>
      <c r="E163" t="s">
        <v>285</v>
      </c>
      <c r="F163" s="4" t="s">
        <v>412</v>
      </c>
      <c r="G163" s="4">
        <v>10</v>
      </c>
      <c r="H163" s="4">
        <v>0</v>
      </c>
      <c r="I163">
        <v>1</v>
      </c>
      <c r="K163">
        <v>4</v>
      </c>
    </row>
    <row r="164" spans="1:11">
      <c r="A164" s="39">
        <v>41820</v>
      </c>
      <c r="B164" s="4">
        <v>1</v>
      </c>
      <c r="C164">
        <v>5</v>
      </c>
      <c r="D164" t="s">
        <v>285</v>
      </c>
      <c r="E164" t="s">
        <v>283</v>
      </c>
      <c r="F164" s="4" t="s">
        <v>434</v>
      </c>
      <c r="G164" s="4">
        <v>7</v>
      </c>
      <c r="H164" s="4">
        <v>0</v>
      </c>
      <c r="I164" t="s">
        <v>355</v>
      </c>
      <c r="K164">
        <v>4</v>
      </c>
    </row>
    <row r="165" spans="1:11">
      <c r="A165" s="39">
        <v>41820</v>
      </c>
      <c r="B165" s="4">
        <v>1</v>
      </c>
      <c r="C165">
        <v>5</v>
      </c>
      <c r="D165" t="s">
        <v>283</v>
      </c>
      <c r="E165" t="s">
        <v>285</v>
      </c>
      <c r="F165" s="4" t="s">
        <v>412</v>
      </c>
      <c r="G165" s="4">
        <v>10</v>
      </c>
      <c r="H165" s="4">
        <v>0</v>
      </c>
      <c r="I165">
        <v>1</v>
      </c>
      <c r="K165">
        <v>4</v>
      </c>
    </row>
    <row r="166" spans="1:11">
      <c r="A166" s="39">
        <v>41820</v>
      </c>
      <c r="B166" s="4">
        <v>1</v>
      </c>
      <c r="C166">
        <v>6</v>
      </c>
      <c r="D166" t="s">
        <v>285</v>
      </c>
      <c r="E166" t="s">
        <v>283</v>
      </c>
      <c r="F166" s="4" t="s">
        <v>434</v>
      </c>
      <c r="G166" s="4">
        <v>7</v>
      </c>
      <c r="H166" s="4">
        <v>0</v>
      </c>
      <c r="I166" t="s">
        <v>355</v>
      </c>
      <c r="K166">
        <v>4</v>
      </c>
    </row>
    <row r="167" spans="1:11">
      <c r="A167" s="39">
        <v>41820</v>
      </c>
      <c r="B167" s="4">
        <v>1</v>
      </c>
      <c r="C167">
        <v>6</v>
      </c>
      <c r="D167" t="s">
        <v>283</v>
      </c>
      <c r="E167" t="s">
        <v>285</v>
      </c>
      <c r="F167" s="4" t="s">
        <v>412</v>
      </c>
      <c r="G167" s="4">
        <v>10</v>
      </c>
      <c r="H167" s="4">
        <v>0</v>
      </c>
      <c r="I167">
        <v>1</v>
      </c>
      <c r="K167">
        <v>4</v>
      </c>
    </row>
    <row r="168" spans="1:11">
      <c r="A168" s="39">
        <v>41820</v>
      </c>
      <c r="B168" s="4">
        <v>1</v>
      </c>
      <c r="C168">
        <v>7</v>
      </c>
      <c r="D168" t="s">
        <v>285</v>
      </c>
      <c r="E168" t="s">
        <v>283</v>
      </c>
      <c r="F168" s="4" t="s">
        <v>434</v>
      </c>
      <c r="G168" s="4">
        <v>6</v>
      </c>
      <c r="H168" s="4">
        <v>0</v>
      </c>
      <c r="I168" t="s">
        <v>355</v>
      </c>
      <c r="K168">
        <v>4</v>
      </c>
    </row>
    <row r="169" spans="1:11">
      <c r="A169" s="39">
        <v>41820</v>
      </c>
      <c r="B169" s="4">
        <v>1</v>
      </c>
      <c r="C169">
        <v>7</v>
      </c>
      <c r="D169" t="s">
        <v>283</v>
      </c>
      <c r="E169" t="s">
        <v>285</v>
      </c>
      <c r="F169" s="4" t="s">
        <v>412</v>
      </c>
      <c r="G169" s="4">
        <v>11</v>
      </c>
      <c r="H169" s="4">
        <v>0</v>
      </c>
      <c r="I169">
        <v>1</v>
      </c>
      <c r="K169">
        <v>4</v>
      </c>
    </row>
    <row r="170" spans="1:11">
      <c r="A170" s="39">
        <v>41820</v>
      </c>
      <c r="B170" s="4">
        <v>1</v>
      </c>
      <c r="C170">
        <v>1</v>
      </c>
      <c r="D170" t="s">
        <v>329</v>
      </c>
      <c r="E170" t="s">
        <v>286</v>
      </c>
      <c r="F170" s="4" t="s">
        <v>386</v>
      </c>
      <c r="G170" s="4">
        <v>15</v>
      </c>
      <c r="H170" s="4">
        <v>0</v>
      </c>
      <c r="I170" t="s">
        <v>355</v>
      </c>
      <c r="J170">
        <v>10</v>
      </c>
      <c r="K170">
        <v>3</v>
      </c>
    </row>
    <row r="171" spans="1:11">
      <c r="A171" s="39">
        <v>41820</v>
      </c>
      <c r="B171" s="4">
        <v>1</v>
      </c>
      <c r="C171">
        <v>1</v>
      </c>
      <c r="D171" t="s">
        <v>286</v>
      </c>
      <c r="E171" t="s">
        <v>329</v>
      </c>
      <c r="F171" s="4" t="s">
        <v>411</v>
      </c>
      <c r="G171" s="4">
        <v>17</v>
      </c>
      <c r="H171" s="4">
        <v>0</v>
      </c>
      <c r="I171">
        <v>1</v>
      </c>
      <c r="J171">
        <v>10</v>
      </c>
      <c r="K171">
        <v>3</v>
      </c>
    </row>
    <row r="172" spans="1:11">
      <c r="A172" s="39">
        <v>41820</v>
      </c>
      <c r="B172" s="4">
        <v>1</v>
      </c>
      <c r="C172">
        <v>2</v>
      </c>
      <c r="D172" t="s">
        <v>329</v>
      </c>
      <c r="E172" t="s">
        <v>286</v>
      </c>
      <c r="F172" s="4" t="s">
        <v>386</v>
      </c>
      <c r="G172" s="4">
        <v>11</v>
      </c>
      <c r="H172" s="4">
        <v>0</v>
      </c>
      <c r="I172" t="s">
        <v>355</v>
      </c>
      <c r="K172">
        <v>3</v>
      </c>
    </row>
    <row r="173" spans="1:11">
      <c r="A173" s="39">
        <v>41820</v>
      </c>
      <c r="B173" s="4">
        <v>1</v>
      </c>
      <c r="C173">
        <v>2</v>
      </c>
      <c r="D173" t="s">
        <v>286</v>
      </c>
      <c r="E173" t="s">
        <v>329</v>
      </c>
      <c r="F173" s="4" t="s">
        <v>411</v>
      </c>
      <c r="G173" s="4">
        <v>21</v>
      </c>
      <c r="H173" s="4">
        <v>0</v>
      </c>
      <c r="I173">
        <v>1</v>
      </c>
      <c r="K173">
        <v>3</v>
      </c>
    </row>
    <row r="174" spans="1:11">
      <c r="A174" s="39">
        <v>41820</v>
      </c>
      <c r="B174" s="4">
        <v>1</v>
      </c>
      <c r="C174">
        <v>3</v>
      </c>
      <c r="D174" t="s">
        <v>329</v>
      </c>
      <c r="E174" t="s">
        <v>286</v>
      </c>
      <c r="F174" s="4" t="s">
        <v>386</v>
      </c>
      <c r="G174" s="4">
        <v>8</v>
      </c>
      <c r="H174" s="4">
        <v>0</v>
      </c>
      <c r="I174" t="s">
        <v>355</v>
      </c>
      <c r="K174">
        <v>3</v>
      </c>
    </row>
    <row r="175" spans="1:11">
      <c r="A175" s="39">
        <v>41820</v>
      </c>
      <c r="B175" s="4">
        <v>1</v>
      </c>
      <c r="C175">
        <v>3</v>
      </c>
      <c r="D175" t="s">
        <v>286</v>
      </c>
      <c r="E175" t="s">
        <v>329</v>
      </c>
      <c r="F175" s="4" t="s">
        <v>411</v>
      </c>
      <c r="G175" s="4">
        <v>8</v>
      </c>
      <c r="H175" s="4">
        <v>0</v>
      </c>
      <c r="I175" t="s">
        <v>355</v>
      </c>
      <c r="K175">
        <v>3</v>
      </c>
    </row>
    <row r="176" spans="1:11">
      <c r="A176" s="39">
        <v>41820</v>
      </c>
      <c r="B176" s="4">
        <v>1</v>
      </c>
      <c r="C176">
        <v>4</v>
      </c>
      <c r="D176" t="s">
        <v>329</v>
      </c>
      <c r="E176" t="s">
        <v>286</v>
      </c>
      <c r="F176" s="4" t="s">
        <v>386</v>
      </c>
      <c r="G176" s="4">
        <v>7</v>
      </c>
      <c r="H176" s="4">
        <v>0</v>
      </c>
      <c r="I176" t="s">
        <v>355</v>
      </c>
      <c r="K176">
        <v>3</v>
      </c>
    </row>
    <row r="177" spans="1:11">
      <c r="A177" s="39">
        <v>41820</v>
      </c>
      <c r="B177" s="4">
        <v>1</v>
      </c>
      <c r="C177">
        <v>4</v>
      </c>
      <c r="D177" t="s">
        <v>286</v>
      </c>
      <c r="E177" t="s">
        <v>329</v>
      </c>
      <c r="F177" s="4" t="s">
        <v>411</v>
      </c>
      <c r="G177" s="4">
        <v>9</v>
      </c>
      <c r="H177" s="4">
        <v>0</v>
      </c>
      <c r="I177">
        <v>1</v>
      </c>
      <c r="K177">
        <v>3</v>
      </c>
    </row>
    <row r="178" spans="1:11">
      <c r="A178" s="39">
        <v>41820</v>
      </c>
      <c r="B178" s="4">
        <v>1</v>
      </c>
      <c r="C178">
        <v>5</v>
      </c>
      <c r="D178" t="s">
        <v>329</v>
      </c>
      <c r="E178" t="s">
        <v>286</v>
      </c>
      <c r="F178" s="4" t="s">
        <v>386</v>
      </c>
      <c r="G178" s="4">
        <v>10</v>
      </c>
      <c r="H178" s="4">
        <v>0</v>
      </c>
      <c r="I178">
        <v>1</v>
      </c>
      <c r="K178">
        <v>3</v>
      </c>
    </row>
    <row r="179" spans="1:11">
      <c r="A179" s="39">
        <v>41820</v>
      </c>
      <c r="B179" s="4">
        <v>1</v>
      </c>
      <c r="C179">
        <v>5</v>
      </c>
      <c r="D179" t="s">
        <v>286</v>
      </c>
      <c r="E179" t="s">
        <v>329</v>
      </c>
      <c r="F179" s="4" t="s">
        <v>411</v>
      </c>
      <c r="G179" s="4">
        <v>6</v>
      </c>
      <c r="H179" s="4">
        <v>0</v>
      </c>
      <c r="I179" t="s">
        <v>355</v>
      </c>
      <c r="K179">
        <v>3</v>
      </c>
    </row>
    <row r="180" spans="1:11">
      <c r="A180" s="39">
        <v>41820</v>
      </c>
      <c r="B180" s="4">
        <v>1</v>
      </c>
      <c r="C180">
        <v>6</v>
      </c>
      <c r="D180" t="s">
        <v>329</v>
      </c>
      <c r="E180" t="s">
        <v>286</v>
      </c>
      <c r="F180" s="4" t="s">
        <v>386</v>
      </c>
      <c r="G180" s="4">
        <v>5</v>
      </c>
      <c r="H180" s="4">
        <v>0</v>
      </c>
      <c r="I180" t="s">
        <v>355</v>
      </c>
      <c r="K180">
        <v>3</v>
      </c>
    </row>
    <row r="181" spans="1:11">
      <c r="A181" s="39">
        <v>41820</v>
      </c>
      <c r="B181" s="4">
        <v>1</v>
      </c>
      <c r="C181">
        <v>6</v>
      </c>
      <c r="D181" t="s">
        <v>286</v>
      </c>
      <c r="E181" t="s">
        <v>329</v>
      </c>
      <c r="F181" s="4" t="s">
        <v>411</v>
      </c>
      <c r="G181" s="4">
        <v>11</v>
      </c>
      <c r="H181" s="4">
        <v>0</v>
      </c>
      <c r="I181">
        <v>1</v>
      </c>
      <c r="K181">
        <v>3</v>
      </c>
    </row>
    <row r="182" spans="1:11">
      <c r="A182" s="39">
        <v>41820</v>
      </c>
      <c r="B182" s="4">
        <v>1</v>
      </c>
      <c r="C182">
        <v>7</v>
      </c>
      <c r="D182" t="s">
        <v>329</v>
      </c>
      <c r="E182" t="s">
        <v>286</v>
      </c>
      <c r="F182" s="4" t="s">
        <v>386</v>
      </c>
      <c r="G182" s="4">
        <v>7</v>
      </c>
      <c r="H182" s="4">
        <v>0</v>
      </c>
      <c r="I182" t="s">
        <v>355</v>
      </c>
      <c r="K182">
        <v>3</v>
      </c>
    </row>
    <row r="183" spans="1:11">
      <c r="A183" s="39">
        <v>41820</v>
      </c>
      <c r="B183" s="4">
        <v>1</v>
      </c>
      <c r="C183">
        <v>7</v>
      </c>
      <c r="D183" t="s">
        <v>286</v>
      </c>
      <c r="E183" t="s">
        <v>329</v>
      </c>
      <c r="F183" s="4" t="s">
        <v>411</v>
      </c>
      <c r="G183" s="4">
        <v>9</v>
      </c>
      <c r="H183" s="4">
        <v>0</v>
      </c>
      <c r="I183">
        <v>1</v>
      </c>
      <c r="K183">
        <v>3</v>
      </c>
    </row>
    <row r="184" spans="1:11">
      <c r="A184" s="39">
        <v>41799</v>
      </c>
      <c r="B184" s="4">
        <v>1</v>
      </c>
      <c r="C184">
        <v>1</v>
      </c>
      <c r="D184" t="s">
        <v>285</v>
      </c>
      <c r="E184" t="s">
        <v>268</v>
      </c>
      <c r="F184" s="4" t="s">
        <v>434</v>
      </c>
      <c r="G184" s="4">
        <v>15</v>
      </c>
      <c r="H184" s="4">
        <v>0</v>
      </c>
      <c r="I184" t="s">
        <v>355</v>
      </c>
      <c r="J184">
        <v>10</v>
      </c>
      <c r="K184">
        <v>4</v>
      </c>
    </row>
    <row r="185" spans="1:11">
      <c r="A185" s="39">
        <v>41799</v>
      </c>
      <c r="B185" s="4">
        <v>1</v>
      </c>
      <c r="C185">
        <v>1</v>
      </c>
      <c r="D185" t="s">
        <v>268</v>
      </c>
      <c r="E185" t="s">
        <v>285</v>
      </c>
      <c r="F185" s="4" t="s">
        <v>475</v>
      </c>
      <c r="G185" s="4">
        <v>18</v>
      </c>
      <c r="H185" s="4">
        <v>0</v>
      </c>
      <c r="I185">
        <v>1</v>
      </c>
      <c r="J185">
        <v>10</v>
      </c>
      <c r="K185">
        <v>4</v>
      </c>
    </row>
    <row r="186" spans="1:11">
      <c r="A186" s="39">
        <v>41799</v>
      </c>
      <c r="B186" s="4">
        <v>1</v>
      </c>
      <c r="C186">
        <v>2</v>
      </c>
      <c r="D186" t="s">
        <v>285</v>
      </c>
      <c r="E186" t="s">
        <v>268</v>
      </c>
      <c r="F186" s="4" t="s">
        <v>434</v>
      </c>
      <c r="G186" s="4">
        <v>22</v>
      </c>
      <c r="H186" s="4">
        <v>0</v>
      </c>
      <c r="I186">
        <v>1</v>
      </c>
      <c r="K186">
        <v>4</v>
      </c>
    </row>
    <row r="187" spans="1:11">
      <c r="A187" s="39">
        <v>41799</v>
      </c>
      <c r="B187" s="4">
        <v>1</v>
      </c>
      <c r="C187">
        <v>2</v>
      </c>
      <c r="D187" t="s">
        <v>268</v>
      </c>
      <c r="E187" t="s">
        <v>285</v>
      </c>
      <c r="F187" s="4" t="s">
        <v>475</v>
      </c>
      <c r="G187" s="4">
        <v>11</v>
      </c>
      <c r="H187" s="4">
        <v>0</v>
      </c>
      <c r="I187" t="s">
        <v>355</v>
      </c>
      <c r="K187">
        <v>4</v>
      </c>
    </row>
    <row r="188" spans="1:11">
      <c r="A188" s="39">
        <v>41799</v>
      </c>
      <c r="B188" s="4">
        <v>1</v>
      </c>
      <c r="C188">
        <v>3</v>
      </c>
      <c r="D188" t="s">
        <v>285</v>
      </c>
      <c r="E188" t="s">
        <v>268</v>
      </c>
      <c r="F188" s="4" t="s">
        <v>434</v>
      </c>
      <c r="G188" s="4">
        <v>8</v>
      </c>
      <c r="H188" s="4">
        <v>0</v>
      </c>
      <c r="I188" t="s">
        <v>355</v>
      </c>
      <c r="K188">
        <v>4</v>
      </c>
    </row>
    <row r="189" spans="1:11">
      <c r="A189" s="39">
        <v>41799</v>
      </c>
      <c r="B189" s="4">
        <v>1</v>
      </c>
      <c r="C189">
        <v>3</v>
      </c>
      <c r="D189" t="s">
        <v>268</v>
      </c>
      <c r="E189" t="s">
        <v>285</v>
      </c>
      <c r="F189" s="4" t="s">
        <v>475</v>
      </c>
      <c r="G189" s="4">
        <v>9</v>
      </c>
      <c r="H189" s="4">
        <v>0</v>
      </c>
      <c r="I189">
        <v>1</v>
      </c>
      <c r="K189">
        <v>4</v>
      </c>
    </row>
    <row r="190" spans="1:11">
      <c r="A190" s="39">
        <v>41799</v>
      </c>
      <c r="B190" s="4">
        <v>1</v>
      </c>
      <c r="C190">
        <v>4</v>
      </c>
      <c r="D190" t="s">
        <v>285</v>
      </c>
      <c r="E190" t="s">
        <v>268</v>
      </c>
      <c r="F190" s="4" t="s">
        <v>434</v>
      </c>
      <c r="G190" s="4">
        <v>11</v>
      </c>
      <c r="H190" s="4">
        <v>0</v>
      </c>
      <c r="I190">
        <v>1</v>
      </c>
      <c r="K190">
        <v>4</v>
      </c>
    </row>
    <row r="191" spans="1:11">
      <c r="A191" s="39">
        <v>41799</v>
      </c>
      <c r="B191" s="4">
        <v>1</v>
      </c>
      <c r="C191">
        <v>4</v>
      </c>
      <c r="D191" t="s">
        <v>268</v>
      </c>
      <c r="E191" t="s">
        <v>285</v>
      </c>
      <c r="F191" s="4" t="s">
        <v>475</v>
      </c>
      <c r="G191" s="4">
        <v>6</v>
      </c>
      <c r="H191" s="4">
        <v>0</v>
      </c>
      <c r="I191" t="s">
        <v>355</v>
      </c>
      <c r="K191">
        <v>4</v>
      </c>
    </row>
    <row r="192" spans="1:11">
      <c r="A192" s="39">
        <v>41799</v>
      </c>
      <c r="B192" s="4">
        <v>1</v>
      </c>
      <c r="C192">
        <v>5</v>
      </c>
      <c r="D192" t="s">
        <v>285</v>
      </c>
      <c r="E192" t="s">
        <v>268</v>
      </c>
      <c r="F192" s="4" t="s">
        <v>434</v>
      </c>
      <c r="G192" s="4">
        <v>13</v>
      </c>
      <c r="H192" s="4">
        <v>0</v>
      </c>
      <c r="I192">
        <v>1</v>
      </c>
      <c r="K192">
        <v>4</v>
      </c>
    </row>
    <row r="193" spans="1:11">
      <c r="A193" s="39">
        <v>41799</v>
      </c>
      <c r="B193" s="4">
        <v>1</v>
      </c>
      <c r="C193">
        <v>5</v>
      </c>
      <c r="D193" t="s">
        <v>268</v>
      </c>
      <c r="E193" t="s">
        <v>285</v>
      </c>
      <c r="F193" s="4" t="s">
        <v>475</v>
      </c>
      <c r="G193" s="4">
        <v>4</v>
      </c>
      <c r="H193" s="4">
        <v>0</v>
      </c>
      <c r="I193" t="s">
        <v>355</v>
      </c>
      <c r="K193">
        <v>4</v>
      </c>
    </row>
    <row r="194" spans="1:11">
      <c r="A194" s="39">
        <v>41799</v>
      </c>
      <c r="B194" s="4">
        <v>1</v>
      </c>
      <c r="C194">
        <v>6</v>
      </c>
      <c r="D194" t="s">
        <v>285</v>
      </c>
      <c r="E194" t="s">
        <v>268</v>
      </c>
      <c r="F194" s="4" t="s">
        <v>434</v>
      </c>
      <c r="G194" s="4">
        <v>7</v>
      </c>
      <c r="H194" s="4">
        <v>0</v>
      </c>
      <c r="I194" t="s">
        <v>355</v>
      </c>
      <c r="K194">
        <v>4</v>
      </c>
    </row>
    <row r="195" spans="1:11">
      <c r="A195" s="39">
        <v>41799</v>
      </c>
      <c r="B195" s="4">
        <v>1</v>
      </c>
      <c r="C195">
        <v>6</v>
      </c>
      <c r="D195" t="s">
        <v>268</v>
      </c>
      <c r="E195" t="s">
        <v>285</v>
      </c>
      <c r="F195" s="4" t="s">
        <v>475</v>
      </c>
      <c r="G195" s="4">
        <v>10</v>
      </c>
      <c r="H195" s="4">
        <v>0</v>
      </c>
      <c r="I195">
        <v>1</v>
      </c>
      <c r="K195">
        <v>4</v>
      </c>
    </row>
    <row r="196" spans="1:11">
      <c r="A196" s="39">
        <v>41799</v>
      </c>
      <c r="B196" s="4">
        <v>1</v>
      </c>
      <c r="C196">
        <v>7</v>
      </c>
      <c r="D196" t="s">
        <v>285</v>
      </c>
      <c r="E196" t="s">
        <v>268</v>
      </c>
      <c r="F196" s="4" t="s">
        <v>434</v>
      </c>
      <c r="G196" s="4">
        <v>9</v>
      </c>
      <c r="H196" s="4">
        <v>0</v>
      </c>
      <c r="I196">
        <v>1</v>
      </c>
      <c r="K196">
        <v>4</v>
      </c>
    </row>
    <row r="197" spans="1:11">
      <c r="A197" s="39">
        <v>41799</v>
      </c>
      <c r="B197" s="4">
        <v>1</v>
      </c>
      <c r="C197">
        <v>7</v>
      </c>
      <c r="D197" t="s">
        <v>268</v>
      </c>
      <c r="E197" t="s">
        <v>285</v>
      </c>
      <c r="F197" s="4" t="s">
        <v>475</v>
      </c>
      <c r="G197" s="4">
        <v>8</v>
      </c>
      <c r="H197" s="4">
        <v>0</v>
      </c>
      <c r="I197" t="s">
        <v>355</v>
      </c>
      <c r="K197">
        <v>4</v>
      </c>
    </row>
    <row r="198" spans="1:11">
      <c r="A198" s="39">
        <v>41827</v>
      </c>
      <c r="B198" s="4">
        <v>1</v>
      </c>
      <c r="C198">
        <v>1</v>
      </c>
      <c r="D198" t="s">
        <v>283</v>
      </c>
      <c r="E198" t="s">
        <v>268</v>
      </c>
      <c r="F198" s="4" t="s">
        <v>412</v>
      </c>
      <c r="G198" s="4">
        <v>11</v>
      </c>
      <c r="H198" s="4">
        <v>0</v>
      </c>
      <c r="I198" t="s">
        <v>355</v>
      </c>
      <c r="J198">
        <v>10</v>
      </c>
      <c r="K198">
        <v>3</v>
      </c>
    </row>
    <row r="199" spans="1:11">
      <c r="A199" s="39">
        <v>41827</v>
      </c>
      <c r="B199" s="4">
        <v>1</v>
      </c>
      <c r="C199">
        <v>1</v>
      </c>
      <c r="D199" t="s">
        <v>268</v>
      </c>
      <c r="E199" t="s">
        <v>283</v>
      </c>
      <c r="F199" s="4" t="s">
        <v>475</v>
      </c>
      <c r="G199" s="4">
        <v>20</v>
      </c>
      <c r="H199" s="4">
        <v>0</v>
      </c>
      <c r="I199">
        <v>1</v>
      </c>
      <c r="J199">
        <v>10</v>
      </c>
      <c r="K199">
        <v>3</v>
      </c>
    </row>
    <row r="200" spans="1:11">
      <c r="A200" s="39">
        <v>41827</v>
      </c>
      <c r="B200" s="4">
        <v>1</v>
      </c>
      <c r="C200">
        <v>2</v>
      </c>
      <c r="D200" t="s">
        <v>283</v>
      </c>
      <c r="E200" t="s">
        <v>268</v>
      </c>
      <c r="F200" s="4" t="s">
        <v>412</v>
      </c>
      <c r="G200" s="4">
        <v>12</v>
      </c>
      <c r="H200" s="4">
        <v>0</v>
      </c>
      <c r="I200" t="s">
        <v>355</v>
      </c>
      <c r="K200">
        <v>3</v>
      </c>
    </row>
    <row r="201" spans="1:11">
      <c r="A201" s="39">
        <v>41827</v>
      </c>
      <c r="B201" s="4">
        <v>1</v>
      </c>
      <c r="C201">
        <v>2</v>
      </c>
      <c r="D201" t="s">
        <v>268</v>
      </c>
      <c r="E201" t="s">
        <v>283</v>
      </c>
      <c r="F201" s="4" t="s">
        <v>475</v>
      </c>
      <c r="G201" s="4">
        <v>19</v>
      </c>
      <c r="H201" s="4">
        <v>0</v>
      </c>
      <c r="I201">
        <v>1</v>
      </c>
      <c r="K201">
        <v>3</v>
      </c>
    </row>
    <row r="202" spans="1:11">
      <c r="A202" s="39">
        <v>41827</v>
      </c>
      <c r="B202" s="4">
        <v>1</v>
      </c>
      <c r="C202">
        <v>3</v>
      </c>
      <c r="D202" t="s">
        <v>283</v>
      </c>
      <c r="E202" t="s">
        <v>268</v>
      </c>
      <c r="F202" s="4" t="s">
        <v>412</v>
      </c>
      <c r="G202" s="4">
        <v>8</v>
      </c>
      <c r="H202" s="4">
        <v>0</v>
      </c>
      <c r="I202" t="s">
        <v>355</v>
      </c>
      <c r="K202">
        <v>3</v>
      </c>
    </row>
    <row r="203" spans="1:11">
      <c r="A203" s="39">
        <v>41827</v>
      </c>
      <c r="B203" s="4">
        <v>1</v>
      </c>
      <c r="C203">
        <v>3</v>
      </c>
      <c r="D203" t="s">
        <v>268</v>
      </c>
      <c r="E203" t="s">
        <v>283</v>
      </c>
      <c r="F203" s="4" t="s">
        <v>475</v>
      </c>
      <c r="G203" s="4">
        <v>8</v>
      </c>
      <c r="H203" s="4">
        <v>0</v>
      </c>
      <c r="I203" t="s">
        <v>355</v>
      </c>
      <c r="K203">
        <v>3</v>
      </c>
    </row>
    <row r="204" spans="1:11">
      <c r="A204" s="39">
        <v>41827</v>
      </c>
      <c r="B204" s="4">
        <v>1</v>
      </c>
      <c r="C204">
        <v>4</v>
      </c>
      <c r="D204" t="s">
        <v>283</v>
      </c>
      <c r="E204" t="s">
        <v>268</v>
      </c>
      <c r="F204" s="4" t="s">
        <v>412</v>
      </c>
      <c r="G204" s="4">
        <v>9</v>
      </c>
      <c r="H204" s="4">
        <v>0</v>
      </c>
      <c r="I204">
        <v>1</v>
      </c>
      <c r="K204">
        <v>3</v>
      </c>
    </row>
    <row r="205" spans="1:11">
      <c r="A205" s="39">
        <v>41827</v>
      </c>
      <c r="B205" s="4">
        <v>1</v>
      </c>
      <c r="C205">
        <v>4</v>
      </c>
      <c r="D205" t="s">
        <v>268</v>
      </c>
      <c r="E205" t="s">
        <v>283</v>
      </c>
      <c r="F205" s="4" t="s">
        <v>475</v>
      </c>
      <c r="G205" s="4">
        <v>7</v>
      </c>
      <c r="H205" s="4">
        <v>0</v>
      </c>
      <c r="I205" t="s">
        <v>355</v>
      </c>
      <c r="K205">
        <v>3</v>
      </c>
    </row>
    <row r="206" spans="1:11">
      <c r="A206" s="39">
        <v>41827</v>
      </c>
      <c r="B206" s="4">
        <v>1</v>
      </c>
      <c r="C206">
        <v>5</v>
      </c>
      <c r="D206" t="s">
        <v>283</v>
      </c>
      <c r="E206" t="s">
        <v>268</v>
      </c>
      <c r="F206" s="4" t="s">
        <v>412</v>
      </c>
      <c r="G206" s="4">
        <v>6</v>
      </c>
      <c r="H206" s="4">
        <v>0</v>
      </c>
      <c r="I206" t="s">
        <v>355</v>
      </c>
      <c r="K206">
        <v>3</v>
      </c>
    </row>
    <row r="207" spans="1:11">
      <c r="A207" s="39">
        <v>41827</v>
      </c>
      <c r="B207" s="4">
        <v>1</v>
      </c>
      <c r="C207">
        <v>5</v>
      </c>
      <c r="D207" t="s">
        <v>268</v>
      </c>
      <c r="E207" t="s">
        <v>283</v>
      </c>
      <c r="F207" s="4" t="s">
        <v>475</v>
      </c>
      <c r="G207" s="4">
        <v>10</v>
      </c>
      <c r="H207" s="4">
        <v>0</v>
      </c>
      <c r="I207">
        <v>1</v>
      </c>
      <c r="K207">
        <v>3</v>
      </c>
    </row>
    <row r="208" spans="1:11">
      <c r="A208" s="39">
        <v>41827</v>
      </c>
      <c r="B208" s="4">
        <v>1</v>
      </c>
      <c r="C208">
        <v>6</v>
      </c>
      <c r="D208" t="s">
        <v>283</v>
      </c>
      <c r="E208" t="s">
        <v>268</v>
      </c>
      <c r="F208" s="4" t="s">
        <v>412</v>
      </c>
      <c r="G208" s="4">
        <v>7</v>
      </c>
      <c r="H208" s="4">
        <v>0</v>
      </c>
      <c r="I208" t="s">
        <v>355</v>
      </c>
      <c r="K208">
        <v>3</v>
      </c>
    </row>
    <row r="209" spans="1:11">
      <c r="A209" s="39">
        <v>41827</v>
      </c>
      <c r="B209" s="4">
        <v>1</v>
      </c>
      <c r="C209">
        <v>6</v>
      </c>
      <c r="D209" t="s">
        <v>268</v>
      </c>
      <c r="E209" t="s">
        <v>283</v>
      </c>
      <c r="F209" s="4" t="s">
        <v>475</v>
      </c>
      <c r="G209" s="4">
        <v>9</v>
      </c>
      <c r="H209" s="4">
        <v>0</v>
      </c>
      <c r="I209">
        <v>1</v>
      </c>
      <c r="K209">
        <v>3</v>
      </c>
    </row>
    <row r="210" spans="1:11">
      <c r="A210" s="39">
        <v>41827</v>
      </c>
      <c r="B210" s="4">
        <v>1</v>
      </c>
      <c r="C210">
        <v>7</v>
      </c>
      <c r="D210" t="s">
        <v>283</v>
      </c>
      <c r="E210" t="s">
        <v>268</v>
      </c>
      <c r="F210" s="4" t="s">
        <v>412</v>
      </c>
      <c r="G210" s="4">
        <v>11</v>
      </c>
      <c r="H210" s="4">
        <v>0</v>
      </c>
      <c r="I210">
        <v>1</v>
      </c>
      <c r="K210">
        <v>3</v>
      </c>
    </row>
    <row r="211" spans="1:11">
      <c r="A211" s="39">
        <v>41827</v>
      </c>
      <c r="B211" s="4">
        <v>1</v>
      </c>
      <c r="C211">
        <v>7</v>
      </c>
      <c r="D211" t="s">
        <v>268</v>
      </c>
      <c r="E211" t="s">
        <v>283</v>
      </c>
      <c r="F211" s="4" t="s">
        <v>475</v>
      </c>
      <c r="G211" s="4">
        <v>5</v>
      </c>
      <c r="H211" s="4">
        <v>0</v>
      </c>
      <c r="I211" t="s">
        <v>355</v>
      </c>
      <c r="K211">
        <v>3</v>
      </c>
    </row>
    <row r="212" spans="1:11">
      <c r="A212" s="39">
        <v>41827</v>
      </c>
      <c r="B212" s="4">
        <v>1</v>
      </c>
      <c r="C212">
        <v>1</v>
      </c>
      <c r="D212" t="s">
        <v>317</v>
      </c>
      <c r="E212" t="s">
        <v>285</v>
      </c>
      <c r="F212" s="4" t="s">
        <v>385</v>
      </c>
      <c r="G212" s="4">
        <v>10</v>
      </c>
      <c r="H212" s="4">
        <v>0</v>
      </c>
      <c r="I212" t="s">
        <v>355</v>
      </c>
      <c r="J212">
        <v>10</v>
      </c>
      <c r="K212">
        <v>4</v>
      </c>
    </row>
    <row r="213" spans="1:11">
      <c r="A213" s="39">
        <v>41827</v>
      </c>
      <c r="B213" s="4">
        <v>1</v>
      </c>
      <c r="C213">
        <v>1</v>
      </c>
      <c r="D213" t="s">
        <v>285</v>
      </c>
      <c r="E213" t="s">
        <v>317</v>
      </c>
      <c r="F213" s="4" t="s">
        <v>434</v>
      </c>
      <c r="G213" s="4">
        <v>23</v>
      </c>
      <c r="H213" s="4">
        <v>0</v>
      </c>
      <c r="I213">
        <v>1</v>
      </c>
      <c r="J213">
        <v>10</v>
      </c>
      <c r="K213">
        <v>4</v>
      </c>
    </row>
    <row r="214" spans="1:11">
      <c r="A214" s="39">
        <v>41827</v>
      </c>
      <c r="B214" s="4">
        <v>1</v>
      </c>
      <c r="C214">
        <v>2</v>
      </c>
      <c r="D214" t="s">
        <v>317</v>
      </c>
      <c r="E214" t="s">
        <v>285</v>
      </c>
      <c r="F214" s="4" t="s">
        <v>385</v>
      </c>
      <c r="G214" s="4">
        <v>17</v>
      </c>
      <c r="H214" s="4">
        <v>0</v>
      </c>
      <c r="I214">
        <v>1</v>
      </c>
      <c r="K214">
        <v>4</v>
      </c>
    </row>
    <row r="215" spans="1:11">
      <c r="A215" s="39">
        <v>41827</v>
      </c>
      <c r="B215" s="4">
        <v>1</v>
      </c>
      <c r="C215">
        <v>2</v>
      </c>
      <c r="D215" t="s">
        <v>285</v>
      </c>
      <c r="E215" t="s">
        <v>317</v>
      </c>
      <c r="F215" s="4" t="s">
        <v>434</v>
      </c>
      <c r="G215" s="4">
        <v>16</v>
      </c>
      <c r="H215" s="4">
        <v>0</v>
      </c>
      <c r="I215" t="s">
        <v>355</v>
      </c>
      <c r="K215">
        <v>4</v>
      </c>
    </row>
    <row r="216" spans="1:11">
      <c r="A216" s="39">
        <v>41827</v>
      </c>
      <c r="B216" s="4">
        <v>1</v>
      </c>
      <c r="C216">
        <v>3</v>
      </c>
      <c r="D216" t="s">
        <v>317</v>
      </c>
      <c r="E216" t="s">
        <v>285</v>
      </c>
      <c r="F216" s="4" t="s">
        <v>385</v>
      </c>
      <c r="G216" s="4">
        <v>7</v>
      </c>
      <c r="H216" s="4">
        <v>0</v>
      </c>
      <c r="I216" t="s">
        <v>355</v>
      </c>
      <c r="K216">
        <v>4</v>
      </c>
    </row>
    <row r="217" spans="1:11">
      <c r="A217" s="39">
        <v>41827</v>
      </c>
      <c r="B217" s="4">
        <v>1</v>
      </c>
      <c r="C217">
        <v>3</v>
      </c>
      <c r="D217" t="s">
        <v>285</v>
      </c>
      <c r="E217" t="s">
        <v>317</v>
      </c>
      <c r="F217" s="4" t="s">
        <v>434</v>
      </c>
      <c r="G217" s="4">
        <v>8</v>
      </c>
      <c r="H217" s="4">
        <v>0</v>
      </c>
      <c r="I217">
        <v>1</v>
      </c>
      <c r="K217">
        <v>4</v>
      </c>
    </row>
    <row r="218" spans="1:11">
      <c r="A218" s="39">
        <v>41827</v>
      </c>
      <c r="B218" s="4">
        <v>1</v>
      </c>
      <c r="C218">
        <v>4</v>
      </c>
      <c r="D218" t="s">
        <v>317</v>
      </c>
      <c r="E218" t="s">
        <v>285</v>
      </c>
      <c r="F218" s="4" t="s">
        <v>385</v>
      </c>
      <c r="G218" s="4">
        <v>5</v>
      </c>
      <c r="H218" s="4">
        <v>0</v>
      </c>
      <c r="I218" t="s">
        <v>355</v>
      </c>
      <c r="K218">
        <v>4</v>
      </c>
    </row>
    <row r="219" spans="1:11">
      <c r="A219" s="39">
        <v>41827</v>
      </c>
      <c r="B219" s="4">
        <v>1</v>
      </c>
      <c r="C219">
        <v>4</v>
      </c>
      <c r="D219" t="s">
        <v>285</v>
      </c>
      <c r="E219" t="s">
        <v>317</v>
      </c>
      <c r="F219" s="4" t="s">
        <v>434</v>
      </c>
      <c r="G219" s="4">
        <v>10</v>
      </c>
      <c r="H219" s="4">
        <v>0</v>
      </c>
      <c r="I219">
        <v>1</v>
      </c>
      <c r="K219">
        <v>4</v>
      </c>
    </row>
    <row r="220" spans="1:11">
      <c r="A220" s="39">
        <v>41827</v>
      </c>
      <c r="B220" s="4">
        <v>1</v>
      </c>
      <c r="C220">
        <v>5</v>
      </c>
      <c r="D220" t="s">
        <v>317</v>
      </c>
      <c r="E220" t="s">
        <v>285</v>
      </c>
      <c r="F220" s="4" t="s">
        <v>385</v>
      </c>
      <c r="G220" s="4">
        <v>7</v>
      </c>
      <c r="H220" s="4">
        <v>0</v>
      </c>
      <c r="I220" t="s">
        <v>355</v>
      </c>
      <c r="K220">
        <v>4</v>
      </c>
    </row>
    <row r="221" spans="1:11">
      <c r="A221" s="39">
        <v>41827</v>
      </c>
      <c r="B221" s="4">
        <v>1</v>
      </c>
      <c r="C221">
        <v>5</v>
      </c>
      <c r="D221" t="s">
        <v>285</v>
      </c>
      <c r="E221" t="s">
        <v>317</v>
      </c>
      <c r="F221" s="4" t="s">
        <v>434</v>
      </c>
      <c r="G221" s="4">
        <v>8</v>
      </c>
      <c r="H221" s="4">
        <v>0</v>
      </c>
      <c r="I221">
        <v>1</v>
      </c>
      <c r="K221">
        <v>4</v>
      </c>
    </row>
    <row r="222" spans="1:11">
      <c r="A222" s="39">
        <v>41827</v>
      </c>
      <c r="B222" s="4">
        <v>1</v>
      </c>
      <c r="C222">
        <v>6</v>
      </c>
      <c r="D222" t="s">
        <v>317</v>
      </c>
      <c r="E222" t="s">
        <v>285</v>
      </c>
      <c r="F222" s="4" t="s">
        <v>385</v>
      </c>
      <c r="G222" s="4">
        <v>4</v>
      </c>
      <c r="H222" s="4">
        <v>0</v>
      </c>
      <c r="I222" t="s">
        <v>355</v>
      </c>
      <c r="K222">
        <v>4</v>
      </c>
    </row>
    <row r="223" spans="1:11">
      <c r="A223" s="39">
        <v>41827</v>
      </c>
      <c r="B223" s="4">
        <v>1</v>
      </c>
      <c r="C223">
        <v>6</v>
      </c>
      <c r="D223" t="s">
        <v>285</v>
      </c>
      <c r="E223" t="s">
        <v>317</v>
      </c>
      <c r="F223" s="4" t="s">
        <v>434</v>
      </c>
      <c r="G223" s="4">
        <v>11</v>
      </c>
      <c r="H223" s="4">
        <v>0</v>
      </c>
      <c r="I223">
        <v>1</v>
      </c>
      <c r="K223">
        <v>4</v>
      </c>
    </row>
    <row r="224" spans="1:11">
      <c r="A224" s="39">
        <v>41827</v>
      </c>
      <c r="B224" s="4">
        <v>1</v>
      </c>
      <c r="C224">
        <v>7</v>
      </c>
      <c r="D224" t="s">
        <v>317</v>
      </c>
      <c r="E224" t="s">
        <v>285</v>
      </c>
      <c r="F224" s="4" t="s">
        <v>385</v>
      </c>
      <c r="G224" s="4">
        <v>9</v>
      </c>
      <c r="H224" s="4">
        <v>0</v>
      </c>
      <c r="I224">
        <v>1</v>
      </c>
      <c r="K224">
        <v>4</v>
      </c>
    </row>
    <row r="225" spans="1:11">
      <c r="A225" s="39">
        <v>41827</v>
      </c>
      <c r="B225" s="4">
        <v>1</v>
      </c>
      <c r="C225">
        <v>7</v>
      </c>
      <c r="D225" t="s">
        <v>285</v>
      </c>
      <c r="E225" t="s">
        <v>317</v>
      </c>
      <c r="F225" s="4" t="s">
        <v>434</v>
      </c>
      <c r="G225" s="4">
        <v>6</v>
      </c>
      <c r="H225" s="4">
        <v>0</v>
      </c>
      <c r="I225" t="s">
        <v>355</v>
      </c>
      <c r="K225">
        <v>4</v>
      </c>
    </row>
    <row r="226" spans="1:11">
      <c r="A226" s="39">
        <v>41827</v>
      </c>
      <c r="B226" s="4">
        <v>1</v>
      </c>
      <c r="C226">
        <v>1</v>
      </c>
      <c r="D226" t="s">
        <v>330</v>
      </c>
      <c r="E226" t="s">
        <v>329</v>
      </c>
      <c r="F226" s="4" t="s">
        <v>354</v>
      </c>
      <c r="G226" s="4">
        <v>20</v>
      </c>
      <c r="H226" s="4">
        <v>0</v>
      </c>
      <c r="I226">
        <v>1</v>
      </c>
      <c r="J226">
        <v>10</v>
      </c>
      <c r="K226">
        <v>2</v>
      </c>
    </row>
    <row r="227" spans="1:11">
      <c r="A227" s="39">
        <v>41827</v>
      </c>
      <c r="B227" s="4">
        <v>1</v>
      </c>
      <c r="C227">
        <v>1</v>
      </c>
      <c r="D227" t="s">
        <v>329</v>
      </c>
      <c r="E227" t="s">
        <v>330</v>
      </c>
      <c r="F227" s="4" t="s">
        <v>386</v>
      </c>
      <c r="G227" s="4">
        <v>11</v>
      </c>
      <c r="H227" s="4">
        <v>0</v>
      </c>
      <c r="I227" t="s">
        <v>355</v>
      </c>
      <c r="J227">
        <v>10</v>
      </c>
      <c r="K227">
        <v>2</v>
      </c>
    </row>
    <row r="228" spans="1:11">
      <c r="A228" s="39">
        <v>41827</v>
      </c>
      <c r="B228" s="4">
        <v>1</v>
      </c>
      <c r="C228">
        <v>2</v>
      </c>
      <c r="D228" t="s">
        <v>330</v>
      </c>
      <c r="E228" t="s">
        <v>329</v>
      </c>
      <c r="F228" s="4" t="s">
        <v>354</v>
      </c>
      <c r="G228" s="4">
        <v>18</v>
      </c>
      <c r="H228" s="4">
        <v>0</v>
      </c>
      <c r="I228">
        <v>1</v>
      </c>
      <c r="K228">
        <v>2</v>
      </c>
    </row>
    <row r="229" spans="1:11">
      <c r="A229" s="39">
        <v>41827</v>
      </c>
      <c r="B229" s="4">
        <v>1</v>
      </c>
      <c r="C229">
        <v>2</v>
      </c>
      <c r="D229" t="s">
        <v>329</v>
      </c>
      <c r="E229" t="s">
        <v>330</v>
      </c>
      <c r="F229" s="4" t="s">
        <v>386</v>
      </c>
      <c r="G229" s="4">
        <v>13</v>
      </c>
      <c r="H229" s="4">
        <v>0</v>
      </c>
      <c r="I229" t="s">
        <v>355</v>
      </c>
      <c r="K229">
        <v>2</v>
      </c>
    </row>
    <row r="230" spans="1:11">
      <c r="A230" s="39">
        <v>41827</v>
      </c>
      <c r="B230" s="4">
        <v>1</v>
      </c>
      <c r="C230">
        <v>3</v>
      </c>
      <c r="D230" t="s">
        <v>330</v>
      </c>
      <c r="E230" t="s">
        <v>329</v>
      </c>
      <c r="F230" s="4" t="s">
        <v>354</v>
      </c>
      <c r="G230" s="4">
        <v>7</v>
      </c>
      <c r="H230" s="4">
        <v>0</v>
      </c>
      <c r="I230" t="s">
        <v>355</v>
      </c>
      <c r="K230">
        <v>2</v>
      </c>
    </row>
    <row r="231" spans="1:11">
      <c r="A231" s="39">
        <v>41827</v>
      </c>
      <c r="B231" s="4">
        <v>1</v>
      </c>
      <c r="C231">
        <v>3</v>
      </c>
      <c r="D231" t="s">
        <v>329</v>
      </c>
      <c r="E231" t="s">
        <v>330</v>
      </c>
      <c r="F231" s="4" t="s">
        <v>386</v>
      </c>
      <c r="G231" s="4">
        <v>9</v>
      </c>
      <c r="H231" s="4">
        <v>0</v>
      </c>
      <c r="I231">
        <v>1</v>
      </c>
      <c r="K231">
        <v>2</v>
      </c>
    </row>
    <row r="232" spans="1:11">
      <c r="A232" s="39">
        <v>41827</v>
      </c>
      <c r="B232" s="4">
        <v>1</v>
      </c>
      <c r="C232">
        <v>4</v>
      </c>
      <c r="D232" t="s">
        <v>330</v>
      </c>
      <c r="E232" t="s">
        <v>329</v>
      </c>
      <c r="F232" s="4" t="s">
        <v>354</v>
      </c>
      <c r="G232" s="4">
        <v>9</v>
      </c>
      <c r="H232" s="4">
        <v>0</v>
      </c>
      <c r="I232">
        <v>1</v>
      </c>
      <c r="K232">
        <v>2</v>
      </c>
    </row>
    <row r="233" spans="1:11">
      <c r="A233" s="39">
        <v>41827</v>
      </c>
      <c r="B233" s="4">
        <v>1</v>
      </c>
      <c r="C233">
        <v>4</v>
      </c>
      <c r="D233" t="s">
        <v>329</v>
      </c>
      <c r="E233" t="s">
        <v>330</v>
      </c>
      <c r="F233" s="4" t="s">
        <v>386</v>
      </c>
      <c r="G233" s="4">
        <v>7</v>
      </c>
      <c r="H233" s="4">
        <v>0</v>
      </c>
      <c r="I233" t="s">
        <v>355</v>
      </c>
      <c r="K233">
        <v>2</v>
      </c>
    </row>
    <row r="234" spans="1:11">
      <c r="A234" s="39">
        <v>41827</v>
      </c>
      <c r="B234" s="4">
        <v>1</v>
      </c>
      <c r="C234">
        <v>5</v>
      </c>
      <c r="D234" t="s">
        <v>330</v>
      </c>
      <c r="E234" t="s">
        <v>329</v>
      </c>
      <c r="F234" s="4" t="s">
        <v>354</v>
      </c>
      <c r="G234" s="4">
        <v>10</v>
      </c>
      <c r="H234" s="4">
        <v>0</v>
      </c>
      <c r="I234">
        <v>1</v>
      </c>
      <c r="K234">
        <v>2</v>
      </c>
    </row>
    <row r="235" spans="1:11">
      <c r="A235" s="39">
        <v>41827</v>
      </c>
      <c r="B235" s="4">
        <v>1</v>
      </c>
      <c r="C235">
        <v>5</v>
      </c>
      <c r="D235" t="s">
        <v>329</v>
      </c>
      <c r="E235" t="s">
        <v>330</v>
      </c>
      <c r="F235" s="4" t="s">
        <v>386</v>
      </c>
      <c r="G235" s="4">
        <v>6</v>
      </c>
      <c r="H235" s="4">
        <v>0</v>
      </c>
      <c r="I235" t="s">
        <v>355</v>
      </c>
      <c r="K235">
        <v>2</v>
      </c>
    </row>
    <row r="236" spans="1:11">
      <c r="A236" s="39">
        <v>41827</v>
      </c>
      <c r="B236" s="4">
        <v>1</v>
      </c>
      <c r="C236">
        <v>6</v>
      </c>
      <c r="D236" t="s">
        <v>330</v>
      </c>
      <c r="E236" t="s">
        <v>329</v>
      </c>
      <c r="F236" s="4" t="s">
        <v>354</v>
      </c>
      <c r="G236" s="4">
        <v>11</v>
      </c>
      <c r="H236" s="4">
        <v>0</v>
      </c>
      <c r="I236">
        <v>1</v>
      </c>
      <c r="K236">
        <v>2</v>
      </c>
    </row>
    <row r="237" spans="1:11">
      <c r="A237" s="39">
        <v>41827</v>
      </c>
      <c r="B237" s="4">
        <v>1</v>
      </c>
      <c r="C237">
        <v>6</v>
      </c>
      <c r="D237" t="s">
        <v>329</v>
      </c>
      <c r="E237" t="s">
        <v>330</v>
      </c>
      <c r="F237" s="4" t="s">
        <v>386</v>
      </c>
      <c r="G237" s="4">
        <v>5</v>
      </c>
      <c r="H237" s="4">
        <v>0</v>
      </c>
      <c r="I237" t="s">
        <v>355</v>
      </c>
      <c r="K237">
        <v>2</v>
      </c>
    </row>
    <row r="238" spans="1:11">
      <c r="A238" s="39">
        <v>41827</v>
      </c>
      <c r="B238" s="4">
        <v>1</v>
      </c>
      <c r="C238">
        <v>7</v>
      </c>
      <c r="D238" t="s">
        <v>330</v>
      </c>
      <c r="E238" t="s">
        <v>329</v>
      </c>
      <c r="F238" s="4" t="s">
        <v>354</v>
      </c>
      <c r="G238" s="4">
        <v>6</v>
      </c>
      <c r="H238" s="4">
        <v>0</v>
      </c>
      <c r="I238" t="s">
        <v>355</v>
      </c>
      <c r="K238">
        <v>2</v>
      </c>
    </row>
    <row r="239" spans="1:11">
      <c r="A239" s="39">
        <v>41827</v>
      </c>
      <c r="B239" s="4">
        <v>1</v>
      </c>
      <c r="C239">
        <v>7</v>
      </c>
      <c r="D239" t="s">
        <v>329</v>
      </c>
      <c r="E239" t="s">
        <v>330</v>
      </c>
      <c r="F239" s="4" t="s">
        <v>386</v>
      </c>
      <c r="G239" s="4">
        <v>10</v>
      </c>
      <c r="H239" s="4">
        <v>0</v>
      </c>
      <c r="I239">
        <v>1</v>
      </c>
      <c r="K239">
        <v>2</v>
      </c>
    </row>
    <row r="240" spans="1:11">
      <c r="A240" s="39">
        <v>41827</v>
      </c>
      <c r="B240" s="4">
        <v>1</v>
      </c>
      <c r="C240">
        <v>1</v>
      </c>
      <c r="D240" t="s">
        <v>286</v>
      </c>
      <c r="E240" t="s">
        <v>308</v>
      </c>
      <c r="F240" s="4" t="s">
        <v>411</v>
      </c>
      <c r="G240" s="4">
        <v>17</v>
      </c>
      <c r="H240" s="4">
        <v>0</v>
      </c>
      <c r="I240">
        <v>1</v>
      </c>
      <c r="J240">
        <v>10</v>
      </c>
      <c r="K240">
        <v>1</v>
      </c>
    </row>
    <row r="241" spans="1:11">
      <c r="A241" s="39">
        <v>41827</v>
      </c>
      <c r="B241" s="4">
        <v>1</v>
      </c>
      <c r="C241">
        <v>1</v>
      </c>
      <c r="D241" t="s">
        <v>308</v>
      </c>
      <c r="E241" t="s">
        <v>286</v>
      </c>
      <c r="F241" s="4" t="s">
        <v>353</v>
      </c>
      <c r="G241" s="4">
        <v>13</v>
      </c>
      <c r="H241" s="4">
        <v>0</v>
      </c>
      <c r="I241" t="s">
        <v>355</v>
      </c>
      <c r="J241">
        <v>10</v>
      </c>
      <c r="K241">
        <v>1</v>
      </c>
    </row>
    <row r="242" spans="1:11">
      <c r="A242" s="39">
        <v>41827</v>
      </c>
      <c r="B242" s="4">
        <v>1</v>
      </c>
      <c r="C242">
        <v>2</v>
      </c>
      <c r="D242" t="s">
        <v>286</v>
      </c>
      <c r="E242" t="s">
        <v>308</v>
      </c>
      <c r="F242" s="4" t="s">
        <v>411</v>
      </c>
      <c r="G242" s="4">
        <v>11</v>
      </c>
      <c r="H242" s="4">
        <v>0</v>
      </c>
      <c r="I242" t="s">
        <v>355</v>
      </c>
      <c r="K242">
        <v>1</v>
      </c>
    </row>
    <row r="243" spans="1:11">
      <c r="A243" s="39">
        <v>41827</v>
      </c>
      <c r="B243" s="4">
        <v>1</v>
      </c>
      <c r="C243">
        <v>2</v>
      </c>
      <c r="D243" t="s">
        <v>308</v>
      </c>
      <c r="E243" t="s">
        <v>286</v>
      </c>
      <c r="F243" s="4" t="s">
        <v>353</v>
      </c>
      <c r="G243" s="4">
        <v>19</v>
      </c>
      <c r="H243" s="4">
        <v>0</v>
      </c>
      <c r="I243">
        <v>1</v>
      </c>
      <c r="K243">
        <v>1</v>
      </c>
    </row>
    <row r="244" spans="1:11">
      <c r="A244" s="39">
        <v>41827</v>
      </c>
      <c r="B244" s="4">
        <v>1</v>
      </c>
      <c r="C244">
        <v>3</v>
      </c>
      <c r="D244" t="s">
        <v>286</v>
      </c>
      <c r="E244" t="s">
        <v>308</v>
      </c>
      <c r="F244" s="4" t="s">
        <v>411</v>
      </c>
      <c r="G244" s="4">
        <v>8</v>
      </c>
      <c r="H244" s="4">
        <v>0</v>
      </c>
      <c r="I244">
        <v>1</v>
      </c>
      <c r="K244">
        <v>1</v>
      </c>
    </row>
    <row r="245" spans="1:11">
      <c r="A245" s="39">
        <v>41827</v>
      </c>
      <c r="B245" s="4">
        <v>1</v>
      </c>
      <c r="C245">
        <v>3</v>
      </c>
      <c r="D245" t="s">
        <v>308</v>
      </c>
      <c r="E245" t="s">
        <v>286</v>
      </c>
      <c r="F245" s="4" t="s">
        <v>353</v>
      </c>
      <c r="G245" s="4">
        <v>7</v>
      </c>
      <c r="H245" s="4">
        <v>0</v>
      </c>
      <c r="I245" t="s">
        <v>355</v>
      </c>
      <c r="K245">
        <v>1</v>
      </c>
    </row>
    <row r="246" spans="1:11">
      <c r="A246" s="39">
        <v>41827</v>
      </c>
      <c r="B246" s="4">
        <v>1</v>
      </c>
      <c r="C246">
        <v>4</v>
      </c>
      <c r="D246" t="s">
        <v>286</v>
      </c>
      <c r="E246" t="s">
        <v>308</v>
      </c>
      <c r="F246" s="4" t="s">
        <v>411</v>
      </c>
      <c r="G246" s="4">
        <v>7</v>
      </c>
      <c r="H246" s="4">
        <v>0</v>
      </c>
      <c r="I246" t="s">
        <v>355</v>
      </c>
      <c r="K246">
        <v>1</v>
      </c>
    </row>
    <row r="247" spans="1:11">
      <c r="A247" s="39">
        <v>41827</v>
      </c>
      <c r="B247" s="4">
        <v>1</v>
      </c>
      <c r="C247">
        <v>4</v>
      </c>
      <c r="D247" t="s">
        <v>308</v>
      </c>
      <c r="E247" t="s">
        <v>286</v>
      </c>
      <c r="F247" s="4" t="s">
        <v>353</v>
      </c>
      <c r="G247" s="4">
        <v>8</v>
      </c>
      <c r="H247" s="4">
        <v>0</v>
      </c>
      <c r="I247">
        <v>1</v>
      </c>
      <c r="K247">
        <v>1</v>
      </c>
    </row>
    <row r="248" spans="1:11">
      <c r="A248" s="39">
        <v>41827</v>
      </c>
      <c r="B248" s="4">
        <v>1</v>
      </c>
      <c r="C248">
        <v>5</v>
      </c>
      <c r="D248" t="s">
        <v>286</v>
      </c>
      <c r="E248" t="s">
        <v>308</v>
      </c>
      <c r="F248" s="4" t="s">
        <v>411</v>
      </c>
      <c r="G248" s="4">
        <v>6</v>
      </c>
      <c r="H248" s="4">
        <v>0</v>
      </c>
      <c r="I248" t="s">
        <v>355</v>
      </c>
      <c r="K248">
        <v>1</v>
      </c>
    </row>
    <row r="249" spans="1:11">
      <c r="A249" s="39">
        <v>41827</v>
      </c>
      <c r="B249" s="4">
        <v>1</v>
      </c>
      <c r="C249">
        <v>5</v>
      </c>
      <c r="D249" t="s">
        <v>308</v>
      </c>
      <c r="E249" t="s">
        <v>286</v>
      </c>
      <c r="F249" s="4" t="s">
        <v>353</v>
      </c>
      <c r="G249" s="4">
        <v>9</v>
      </c>
      <c r="H249" s="4">
        <v>0</v>
      </c>
      <c r="I249">
        <v>1</v>
      </c>
      <c r="K249">
        <v>1</v>
      </c>
    </row>
    <row r="250" spans="1:11">
      <c r="A250" s="39">
        <v>41827</v>
      </c>
      <c r="B250" s="4">
        <v>1</v>
      </c>
      <c r="C250">
        <v>6</v>
      </c>
      <c r="D250" t="s">
        <v>286</v>
      </c>
      <c r="E250" t="s">
        <v>308</v>
      </c>
      <c r="F250" s="4" t="s">
        <v>411</v>
      </c>
      <c r="G250" s="4">
        <v>8</v>
      </c>
      <c r="H250" s="4">
        <v>0</v>
      </c>
      <c r="I250">
        <v>1</v>
      </c>
      <c r="K250">
        <v>1</v>
      </c>
    </row>
    <row r="251" spans="1:11">
      <c r="A251" s="39">
        <v>41827</v>
      </c>
      <c r="B251" s="4">
        <v>1</v>
      </c>
      <c r="C251">
        <v>6</v>
      </c>
      <c r="D251" t="s">
        <v>308</v>
      </c>
      <c r="E251" t="s">
        <v>286</v>
      </c>
      <c r="F251" s="4" t="s">
        <v>353</v>
      </c>
      <c r="G251" s="4">
        <v>7</v>
      </c>
      <c r="H251" s="4">
        <v>0</v>
      </c>
      <c r="I251" t="s">
        <v>355</v>
      </c>
      <c r="K251">
        <v>1</v>
      </c>
    </row>
    <row r="252" spans="1:11">
      <c r="A252" s="39">
        <v>41827</v>
      </c>
      <c r="B252" s="4">
        <v>1</v>
      </c>
      <c r="C252">
        <v>7</v>
      </c>
      <c r="D252" t="s">
        <v>286</v>
      </c>
      <c r="E252" t="s">
        <v>308</v>
      </c>
      <c r="F252" s="4" t="s">
        <v>411</v>
      </c>
      <c r="G252" s="4">
        <v>9</v>
      </c>
      <c r="H252" s="4">
        <v>0</v>
      </c>
      <c r="I252">
        <v>1</v>
      </c>
      <c r="K252">
        <v>1</v>
      </c>
    </row>
    <row r="253" spans="1:11">
      <c r="A253" s="39">
        <v>41827</v>
      </c>
      <c r="B253" s="4">
        <v>1</v>
      </c>
      <c r="C253">
        <v>7</v>
      </c>
      <c r="D253" t="s">
        <v>308</v>
      </c>
      <c r="E253" t="s">
        <v>286</v>
      </c>
      <c r="F253" s="4" t="s">
        <v>353</v>
      </c>
      <c r="G253" s="4">
        <v>6</v>
      </c>
      <c r="H253" s="4">
        <v>0</v>
      </c>
      <c r="I253" t="s">
        <v>355</v>
      </c>
      <c r="K253">
        <v>1</v>
      </c>
    </row>
    <row r="254" spans="1:11">
      <c r="A254" s="39">
        <v>41834</v>
      </c>
      <c r="B254" s="4">
        <v>1</v>
      </c>
      <c r="C254">
        <v>1</v>
      </c>
      <c r="D254" t="s">
        <v>308</v>
      </c>
      <c r="E254" t="s">
        <v>329</v>
      </c>
      <c r="F254" s="4" t="s">
        <v>353</v>
      </c>
      <c r="G254" s="4">
        <v>16</v>
      </c>
      <c r="H254" s="4">
        <v>0</v>
      </c>
      <c r="I254">
        <v>1</v>
      </c>
      <c r="J254">
        <v>10</v>
      </c>
      <c r="K254">
        <v>2</v>
      </c>
    </row>
    <row r="255" spans="1:11">
      <c r="A255" s="39">
        <v>41834</v>
      </c>
      <c r="B255" s="4">
        <v>1</v>
      </c>
      <c r="C255">
        <v>1</v>
      </c>
      <c r="D255" t="s">
        <v>329</v>
      </c>
      <c r="E255" t="s">
        <v>308</v>
      </c>
      <c r="F255" s="4" t="s">
        <v>386</v>
      </c>
      <c r="G255" s="4">
        <v>15</v>
      </c>
      <c r="H255" s="4">
        <v>0</v>
      </c>
      <c r="I255" t="s">
        <v>355</v>
      </c>
      <c r="J255">
        <v>10</v>
      </c>
      <c r="K255">
        <v>2</v>
      </c>
    </row>
    <row r="256" spans="1:11">
      <c r="A256" s="39">
        <v>41834</v>
      </c>
      <c r="B256" s="4">
        <v>1</v>
      </c>
      <c r="C256">
        <v>2</v>
      </c>
      <c r="D256" t="s">
        <v>308</v>
      </c>
      <c r="E256" t="s">
        <v>329</v>
      </c>
      <c r="F256" s="4" t="s">
        <v>353</v>
      </c>
      <c r="G256" s="4">
        <v>23</v>
      </c>
      <c r="H256" s="4">
        <v>0</v>
      </c>
      <c r="I256">
        <v>1</v>
      </c>
      <c r="K256">
        <v>2</v>
      </c>
    </row>
    <row r="257" spans="1:11">
      <c r="A257" s="39">
        <v>41834</v>
      </c>
      <c r="B257" s="4">
        <v>1</v>
      </c>
      <c r="C257">
        <v>2</v>
      </c>
      <c r="D257" t="s">
        <v>329</v>
      </c>
      <c r="E257" t="s">
        <v>308</v>
      </c>
      <c r="F257" s="4" t="s">
        <v>386</v>
      </c>
      <c r="G257" s="4">
        <v>8</v>
      </c>
      <c r="H257" s="4">
        <v>0</v>
      </c>
      <c r="I257" t="s">
        <v>355</v>
      </c>
      <c r="K257">
        <v>2</v>
      </c>
    </row>
    <row r="258" spans="1:11">
      <c r="A258" s="39">
        <v>41834</v>
      </c>
      <c r="B258" s="4">
        <v>1</v>
      </c>
      <c r="C258">
        <v>3</v>
      </c>
      <c r="D258" t="s">
        <v>308</v>
      </c>
      <c r="E258" t="s">
        <v>329</v>
      </c>
      <c r="F258" s="4" t="s">
        <v>353</v>
      </c>
      <c r="G258" s="4">
        <v>6</v>
      </c>
      <c r="H258" s="4">
        <v>0</v>
      </c>
      <c r="I258" t="s">
        <v>355</v>
      </c>
      <c r="K258">
        <v>2</v>
      </c>
    </row>
    <row r="259" spans="1:11">
      <c r="A259" s="39">
        <v>41834</v>
      </c>
      <c r="B259" s="4">
        <v>1</v>
      </c>
      <c r="C259">
        <v>3</v>
      </c>
      <c r="D259" t="s">
        <v>329</v>
      </c>
      <c r="E259" t="s">
        <v>308</v>
      </c>
      <c r="F259" s="4" t="s">
        <v>386</v>
      </c>
      <c r="G259" s="4">
        <v>10</v>
      </c>
      <c r="H259" s="4">
        <v>0</v>
      </c>
      <c r="I259">
        <v>1</v>
      </c>
      <c r="K259">
        <v>2</v>
      </c>
    </row>
    <row r="260" spans="1:11">
      <c r="A260" s="39">
        <v>41834</v>
      </c>
      <c r="B260" s="4">
        <v>1</v>
      </c>
      <c r="C260">
        <v>4</v>
      </c>
      <c r="D260" t="s">
        <v>308</v>
      </c>
      <c r="E260" t="s">
        <v>329</v>
      </c>
      <c r="F260" s="4" t="s">
        <v>353</v>
      </c>
      <c r="G260" s="4">
        <v>6</v>
      </c>
      <c r="H260" s="4">
        <v>0</v>
      </c>
      <c r="I260" t="s">
        <v>355</v>
      </c>
      <c r="K260">
        <v>2</v>
      </c>
    </row>
    <row r="261" spans="1:11">
      <c r="A261" s="39">
        <v>41834</v>
      </c>
      <c r="B261" s="4">
        <v>1</v>
      </c>
      <c r="C261">
        <v>4</v>
      </c>
      <c r="D261" t="s">
        <v>329</v>
      </c>
      <c r="E261" t="s">
        <v>308</v>
      </c>
      <c r="F261" s="4" t="s">
        <v>386</v>
      </c>
      <c r="G261" s="4">
        <v>10</v>
      </c>
      <c r="H261" s="4">
        <v>0</v>
      </c>
      <c r="I261">
        <v>1</v>
      </c>
      <c r="K261">
        <v>2</v>
      </c>
    </row>
    <row r="262" spans="1:11">
      <c r="A262" s="39">
        <v>41834</v>
      </c>
      <c r="B262" s="4">
        <v>1</v>
      </c>
      <c r="C262">
        <v>5</v>
      </c>
      <c r="D262" t="s">
        <v>308</v>
      </c>
      <c r="E262" t="s">
        <v>329</v>
      </c>
      <c r="F262" s="4" t="s">
        <v>353</v>
      </c>
      <c r="G262" s="4">
        <v>6</v>
      </c>
      <c r="H262" s="4">
        <v>0</v>
      </c>
      <c r="I262" t="s">
        <v>355</v>
      </c>
      <c r="K262">
        <v>2</v>
      </c>
    </row>
    <row r="263" spans="1:11">
      <c r="A263" s="39">
        <v>41834</v>
      </c>
      <c r="B263" s="4">
        <v>1</v>
      </c>
      <c r="C263">
        <v>5</v>
      </c>
      <c r="D263" t="s">
        <v>329</v>
      </c>
      <c r="E263" t="s">
        <v>308</v>
      </c>
      <c r="F263" s="4" t="s">
        <v>386</v>
      </c>
      <c r="G263" s="4">
        <v>10</v>
      </c>
      <c r="H263" s="4">
        <v>0</v>
      </c>
      <c r="I263">
        <v>1</v>
      </c>
      <c r="K263">
        <v>2</v>
      </c>
    </row>
    <row r="264" spans="1:11">
      <c r="A264" s="39">
        <v>41834</v>
      </c>
      <c r="B264" s="4">
        <v>1</v>
      </c>
      <c r="C264">
        <v>6</v>
      </c>
      <c r="D264" t="s">
        <v>308</v>
      </c>
      <c r="E264" t="s">
        <v>329</v>
      </c>
      <c r="F264" s="4" t="s">
        <v>353</v>
      </c>
      <c r="G264" s="4">
        <v>11</v>
      </c>
      <c r="H264" s="4">
        <v>0</v>
      </c>
      <c r="I264">
        <v>1</v>
      </c>
      <c r="K264">
        <v>2</v>
      </c>
    </row>
    <row r="265" spans="1:11">
      <c r="A265" s="39">
        <v>41834</v>
      </c>
      <c r="B265" s="4">
        <v>1</v>
      </c>
      <c r="C265">
        <v>6</v>
      </c>
      <c r="D265" t="s">
        <v>329</v>
      </c>
      <c r="E265" t="s">
        <v>308</v>
      </c>
      <c r="F265" s="4" t="s">
        <v>386</v>
      </c>
      <c r="G265" s="4">
        <v>5</v>
      </c>
      <c r="H265" s="4">
        <v>0</v>
      </c>
      <c r="I265" t="s">
        <v>355</v>
      </c>
      <c r="K265">
        <v>2</v>
      </c>
    </row>
    <row r="266" spans="1:11">
      <c r="A266" s="39">
        <v>41834</v>
      </c>
      <c r="B266" s="4">
        <v>1</v>
      </c>
      <c r="C266">
        <v>7</v>
      </c>
      <c r="D266" t="s">
        <v>308</v>
      </c>
      <c r="E266" t="s">
        <v>329</v>
      </c>
      <c r="F266" s="4" t="s">
        <v>353</v>
      </c>
      <c r="G266" s="4">
        <v>10</v>
      </c>
      <c r="H266" s="4">
        <v>0</v>
      </c>
      <c r="I266">
        <v>1</v>
      </c>
      <c r="K266">
        <v>2</v>
      </c>
    </row>
    <row r="267" spans="1:11">
      <c r="A267" s="39">
        <v>41834</v>
      </c>
      <c r="B267" s="4">
        <v>1</v>
      </c>
      <c r="C267">
        <v>7</v>
      </c>
      <c r="D267" t="s">
        <v>329</v>
      </c>
      <c r="E267" t="s">
        <v>308</v>
      </c>
      <c r="F267" s="4" t="s">
        <v>386</v>
      </c>
      <c r="G267" s="4">
        <v>6</v>
      </c>
      <c r="H267" s="4">
        <v>0</v>
      </c>
      <c r="I267" t="s">
        <v>355</v>
      </c>
      <c r="K267">
        <v>2</v>
      </c>
    </row>
    <row r="268" spans="1:11">
      <c r="A268" s="39">
        <v>41834</v>
      </c>
      <c r="B268" s="4">
        <v>1</v>
      </c>
      <c r="C268">
        <v>1</v>
      </c>
      <c r="D268" t="s">
        <v>268</v>
      </c>
      <c r="E268" t="s">
        <v>285</v>
      </c>
      <c r="F268" s="4" t="s">
        <v>475</v>
      </c>
      <c r="G268" s="4">
        <v>5</v>
      </c>
      <c r="H268" s="4">
        <v>0</v>
      </c>
      <c r="I268" t="s">
        <v>355</v>
      </c>
      <c r="J268">
        <v>10</v>
      </c>
      <c r="K268">
        <v>1</v>
      </c>
    </row>
    <row r="269" spans="1:11">
      <c r="A269" s="39">
        <v>41834</v>
      </c>
      <c r="B269" s="4">
        <v>1</v>
      </c>
      <c r="C269">
        <v>1</v>
      </c>
      <c r="D269" t="s">
        <v>285</v>
      </c>
      <c r="E269" t="s">
        <v>268</v>
      </c>
      <c r="F269" s="4" t="s">
        <v>434</v>
      </c>
      <c r="G269" s="4">
        <v>27</v>
      </c>
      <c r="H269" s="4">
        <v>0</v>
      </c>
      <c r="I269">
        <v>1</v>
      </c>
      <c r="J269">
        <v>10</v>
      </c>
      <c r="K269">
        <v>1</v>
      </c>
    </row>
    <row r="270" spans="1:11">
      <c r="A270" s="39">
        <v>41834</v>
      </c>
      <c r="B270" s="4">
        <v>1</v>
      </c>
      <c r="C270">
        <v>2</v>
      </c>
      <c r="D270" t="s">
        <v>268</v>
      </c>
      <c r="E270" t="s">
        <v>285</v>
      </c>
      <c r="F270" s="4" t="s">
        <v>475</v>
      </c>
      <c r="G270" s="4">
        <v>19</v>
      </c>
      <c r="H270" s="4">
        <v>0</v>
      </c>
      <c r="I270">
        <v>1</v>
      </c>
      <c r="K270">
        <v>1</v>
      </c>
    </row>
    <row r="271" spans="1:11">
      <c r="A271" s="39">
        <v>41834</v>
      </c>
      <c r="B271" s="4">
        <v>1</v>
      </c>
      <c r="C271">
        <v>2</v>
      </c>
      <c r="D271" t="s">
        <v>285</v>
      </c>
      <c r="E271" t="s">
        <v>268</v>
      </c>
      <c r="F271" s="4" t="s">
        <v>434</v>
      </c>
      <c r="G271" s="4">
        <v>13</v>
      </c>
      <c r="H271" s="4">
        <v>0</v>
      </c>
      <c r="I271" t="s">
        <v>355</v>
      </c>
      <c r="K271">
        <v>1</v>
      </c>
    </row>
    <row r="272" spans="1:11">
      <c r="A272" s="39">
        <v>41834</v>
      </c>
      <c r="B272" s="4">
        <v>1</v>
      </c>
      <c r="C272">
        <v>3</v>
      </c>
      <c r="D272" t="s">
        <v>268</v>
      </c>
      <c r="E272" t="s">
        <v>285</v>
      </c>
      <c r="F272" s="4" t="s">
        <v>475</v>
      </c>
      <c r="G272" s="4">
        <v>9</v>
      </c>
      <c r="H272" s="4">
        <v>0</v>
      </c>
      <c r="I272">
        <v>1</v>
      </c>
      <c r="K272">
        <v>1</v>
      </c>
    </row>
    <row r="273" spans="1:11">
      <c r="A273" s="39">
        <v>41834</v>
      </c>
      <c r="B273" s="4">
        <v>1</v>
      </c>
      <c r="C273">
        <v>3</v>
      </c>
      <c r="D273" t="s">
        <v>285</v>
      </c>
      <c r="E273" t="s">
        <v>268</v>
      </c>
      <c r="F273" s="4" t="s">
        <v>434</v>
      </c>
      <c r="G273" s="4">
        <v>6</v>
      </c>
      <c r="H273" s="4">
        <v>0</v>
      </c>
      <c r="I273" t="s">
        <v>355</v>
      </c>
      <c r="K273">
        <v>1</v>
      </c>
    </row>
    <row r="274" spans="1:11">
      <c r="A274" s="39">
        <v>41834</v>
      </c>
      <c r="B274" s="4">
        <v>1</v>
      </c>
      <c r="C274">
        <v>4</v>
      </c>
      <c r="D274" t="s">
        <v>268</v>
      </c>
      <c r="E274" t="s">
        <v>285</v>
      </c>
      <c r="F274" s="4" t="s">
        <v>475</v>
      </c>
      <c r="G274" s="4">
        <v>9</v>
      </c>
      <c r="H274" s="4">
        <v>0</v>
      </c>
      <c r="I274">
        <v>1</v>
      </c>
      <c r="K274">
        <v>1</v>
      </c>
    </row>
    <row r="275" spans="1:11">
      <c r="A275" s="39">
        <v>41834</v>
      </c>
      <c r="B275" s="4">
        <v>1</v>
      </c>
      <c r="C275">
        <v>4</v>
      </c>
      <c r="D275" t="s">
        <v>285</v>
      </c>
      <c r="E275" t="s">
        <v>268</v>
      </c>
      <c r="F275" s="4" t="s">
        <v>434</v>
      </c>
      <c r="G275" s="4">
        <v>6</v>
      </c>
      <c r="H275" s="4">
        <v>0</v>
      </c>
      <c r="I275" t="s">
        <v>355</v>
      </c>
      <c r="K275">
        <v>1</v>
      </c>
    </row>
    <row r="276" spans="1:11">
      <c r="A276" s="39">
        <v>41834</v>
      </c>
      <c r="B276" s="4">
        <v>1</v>
      </c>
      <c r="C276">
        <v>5</v>
      </c>
      <c r="D276" t="s">
        <v>268</v>
      </c>
      <c r="E276" t="s">
        <v>285</v>
      </c>
      <c r="F276" s="4" t="s">
        <v>475</v>
      </c>
      <c r="G276" s="4">
        <v>4</v>
      </c>
      <c r="H276" s="4">
        <v>0</v>
      </c>
      <c r="I276" t="s">
        <v>355</v>
      </c>
      <c r="K276">
        <v>1</v>
      </c>
    </row>
    <row r="277" spans="1:11">
      <c r="A277" s="39">
        <v>41834</v>
      </c>
      <c r="B277" s="4">
        <v>1</v>
      </c>
      <c r="C277">
        <v>5</v>
      </c>
      <c r="D277" t="s">
        <v>285</v>
      </c>
      <c r="E277" t="s">
        <v>268</v>
      </c>
      <c r="F277" s="4" t="s">
        <v>434</v>
      </c>
      <c r="G277" s="4">
        <v>11</v>
      </c>
      <c r="H277" s="4">
        <v>0</v>
      </c>
      <c r="I277">
        <v>1</v>
      </c>
      <c r="K277">
        <v>1</v>
      </c>
    </row>
    <row r="278" spans="1:11">
      <c r="A278" s="39">
        <v>41834</v>
      </c>
      <c r="B278" s="4">
        <v>1</v>
      </c>
      <c r="C278">
        <v>6</v>
      </c>
      <c r="D278" t="s">
        <v>268</v>
      </c>
      <c r="E278" t="s">
        <v>285</v>
      </c>
      <c r="F278" s="4" t="s">
        <v>475</v>
      </c>
      <c r="G278" s="4">
        <v>5</v>
      </c>
      <c r="H278" s="4">
        <v>0</v>
      </c>
      <c r="I278" t="s">
        <v>355</v>
      </c>
      <c r="K278">
        <v>1</v>
      </c>
    </row>
    <row r="279" spans="1:11">
      <c r="A279" s="39">
        <v>41834</v>
      </c>
      <c r="B279" s="4">
        <v>1</v>
      </c>
      <c r="C279">
        <v>6</v>
      </c>
      <c r="D279" t="s">
        <v>285</v>
      </c>
      <c r="E279" t="s">
        <v>268</v>
      </c>
      <c r="F279" s="4" t="s">
        <v>434</v>
      </c>
      <c r="G279" s="4">
        <v>10</v>
      </c>
      <c r="H279" s="4">
        <v>0</v>
      </c>
      <c r="I279">
        <v>1</v>
      </c>
      <c r="K279">
        <v>1</v>
      </c>
    </row>
    <row r="280" spans="1:11">
      <c r="A280" s="39">
        <v>41834</v>
      </c>
      <c r="B280" s="4">
        <v>1</v>
      </c>
      <c r="C280">
        <v>7</v>
      </c>
      <c r="D280" t="s">
        <v>268</v>
      </c>
      <c r="E280" t="s">
        <v>285</v>
      </c>
      <c r="F280" s="4" t="s">
        <v>475</v>
      </c>
      <c r="G280" s="4">
        <v>10</v>
      </c>
      <c r="H280" s="4">
        <v>0</v>
      </c>
      <c r="I280">
        <v>1</v>
      </c>
      <c r="K280">
        <v>1</v>
      </c>
    </row>
    <row r="281" spans="1:11">
      <c r="A281" s="39">
        <v>41834</v>
      </c>
      <c r="B281" s="4">
        <v>1</v>
      </c>
      <c r="C281">
        <v>7</v>
      </c>
      <c r="D281" t="s">
        <v>285</v>
      </c>
      <c r="E281" t="s">
        <v>268</v>
      </c>
      <c r="F281" s="4" t="s">
        <v>434</v>
      </c>
      <c r="G281" s="4">
        <v>5</v>
      </c>
      <c r="H281" s="4">
        <v>0</v>
      </c>
      <c r="I281" t="s">
        <v>355</v>
      </c>
      <c r="K281">
        <v>1</v>
      </c>
    </row>
    <row r="282" spans="1:11">
      <c r="A282" s="39">
        <v>41834</v>
      </c>
      <c r="B282" s="4">
        <v>1</v>
      </c>
      <c r="C282">
        <v>1</v>
      </c>
      <c r="D282" t="s">
        <v>317</v>
      </c>
      <c r="E282" t="s">
        <v>286</v>
      </c>
      <c r="F282" s="4" t="s">
        <v>385</v>
      </c>
      <c r="G282" s="4">
        <v>19</v>
      </c>
      <c r="H282" s="4">
        <v>0</v>
      </c>
      <c r="I282">
        <v>1</v>
      </c>
      <c r="J282">
        <v>10</v>
      </c>
      <c r="K282">
        <v>4</v>
      </c>
    </row>
    <row r="283" spans="1:11">
      <c r="A283" s="39">
        <v>41834</v>
      </c>
      <c r="B283" s="4">
        <v>1</v>
      </c>
      <c r="C283">
        <v>1</v>
      </c>
      <c r="D283" t="s">
        <v>286</v>
      </c>
      <c r="E283" t="s">
        <v>317</v>
      </c>
      <c r="F283" s="4" t="s">
        <v>411</v>
      </c>
      <c r="G283" s="4">
        <v>12</v>
      </c>
      <c r="H283" s="4">
        <v>0</v>
      </c>
      <c r="I283" t="s">
        <v>355</v>
      </c>
      <c r="J283">
        <v>10</v>
      </c>
      <c r="K283">
        <v>4</v>
      </c>
    </row>
    <row r="284" spans="1:11">
      <c r="A284" s="39">
        <v>41834</v>
      </c>
      <c r="B284" s="4">
        <v>1</v>
      </c>
      <c r="C284">
        <v>2</v>
      </c>
      <c r="D284" t="s">
        <v>317</v>
      </c>
      <c r="E284" t="s">
        <v>286</v>
      </c>
      <c r="F284" s="4" t="s">
        <v>385</v>
      </c>
      <c r="G284" s="4">
        <v>19</v>
      </c>
      <c r="H284" s="4">
        <v>0</v>
      </c>
      <c r="I284">
        <v>1</v>
      </c>
      <c r="K284">
        <v>4</v>
      </c>
    </row>
    <row r="285" spans="1:11">
      <c r="A285" s="39">
        <v>41834</v>
      </c>
      <c r="B285" s="4">
        <v>1</v>
      </c>
      <c r="C285">
        <v>2</v>
      </c>
      <c r="D285" t="s">
        <v>286</v>
      </c>
      <c r="E285" t="s">
        <v>317</v>
      </c>
      <c r="F285" s="4" t="s">
        <v>411</v>
      </c>
      <c r="G285" s="4">
        <v>12</v>
      </c>
      <c r="H285" s="4">
        <v>0</v>
      </c>
      <c r="I285" t="s">
        <v>355</v>
      </c>
      <c r="K285">
        <v>4</v>
      </c>
    </row>
    <row r="286" spans="1:11">
      <c r="A286" s="39">
        <v>41834</v>
      </c>
      <c r="B286" s="4">
        <v>1</v>
      </c>
      <c r="C286">
        <v>3</v>
      </c>
      <c r="D286" t="s">
        <v>317</v>
      </c>
      <c r="E286" t="s">
        <v>286</v>
      </c>
      <c r="F286" s="4" t="s">
        <v>385</v>
      </c>
      <c r="G286" s="4">
        <v>7</v>
      </c>
      <c r="H286" s="4">
        <v>0</v>
      </c>
      <c r="I286" t="s">
        <v>355</v>
      </c>
      <c r="K286">
        <v>4</v>
      </c>
    </row>
    <row r="287" spans="1:11">
      <c r="A287" s="39">
        <v>41834</v>
      </c>
      <c r="B287" s="4">
        <v>1</v>
      </c>
      <c r="C287">
        <v>3</v>
      </c>
      <c r="D287" t="s">
        <v>286</v>
      </c>
      <c r="E287" t="s">
        <v>317</v>
      </c>
      <c r="F287" s="4" t="s">
        <v>411</v>
      </c>
      <c r="G287" s="4">
        <v>8</v>
      </c>
      <c r="H287" s="4">
        <v>0</v>
      </c>
      <c r="I287">
        <v>1</v>
      </c>
      <c r="K287">
        <v>4</v>
      </c>
    </row>
    <row r="288" spans="1:11">
      <c r="A288" s="39">
        <v>41834</v>
      </c>
      <c r="B288" s="4">
        <v>1</v>
      </c>
      <c r="C288">
        <v>4</v>
      </c>
      <c r="D288" t="s">
        <v>317</v>
      </c>
      <c r="E288" t="s">
        <v>286</v>
      </c>
      <c r="F288" s="4" t="s">
        <v>385</v>
      </c>
      <c r="G288" s="4">
        <v>10</v>
      </c>
      <c r="H288" s="4">
        <v>0</v>
      </c>
      <c r="I288">
        <v>1</v>
      </c>
      <c r="K288">
        <v>4</v>
      </c>
    </row>
    <row r="289" spans="1:11">
      <c r="A289" s="39">
        <v>41834</v>
      </c>
      <c r="B289" s="4">
        <v>1</v>
      </c>
      <c r="C289">
        <v>4</v>
      </c>
      <c r="D289" t="s">
        <v>286</v>
      </c>
      <c r="E289" t="s">
        <v>317</v>
      </c>
      <c r="F289" s="4" t="s">
        <v>411</v>
      </c>
      <c r="G289" s="4">
        <v>5</v>
      </c>
      <c r="H289" s="4">
        <v>0</v>
      </c>
      <c r="I289" t="s">
        <v>355</v>
      </c>
      <c r="K289">
        <v>4</v>
      </c>
    </row>
    <row r="290" spans="1:11">
      <c r="A290" s="39">
        <v>41834</v>
      </c>
      <c r="B290" s="4">
        <v>1</v>
      </c>
      <c r="C290">
        <v>5</v>
      </c>
      <c r="D290" t="s">
        <v>317</v>
      </c>
      <c r="E290" t="s">
        <v>286</v>
      </c>
      <c r="F290" s="4" t="s">
        <v>385</v>
      </c>
      <c r="G290" s="4">
        <v>9</v>
      </c>
      <c r="H290" s="4">
        <v>0</v>
      </c>
      <c r="I290">
        <v>1</v>
      </c>
      <c r="K290">
        <v>4</v>
      </c>
    </row>
    <row r="291" spans="1:11">
      <c r="A291" s="39">
        <v>41834</v>
      </c>
      <c r="B291" s="4">
        <v>1</v>
      </c>
      <c r="C291">
        <v>5</v>
      </c>
      <c r="D291" t="s">
        <v>286</v>
      </c>
      <c r="E291" t="s">
        <v>317</v>
      </c>
      <c r="F291" s="4" t="s">
        <v>411</v>
      </c>
      <c r="G291" s="4">
        <v>6</v>
      </c>
      <c r="H291" s="4">
        <v>0</v>
      </c>
      <c r="I291" t="s">
        <v>355</v>
      </c>
      <c r="K291">
        <v>4</v>
      </c>
    </row>
    <row r="292" spans="1:11">
      <c r="A292" s="39">
        <v>41834</v>
      </c>
      <c r="B292" s="4">
        <v>1</v>
      </c>
      <c r="C292">
        <v>6</v>
      </c>
      <c r="D292" t="s">
        <v>317</v>
      </c>
      <c r="E292" t="s">
        <v>286</v>
      </c>
      <c r="F292" s="4" t="s">
        <v>385</v>
      </c>
      <c r="G292" s="4">
        <v>8</v>
      </c>
      <c r="H292" s="4">
        <v>0</v>
      </c>
      <c r="I292">
        <v>1</v>
      </c>
      <c r="K292">
        <v>4</v>
      </c>
    </row>
    <row r="293" spans="1:11">
      <c r="A293" s="39">
        <v>41834</v>
      </c>
      <c r="B293" s="4">
        <v>1</v>
      </c>
      <c r="C293">
        <v>6</v>
      </c>
      <c r="D293" t="s">
        <v>286</v>
      </c>
      <c r="E293" t="s">
        <v>317</v>
      </c>
      <c r="F293" s="4" t="s">
        <v>411</v>
      </c>
      <c r="G293" s="4">
        <v>7</v>
      </c>
      <c r="H293" s="4">
        <v>0</v>
      </c>
      <c r="I293" t="s">
        <v>355</v>
      </c>
      <c r="K293">
        <v>4</v>
      </c>
    </row>
    <row r="294" spans="1:11">
      <c r="A294" s="39">
        <v>41834</v>
      </c>
      <c r="B294" s="4">
        <v>1</v>
      </c>
      <c r="C294">
        <v>7</v>
      </c>
      <c r="D294" t="s">
        <v>317</v>
      </c>
      <c r="E294" t="s">
        <v>286</v>
      </c>
      <c r="F294" s="4" t="s">
        <v>385</v>
      </c>
      <c r="G294" s="4">
        <v>9</v>
      </c>
      <c r="H294" s="4">
        <v>0</v>
      </c>
      <c r="I294">
        <v>1</v>
      </c>
      <c r="K294">
        <v>4</v>
      </c>
    </row>
    <row r="295" spans="1:11">
      <c r="A295" s="39">
        <v>41834</v>
      </c>
      <c r="B295" s="4">
        <v>1</v>
      </c>
      <c r="C295">
        <v>7</v>
      </c>
      <c r="D295" t="s">
        <v>286</v>
      </c>
      <c r="E295" t="s">
        <v>317</v>
      </c>
      <c r="F295" s="4" t="s">
        <v>411</v>
      </c>
      <c r="G295" s="4">
        <v>6</v>
      </c>
      <c r="H295" s="4">
        <v>0</v>
      </c>
      <c r="I295" t="s">
        <v>355</v>
      </c>
      <c r="K295">
        <v>4</v>
      </c>
    </row>
  </sheetData>
  <sortState ref="A2:K701">
    <sortCondition ref="A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D12"/>
  <sheetViews>
    <sheetView workbookViewId="0">
      <selection activeCell="C7" sqref="C7"/>
    </sheetView>
  </sheetViews>
  <sheetFormatPr baseColWidth="10" defaultColWidth="11.5" defaultRowHeight="12" x14ac:dyDescent="0"/>
  <cols>
    <col min="1" max="1" width="17.5" bestFit="1" customWidth="1"/>
    <col min="2" max="2" width="12.6640625" bestFit="1" customWidth="1"/>
    <col min="3" max="3" width="12" bestFit="1" customWidth="1"/>
    <col min="4" max="4" width="15.83203125" bestFit="1" customWidth="1"/>
    <col min="5" max="5" width="6.33203125" customWidth="1"/>
    <col min="6" max="6" width="15.83203125" customWidth="1"/>
    <col min="7" max="7" width="12.33203125" customWidth="1"/>
    <col min="8" max="8" width="10.33203125" customWidth="1"/>
    <col min="9" max="9" width="19.83203125" bestFit="1" customWidth="1"/>
    <col min="10" max="10" width="16.33203125" customWidth="1"/>
  </cols>
  <sheetData>
    <row r="1" spans="1:4">
      <c r="B1" s="43" t="s">
        <v>92</v>
      </c>
    </row>
    <row r="2" spans="1:4">
      <c r="A2" s="43" t="s">
        <v>89</v>
      </c>
      <c r="B2" t="s">
        <v>175</v>
      </c>
      <c r="C2" t="s">
        <v>254</v>
      </c>
      <c r="D2" t="s">
        <v>255</v>
      </c>
    </row>
    <row r="3" spans="1:4">
      <c r="A3" s="244" t="s">
        <v>90</v>
      </c>
      <c r="B3" s="24"/>
      <c r="C3" s="24"/>
      <c r="D3" s="24"/>
    </row>
    <row r="4" spans="1:4">
      <c r="A4" s="244" t="s">
        <v>475</v>
      </c>
      <c r="B4" s="24">
        <v>35</v>
      </c>
      <c r="C4" s="24">
        <v>339</v>
      </c>
      <c r="D4" s="24">
        <v>9.6857142857142851</v>
      </c>
    </row>
    <row r="5" spans="1:4">
      <c r="A5" s="244" t="s">
        <v>434</v>
      </c>
      <c r="B5" s="24">
        <v>42</v>
      </c>
      <c r="C5" s="24">
        <v>469</v>
      </c>
      <c r="D5" s="24">
        <v>11.166666666666666</v>
      </c>
    </row>
    <row r="6" spans="1:4">
      <c r="A6" s="244" t="s">
        <v>412</v>
      </c>
      <c r="B6" s="24">
        <v>28</v>
      </c>
      <c r="C6" s="24">
        <v>289</v>
      </c>
      <c r="D6" s="24">
        <v>10.321428571428571</v>
      </c>
    </row>
    <row r="7" spans="1:4">
      <c r="A7" s="244" t="s">
        <v>411</v>
      </c>
      <c r="B7" s="24">
        <v>42</v>
      </c>
      <c r="C7" s="24">
        <v>426</v>
      </c>
      <c r="D7" s="24">
        <v>10.142857142857142</v>
      </c>
    </row>
    <row r="8" spans="1:4">
      <c r="A8" s="244" t="s">
        <v>353</v>
      </c>
      <c r="B8" s="24">
        <v>42</v>
      </c>
      <c r="C8" s="24">
        <v>436</v>
      </c>
      <c r="D8" s="24">
        <v>10.380952380952381</v>
      </c>
    </row>
    <row r="9" spans="1:4">
      <c r="A9" s="244" t="s">
        <v>385</v>
      </c>
      <c r="B9" s="24">
        <v>28</v>
      </c>
      <c r="C9" s="24">
        <v>256</v>
      </c>
      <c r="D9" s="24">
        <v>9.1428571428571423</v>
      </c>
    </row>
    <row r="10" spans="1:4">
      <c r="A10" s="244" t="s">
        <v>354</v>
      </c>
      <c r="B10" s="24">
        <v>35</v>
      </c>
      <c r="C10" s="24">
        <v>383</v>
      </c>
      <c r="D10" s="24">
        <v>10.942857142857143</v>
      </c>
    </row>
    <row r="11" spans="1:4">
      <c r="A11" s="244" t="s">
        <v>386</v>
      </c>
      <c r="B11" s="24">
        <v>42</v>
      </c>
      <c r="C11" s="24">
        <v>396</v>
      </c>
      <c r="D11" s="24">
        <v>9.4285714285714288</v>
      </c>
    </row>
    <row r="12" spans="1:4">
      <c r="A12" s="244" t="s">
        <v>91</v>
      </c>
      <c r="B12" s="24">
        <v>294</v>
      </c>
      <c r="C12" s="24">
        <v>2994</v>
      </c>
      <c r="D12" s="24">
        <v>10.183673469387756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27214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8-Ball Scotch Doubles</vt:lpstr>
      <vt:lpstr>Printable Standings</vt:lpstr>
      <vt:lpstr>Team Rosters</vt:lpstr>
      <vt:lpstr>Teams</vt:lpstr>
      <vt:lpstr>Schedule</vt:lpstr>
      <vt:lpstr>Player Scores</vt:lpstr>
      <vt:lpstr>Player Stats</vt:lpstr>
      <vt:lpstr>Doubles</vt:lpstr>
      <vt:lpstr>Doubles Scores</vt:lpstr>
      <vt:lpstr>Doubles Stats</vt:lpstr>
      <vt:lpstr>Team Standings</vt:lpstr>
      <vt:lpstr>Team Scores</vt:lpstr>
      <vt:lpstr>Team Stats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Kylah</dc:creator>
  <cp:lastModifiedBy>Jake Bahnsen</cp:lastModifiedBy>
  <cp:revision>442</cp:revision>
  <cp:lastPrinted>2014-07-21T22:01:17Z</cp:lastPrinted>
  <dcterms:created xsi:type="dcterms:W3CDTF">2009-05-08T18:17:06Z</dcterms:created>
  <dcterms:modified xsi:type="dcterms:W3CDTF">2014-07-24T19:16:35Z</dcterms:modified>
</cp:coreProperties>
</file>