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Indra\Files\"/>
    </mc:Choice>
  </mc:AlternateContent>
  <bookViews>
    <workbookView xWindow="0" yWindow="0" windowWidth="24000" windowHeight="9885"/>
  </bookViews>
  <sheets>
    <sheet name="DATA" sheetId="2" r:id="rId1"/>
    <sheet name="Sheet1" sheetId="4" r:id="rId2"/>
    <sheet name="CALCULO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2" i="2" l="1"/>
  <c r="C30" i="2"/>
  <c r="E30" i="2"/>
  <c r="J62" i="2" l="1"/>
  <c r="J61" i="2"/>
  <c r="J60" i="2"/>
  <c r="J59" i="2"/>
  <c r="F43" i="2" s="1"/>
  <c r="D60" i="2"/>
  <c r="D61" i="2"/>
  <c r="D62" i="2"/>
  <c r="D59" i="2"/>
  <c r="F55" i="2"/>
  <c r="E55" i="2"/>
  <c r="L48" i="2"/>
  <c r="L49" i="2"/>
  <c r="L50" i="2"/>
  <c r="L51" i="2"/>
  <c r="L47" i="2"/>
  <c r="H47" i="2"/>
  <c r="I47" i="2" s="1"/>
  <c r="H48" i="2" s="1"/>
  <c r="I48" i="2" s="1"/>
  <c r="H49" i="2" s="1"/>
  <c r="I49" i="2" s="1"/>
  <c r="H50" i="2" s="1"/>
  <c r="I50" i="2" s="1"/>
  <c r="H51" i="2" s="1"/>
  <c r="I51" i="2" s="1"/>
  <c r="H43" i="2" s="1"/>
  <c r="T43" i="2"/>
  <c r="M49" i="2" s="1"/>
  <c r="N49" i="2" s="1"/>
  <c r="Q43" i="2"/>
  <c r="R43" i="2" s="1"/>
  <c r="D35" i="2"/>
  <c r="D36" i="2"/>
  <c r="D37" i="2"/>
  <c r="D34" i="2"/>
  <c r="H30" i="2"/>
  <c r="F30" i="2"/>
  <c r="D30" i="2"/>
  <c r="L23" i="2"/>
  <c r="L24" i="2"/>
  <c r="L25" i="2"/>
  <c r="L26" i="2"/>
  <c r="L22" i="2"/>
  <c r="M50" i="2" l="1"/>
  <c r="N50" i="2" s="1"/>
  <c r="M47" i="2"/>
  <c r="N47" i="2" s="1"/>
  <c r="M48" i="2"/>
  <c r="N48" i="2" s="1"/>
  <c r="M51" i="2"/>
  <c r="N51" i="2" s="1"/>
  <c r="H7" i="4"/>
  <c r="H8" i="4"/>
  <c r="H9" i="4"/>
  <c r="H6" i="4"/>
  <c r="H5" i="4"/>
  <c r="G7" i="4"/>
  <c r="G8" i="4" s="1"/>
  <c r="G9" i="4" s="1"/>
  <c r="G6" i="4"/>
  <c r="G5" i="4"/>
  <c r="C2" i="4"/>
  <c r="E6" i="4"/>
  <c r="E7" i="4"/>
  <c r="E8" i="4"/>
  <c r="E9" i="4"/>
  <c r="E5" i="4"/>
  <c r="C6" i="4"/>
  <c r="C7" i="4"/>
  <c r="C8" i="4"/>
  <c r="C9" i="4"/>
  <c r="C5" i="4"/>
  <c r="C1" i="4"/>
  <c r="U43" i="2" l="1"/>
  <c r="J37" i="2"/>
  <c r="E5" i="3" l="1"/>
  <c r="E6" i="3"/>
  <c r="E7" i="3"/>
  <c r="E8" i="3"/>
  <c r="E9" i="3"/>
  <c r="E10" i="3"/>
  <c r="E11" i="3"/>
  <c r="E12" i="3"/>
  <c r="E13" i="3"/>
  <c r="E4" i="3"/>
  <c r="E18" i="3"/>
  <c r="E19" i="3"/>
  <c r="E20" i="3"/>
  <c r="E21" i="3"/>
  <c r="E22" i="3"/>
  <c r="E17" i="3"/>
  <c r="N24" i="2"/>
  <c r="N25" i="2"/>
  <c r="N26" i="2"/>
  <c r="H22" i="2"/>
  <c r="I22" i="2" s="1"/>
  <c r="H23" i="2" s="1"/>
  <c r="I23" i="2" s="1"/>
  <c r="H24" i="2" s="1"/>
  <c r="I24" i="2" s="1"/>
  <c r="H25" i="2" s="1"/>
  <c r="I25" i="2" s="1"/>
  <c r="H26" i="2" s="1"/>
  <c r="I26" i="2" s="1"/>
  <c r="H18" i="2" s="1"/>
  <c r="T18" i="2"/>
  <c r="Q18" i="2"/>
  <c r="R18" i="2" s="1"/>
  <c r="I35" i="2" l="1"/>
  <c r="J35" i="2" s="1"/>
  <c r="I34" i="2"/>
  <c r="J34" i="2" s="1"/>
  <c r="I36" i="2"/>
  <c r="J36" i="2" s="1"/>
  <c r="M24" i="2"/>
  <c r="M23" i="2"/>
  <c r="N23" i="2" s="1"/>
  <c r="G8" i="3"/>
  <c r="G17" i="3"/>
  <c r="G12" i="3"/>
  <c r="G13" i="3"/>
  <c r="G9" i="3"/>
  <c r="G5" i="3"/>
  <c r="E3" i="3"/>
  <c r="E16" i="3"/>
  <c r="N22" i="2"/>
  <c r="M25" i="2"/>
  <c r="M26" i="2"/>
  <c r="F18" i="2" l="1"/>
  <c r="U18" i="2"/>
  <c r="G21" i="3"/>
  <c r="G18" i="3"/>
  <c r="G16" i="3" s="1"/>
  <c r="G22" i="3"/>
  <c r="G6" i="3"/>
  <c r="G10" i="3"/>
  <c r="G4" i="3"/>
  <c r="G7" i="3"/>
  <c r="G11" i="3"/>
  <c r="G20" i="3"/>
  <c r="G19" i="3"/>
  <c r="G3" i="3" l="1"/>
</calcChain>
</file>

<file path=xl/sharedStrings.xml><?xml version="1.0" encoding="utf-8"?>
<sst xmlns="http://schemas.openxmlformats.org/spreadsheetml/2006/main" count="233" uniqueCount="124">
  <si>
    <t>PROYECTO 01</t>
  </si>
  <si>
    <t>TAREA 01</t>
  </si>
  <si>
    <t>TAREA 02</t>
  </si>
  <si>
    <t>TAREA 03</t>
  </si>
  <si>
    <t>TAREA 04</t>
  </si>
  <si>
    <t>TAREA 05</t>
  </si>
  <si>
    <t>TAREA 06</t>
  </si>
  <si>
    <t>TAREA 07</t>
  </si>
  <si>
    <t>TAREA 08</t>
  </si>
  <si>
    <t>TAREA 09</t>
  </si>
  <si>
    <t>TAREA 10</t>
  </si>
  <si>
    <t>TAREAS</t>
  </si>
  <si>
    <t>NumDocument</t>
  </si>
  <si>
    <t>Id</t>
  </si>
  <si>
    <t>Name</t>
  </si>
  <si>
    <t>Description</t>
  </si>
  <si>
    <t>Presupuesto</t>
  </si>
  <si>
    <t>StarDate</t>
  </si>
  <si>
    <t>FinalDate</t>
  </si>
  <si>
    <t>EstadoAprobacionId</t>
  </si>
  <si>
    <t>PrioridadId</t>
  </si>
  <si>
    <t>EstadoId</t>
  </si>
  <si>
    <t>ClienteId</t>
  </si>
  <si>
    <t>TipoProyectoId</t>
  </si>
  <si>
    <t>ResponsableId</t>
  </si>
  <si>
    <t>PatrocinadorId</t>
  </si>
  <si>
    <t>UserId</t>
  </si>
  <si>
    <t>CreateDate</t>
  </si>
  <si>
    <t>EditDate</t>
  </si>
  <si>
    <t>TipoDuracionId</t>
  </si>
  <si>
    <t>Duracion</t>
  </si>
  <si>
    <t>Progreso</t>
  </si>
  <si>
    <t>SOLICITUDES</t>
  </si>
  <si>
    <t>admin@indra.com</t>
  </si>
  <si>
    <t>PROYECTO</t>
  </si>
  <si>
    <t>Index</t>
  </si>
  <si>
    <t>ProyectoId</t>
  </si>
  <si>
    <t>Calculado</t>
  </si>
  <si>
    <t>Fijo</t>
  </si>
  <si>
    <t>Estados</t>
  </si>
  <si>
    <t>1 - En Ejecución</t>
  </si>
  <si>
    <t>2 - Terminado</t>
  </si>
  <si>
    <t>3 - Pendiente</t>
  </si>
  <si>
    <t>4 - Atendido</t>
  </si>
  <si>
    <t>5 - Anulado</t>
  </si>
  <si>
    <t>2/3</t>
  </si>
  <si>
    <t>EstadoAprobacion</t>
  </si>
  <si>
    <t>1 - Pendiente</t>
  </si>
  <si>
    <t>2 - Aprobado</t>
  </si>
  <si>
    <t>3 - Rechazado</t>
  </si>
  <si>
    <t>PresupuestoUtilizado</t>
  </si>
  <si>
    <t>Prioridad</t>
  </si>
  <si>
    <t>1 - Normal</t>
  </si>
  <si>
    <t>2 - Media</t>
  </si>
  <si>
    <t>3 - Alta</t>
  </si>
  <si>
    <t>1/2</t>
  </si>
  <si>
    <t>TipoProyecto</t>
  </si>
  <si>
    <t>1 - Consultoria o asesoramiento</t>
  </si>
  <si>
    <t>2 - Gestión del cambio</t>
  </si>
  <si>
    <t>3 - Nuevo producto o proceso</t>
  </si>
  <si>
    <t>4 - Investigación, estudio, viabilidad</t>
  </si>
  <si>
    <t>= Fecha_Final_Ultima_Tarea</t>
  </si>
  <si>
    <t>Porcentaje</t>
  </si>
  <si>
    <t>Investigación</t>
  </si>
  <si>
    <t>Análisis</t>
  </si>
  <si>
    <t>Desarrollo</t>
  </si>
  <si>
    <t>Pruebas</t>
  </si>
  <si>
    <t>Demo</t>
  </si>
  <si>
    <t>Remark</t>
  </si>
  <si>
    <t>3/4</t>
  </si>
  <si>
    <t>DETALLE_SOLICITUDES</t>
  </si>
  <si>
    <t>SolicitudRecursoId</t>
  </si>
  <si>
    <t>RecursoId</t>
  </si>
  <si>
    <t>Quantity</t>
  </si>
  <si>
    <t>QuantityAttended</t>
  </si>
  <si>
    <t>TipoSolicitudRecurso</t>
  </si>
  <si>
    <t>1 - Compra</t>
  </si>
  <si>
    <t>2 - Alquiler</t>
  </si>
  <si>
    <t>CostoTotal</t>
  </si>
  <si>
    <t>TipoSolicitudRecursoId</t>
  </si>
  <si>
    <t>DiasAlquiler</t>
  </si>
  <si>
    <t>CostoUnitario</t>
  </si>
  <si>
    <t>1 NIVEL</t>
  </si>
  <si>
    <t>Dias</t>
  </si>
  <si>
    <t>Status</t>
  </si>
  <si>
    <t>% Completado</t>
  </si>
  <si>
    <t>C</t>
  </si>
  <si>
    <t>2 NIVELES</t>
  </si>
  <si>
    <t>TAREA # 01</t>
  </si>
  <si>
    <t>SUB_TAREA 01</t>
  </si>
  <si>
    <t>SUB_TAREA 02</t>
  </si>
  <si>
    <t>SUB_TAREA 03</t>
  </si>
  <si>
    <t>SUB_TAREA 04</t>
  </si>
  <si>
    <t>SUB_TAREA 05</t>
  </si>
  <si>
    <t>SUB_TAREA 06</t>
  </si>
  <si>
    <t>= SUM DIAS TAREAS</t>
  </si>
  <si>
    <t>= CostoUnitario x Quantity | CostoAlquiler x DiasAlquiler</t>
  </si>
  <si>
    <t>CostoAlquiler</t>
  </si>
  <si>
    <t>Laptop i7 4GB 500GB HP</t>
  </si>
  <si>
    <t>Escaner HP</t>
  </si>
  <si>
    <t>Impresora HP</t>
  </si>
  <si>
    <t>Silla plastico</t>
  </si>
  <si>
    <t>Auto 4 asientos Toyota</t>
  </si>
  <si>
    <t>Camioneta 6 asientos Toyota</t>
  </si>
  <si>
    <t>Calculadora HP</t>
  </si>
  <si>
    <t>Folder 100/und</t>
  </si>
  <si>
    <t>Celular S.O Andriod</t>
  </si>
  <si>
    <t>Tablet S.O. Android</t>
  </si>
  <si>
    <t>PC i7 4GB 500GB HP</t>
  </si>
  <si>
    <t>Recurso</t>
  </si>
  <si>
    <t>Estado</t>
  </si>
  <si>
    <t>% Planificado</t>
  </si>
  <si>
    <t>% A la fecha</t>
  </si>
  <si>
    <t>Fecha</t>
  </si>
  <si>
    <t>Herramienta interactiva de visualización de datos para la Web</t>
  </si>
  <si>
    <t>Se propone el desarrollo de una herramienta interactiva de visualización de datos que haga uso de las facilidades ofrecidas por HTML5, sin recurrir al uso de plug-ins externos (Flash, Java). NOTA: En http://www.chromeexperiments.com se pueden ver algunos ejemplos de lo que se puede conseguir utilizando exclusivamente HTML, CSS y JavaScript.</t>
  </si>
  <si>
    <t>PY-2018-08-00004</t>
  </si>
  <si>
    <t>[1/2/3/4]</t>
  </si>
  <si>
    <t>[1…28]</t>
  </si>
  <si>
    <t>[1...22]</t>
  </si>
  <si>
    <t>PY-2018-08-00006</t>
  </si>
  <si>
    <t>[1/2/3]</t>
  </si>
  <si>
    <t>Diseño y desarrollo de un Tutor Inteligente</t>
  </si>
  <si>
    <t>Se pretende desarrollar un sistema de e-learning que incorpore un tutor inteligente que adapte el material docente a las necesidades individuales del alumno.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</si>
</sst>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16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2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  <xf numFmtId="10" fontId="0" fillId="0" borderId="0" xfId="1" applyNumberFormat="1" applyFont="1"/>
    <xf numFmtId="10" fontId="0" fillId="0" borderId="0" xfId="0" applyNumberFormat="1"/>
    <xf numFmtId="10" fontId="0" fillId="2" borderId="0" xfId="0" applyNumberFormat="1" applyFill="1" applyAlignment="1">
      <alignment horizontal="center"/>
    </xf>
    <xf numFmtId="0" fontId="0" fillId="0" borderId="0" xfId="0"/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/>
    <xf numFmtId="1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0" fontId="0" fillId="0" borderId="7" xfId="0" applyNumberFormat="1" applyBorder="1"/>
    <xf numFmtId="10" fontId="0" fillId="0" borderId="8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4" borderId="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2" fontId="0" fillId="0" borderId="0" xfId="0" applyNumberFormat="1"/>
    <xf numFmtId="14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indra.com" TargetMode="External"/><Relationship Id="rId1" Type="http://schemas.openxmlformats.org/officeDocument/2006/relationships/hyperlink" Target="mailto:admin@indr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3"/>
  <sheetViews>
    <sheetView tabSelected="1" workbookViewId="0">
      <selection activeCell="P3" sqref="P3"/>
    </sheetView>
  </sheetViews>
  <sheetFormatPr baseColWidth="10" defaultColWidth="10.7109375" defaultRowHeight="15" x14ac:dyDescent="0.25"/>
  <cols>
    <col min="1" max="1" width="5.7109375" customWidth="1"/>
    <col min="2" max="2" width="20.5703125" bestFit="1" customWidth="1"/>
    <col min="3" max="3" width="2.7109375" bestFit="1" customWidth="1"/>
    <col min="4" max="4" width="17.5703125" bestFit="1" customWidth="1"/>
    <col min="5" max="5" width="14.5703125" bestFit="1" customWidth="1"/>
    <col min="6" max="6" width="20.140625" bestFit="1" customWidth="1"/>
    <col min="7" max="7" width="17.28515625" bestFit="1" customWidth="1"/>
    <col min="8" max="8" width="33.28515625" bestFit="1" customWidth="1"/>
    <col min="9" max="9" width="19.7109375" bestFit="1" customWidth="1"/>
    <col min="10" max="10" width="10.85546875" bestFit="1" customWidth="1"/>
    <col min="11" max="11" width="14" bestFit="1" customWidth="1"/>
    <col min="12" max="12" width="13.140625" bestFit="1" customWidth="1"/>
    <col min="13" max="13" width="14.42578125" bestFit="1" customWidth="1"/>
    <col min="14" max="15" width="14" bestFit="1" customWidth="1"/>
    <col min="16" max="16" width="17.42578125" bestFit="1" customWidth="1"/>
    <col min="17" max="17" width="11" bestFit="1" customWidth="1"/>
    <col min="18" max="18" width="9.7109375" bestFit="1" customWidth="1"/>
    <col min="19" max="19" width="14.42578125" bestFit="1" customWidth="1"/>
    <col min="20" max="20" width="18.28515625" bestFit="1" customWidth="1"/>
    <col min="21" max="21" width="8.85546875" bestFit="1" customWidth="1"/>
    <col min="22" max="22" width="45.28515625" bestFit="1" customWidth="1"/>
    <col min="23" max="24" width="255.7109375" bestFit="1" customWidth="1"/>
  </cols>
  <sheetData>
    <row r="1" spans="2:20" x14ac:dyDescent="0.25">
      <c r="B1" t="s">
        <v>37</v>
      </c>
      <c r="C1" s="2"/>
      <c r="E1" s="35" t="s">
        <v>39</v>
      </c>
      <c r="F1" s="36" t="s">
        <v>46</v>
      </c>
      <c r="G1" s="36" t="s">
        <v>51</v>
      </c>
      <c r="H1" s="36" t="s">
        <v>56</v>
      </c>
      <c r="I1" s="36" t="s">
        <v>75</v>
      </c>
      <c r="J1" s="42" t="s">
        <v>109</v>
      </c>
      <c r="K1" s="43"/>
      <c r="L1" s="43"/>
      <c r="M1" s="44"/>
    </row>
    <row r="2" spans="2:20" x14ac:dyDescent="0.25">
      <c r="B2" t="s">
        <v>38</v>
      </c>
      <c r="C2" s="3"/>
      <c r="E2" s="21" t="s">
        <v>40</v>
      </c>
      <c r="F2" s="37" t="s">
        <v>47</v>
      </c>
      <c r="G2" s="37" t="s">
        <v>52</v>
      </c>
      <c r="H2" s="39" t="s">
        <v>57</v>
      </c>
      <c r="I2" s="39" t="s">
        <v>76</v>
      </c>
      <c r="J2" s="31" t="s">
        <v>13</v>
      </c>
      <c r="K2" s="23" t="s">
        <v>14</v>
      </c>
      <c r="L2" s="23" t="s">
        <v>81</v>
      </c>
      <c r="M2" s="32" t="s">
        <v>97</v>
      </c>
    </row>
    <row r="3" spans="2:20" x14ac:dyDescent="0.25">
      <c r="E3" s="21" t="s">
        <v>41</v>
      </c>
      <c r="F3" s="37" t="s">
        <v>48</v>
      </c>
      <c r="G3" s="37" t="s">
        <v>53</v>
      </c>
      <c r="H3" s="39" t="s">
        <v>58</v>
      </c>
      <c r="I3" s="39" t="s">
        <v>77</v>
      </c>
      <c r="J3" s="21">
        <v>1</v>
      </c>
      <c r="K3" s="22" t="s">
        <v>98</v>
      </c>
      <c r="L3" s="22">
        <v>3000</v>
      </c>
      <c r="M3" s="33">
        <v>50</v>
      </c>
    </row>
    <row r="4" spans="2:20" x14ac:dyDescent="0.25">
      <c r="E4" s="21" t="s">
        <v>42</v>
      </c>
      <c r="F4" s="37" t="s">
        <v>49</v>
      </c>
      <c r="G4" s="37" t="s">
        <v>54</v>
      </c>
      <c r="H4" s="37" t="s">
        <v>59</v>
      </c>
      <c r="I4" s="37"/>
      <c r="J4" s="21">
        <v>2</v>
      </c>
      <c r="K4" s="22" t="s">
        <v>99</v>
      </c>
      <c r="L4" s="22">
        <v>300</v>
      </c>
      <c r="M4" s="33">
        <v>15</v>
      </c>
    </row>
    <row r="5" spans="2:20" x14ac:dyDescent="0.25">
      <c r="E5" s="21" t="s">
        <v>43</v>
      </c>
      <c r="F5" s="37"/>
      <c r="G5" s="37"/>
      <c r="H5" s="37" t="s">
        <v>60</v>
      </c>
      <c r="I5" s="37"/>
      <c r="J5" s="21">
        <v>3</v>
      </c>
      <c r="K5" s="22" t="s">
        <v>100</v>
      </c>
      <c r="L5" s="22">
        <v>300</v>
      </c>
      <c r="M5" s="33">
        <v>50</v>
      </c>
    </row>
    <row r="6" spans="2:20" ht="15.75" thickBot="1" x14ac:dyDescent="0.3">
      <c r="E6" s="26" t="s">
        <v>44</v>
      </c>
      <c r="F6" s="38"/>
      <c r="G6" s="38"/>
      <c r="H6" s="38"/>
      <c r="I6" s="38"/>
      <c r="J6" s="21">
        <v>4</v>
      </c>
      <c r="K6" s="22" t="s">
        <v>101</v>
      </c>
      <c r="L6" s="22">
        <v>100</v>
      </c>
      <c r="M6" s="33">
        <v>3</v>
      </c>
    </row>
    <row r="7" spans="2:20" s="17" customFormat="1" x14ac:dyDescent="0.25">
      <c r="J7" s="21">
        <v>5</v>
      </c>
      <c r="K7" s="22" t="s">
        <v>102</v>
      </c>
      <c r="L7" s="22">
        <v>48750</v>
      </c>
      <c r="M7" s="33">
        <v>70</v>
      </c>
    </row>
    <row r="8" spans="2:20" s="17" customFormat="1" x14ac:dyDescent="0.25">
      <c r="J8" s="21">
        <v>6</v>
      </c>
      <c r="K8" s="22" t="s">
        <v>103</v>
      </c>
      <c r="L8" s="22">
        <v>65000</v>
      </c>
      <c r="M8" s="33">
        <v>100</v>
      </c>
    </row>
    <row r="9" spans="2:20" s="17" customFormat="1" x14ac:dyDescent="0.25">
      <c r="J9" s="21">
        <v>7</v>
      </c>
      <c r="K9" s="22" t="s">
        <v>104</v>
      </c>
      <c r="L9" s="22">
        <v>100</v>
      </c>
      <c r="M9" s="33">
        <v>15</v>
      </c>
    </row>
    <row r="10" spans="2:20" s="17" customFormat="1" x14ac:dyDescent="0.25">
      <c r="J10" s="21">
        <v>8</v>
      </c>
      <c r="K10" s="22" t="s">
        <v>105</v>
      </c>
      <c r="L10" s="22">
        <v>25</v>
      </c>
      <c r="M10" s="33">
        <v>25</v>
      </c>
    </row>
    <row r="11" spans="2:20" s="17" customFormat="1" x14ac:dyDescent="0.25">
      <c r="J11" s="21">
        <v>9</v>
      </c>
      <c r="K11" s="22" t="s">
        <v>106</v>
      </c>
      <c r="L11" s="22">
        <v>300</v>
      </c>
      <c r="M11" s="33">
        <v>15</v>
      </c>
    </row>
    <row r="12" spans="2:20" s="17" customFormat="1" x14ac:dyDescent="0.25">
      <c r="J12" s="21">
        <v>10</v>
      </c>
      <c r="K12" s="22" t="s">
        <v>107</v>
      </c>
      <c r="L12" s="22">
        <v>500</v>
      </c>
      <c r="M12" s="33">
        <v>20</v>
      </c>
    </row>
    <row r="13" spans="2:20" s="17" customFormat="1" ht="15.75" thickBot="1" x14ac:dyDescent="0.3">
      <c r="J13" s="26">
        <v>11</v>
      </c>
      <c r="K13" s="27" t="s">
        <v>108</v>
      </c>
      <c r="L13" s="27">
        <v>3000</v>
      </c>
      <c r="M13" s="34">
        <v>50</v>
      </c>
    </row>
    <row r="14" spans="2:20" s="17" customFormat="1" x14ac:dyDescent="0.25"/>
    <row r="15" spans="2:20" s="17" customFormat="1" x14ac:dyDescent="0.25"/>
    <row r="16" spans="2:20" x14ac:dyDescent="0.25">
      <c r="H16" s="7" t="s">
        <v>61</v>
      </c>
      <c r="J16" s="5" t="s">
        <v>121</v>
      </c>
      <c r="K16" s="8" t="s">
        <v>55</v>
      </c>
      <c r="L16" s="5" t="s">
        <v>117</v>
      </c>
      <c r="M16" s="5" t="s">
        <v>117</v>
      </c>
      <c r="N16" s="5" t="s">
        <v>119</v>
      </c>
      <c r="O16" s="5" t="s">
        <v>118</v>
      </c>
      <c r="T16" s="7" t="s">
        <v>95</v>
      </c>
    </row>
    <row r="17" spans="2:23" x14ac:dyDescent="0.25">
      <c r="B17" t="s">
        <v>34</v>
      </c>
      <c r="C17" t="s">
        <v>13</v>
      </c>
      <c r="D17" t="s">
        <v>12</v>
      </c>
      <c r="E17" t="s">
        <v>16</v>
      </c>
      <c r="F17" s="2" t="s">
        <v>50</v>
      </c>
      <c r="G17" t="s">
        <v>17</v>
      </c>
      <c r="H17" s="2" t="s">
        <v>18</v>
      </c>
      <c r="I17" s="3" t="s">
        <v>19</v>
      </c>
      <c r="J17" t="s">
        <v>20</v>
      </c>
      <c r="K17" t="s">
        <v>21</v>
      </c>
      <c r="L17" t="s">
        <v>22</v>
      </c>
      <c r="M17" t="s">
        <v>23</v>
      </c>
      <c r="N17" t="s">
        <v>24</v>
      </c>
      <c r="O17" t="s">
        <v>25</v>
      </c>
      <c r="P17" t="s">
        <v>26</v>
      </c>
      <c r="Q17" t="s">
        <v>27</v>
      </c>
      <c r="R17" t="s">
        <v>28</v>
      </c>
      <c r="S17" s="3" t="s">
        <v>29</v>
      </c>
      <c r="T17" s="2" t="s">
        <v>30</v>
      </c>
      <c r="U17" s="2" t="s">
        <v>31</v>
      </c>
      <c r="V17" t="s">
        <v>14</v>
      </c>
      <c r="W17" t="s">
        <v>15</v>
      </c>
    </row>
    <row r="18" spans="2:23" x14ac:dyDescent="0.25">
      <c r="C18" s="5">
        <v>6</v>
      </c>
      <c r="D18" s="5" t="s">
        <v>120</v>
      </c>
      <c r="E18" s="13">
        <v>5650</v>
      </c>
      <c r="F18" s="2">
        <f>SUM(J34:J37)</f>
        <v>5650</v>
      </c>
      <c r="G18" s="9">
        <v>43318</v>
      </c>
      <c r="H18" s="6">
        <f>I26</f>
        <v>43333</v>
      </c>
      <c r="I18" s="10">
        <v>2</v>
      </c>
      <c r="J18" s="5">
        <v>1</v>
      </c>
      <c r="K18" s="5">
        <v>2</v>
      </c>
      <c r="L18" s="5">
        <v>2</v>
      </c>
      <c r="M18" s="5">
        <v>3</v>
      </c>
      <c r="N18" s="5">
        <v>20</v>
      </c>
      <c r="O18" s="5">
        <v>20</v>
      </c>
      <c r="P18" s="11" t="s">
        <v>33</v>
      </c>
      <c r="Q18" s="9">
        <f>G18</f>
        <v>43318</v>
      </c>
      <c r="R18" s="9">
        <f>Q18</f>
        <v>43318</v>
      </c>
      <c r="S18" s="10">
        <v>1</v>
      </c>
      <c r="T18" s="12">
        <f>SUM(G22:G26)</f>
        <v>15</v>
      </c>
      <c r="U18" s="16">
        <f>SUM(N22:N26)</f>
        <v>0.01</v>
      </c>
      <c r="V18" t="s">
        <v>122</v>
      </c>
      <c r="W18" t="s">
        <v>123</v>
      </c>
    </row>
    <row r="20" spans="2:23" x14ac:dyDescent="0.25">
      <c r="J20" s="4" t="s">
        <v>45</v>
      </c>
      <c r="K20" s="5" t="s">
        <v>119</v>
      </c>
    </row>
    <row r="21" spans="2:23" x14ac:dyDescent="0.25">
      <c r="B21" t="s">
        <v>11</v>
      </c>
      <c r="C21" t="s">
        <v>13</v>
      </c>
      <c r="D21" t="s">
        <v>14</v>
      </c>
      <c r="E21" t="s">
        <v>35</v>
      </c>
      <c r="F21" s="3" t="s">
        <v>29</v>
      </c>
      <c r="G21" t="s">
        <v>30</v>
      </c>
      <c r="H21" s="2" t="s">
        <v>17</v>
      </c>
      <c r="I21" s="2" t="s">
        <v>18</v>
      </c>
      <c r="J21" t="s">
        <v>21</v>
      </c>
      <c r="K21" t="s">
        <v>24</v>
      </c>
      <c r="L21" t="s">
        <v>36</v>
      </c>
      <c r="M21" s="5" t="s">
        <v>62</v>
      </c>
      <c r="N21" s="5" t="s">
        <v>31</v>
      </c>
    </row>
    <row r="22" spans="2:23" x14ac:dyDescent="0.25">
      <c r="C22" s="5">
        <v>1</v>
      </c>
      <c r="D22" s="1" t="s">
        <v>63</v>
      </c>
      <c r="E22" s="5">
        <v>1</v>
      </c>
      <c r="F22" s="10">
        <v>1</v>
      </c>
      <c r="G22" s="5">
        <v>1</v>
      </c>
      <c r="H22" s="6">
        <f>G18</f>
        <v>43318</v>
      </c>
      <c r="I22" s="6">
        <f>H22+G22</f>
        <v>43319</v>
      </c>
      <c r="J22" s="5">
        <v>2</v>
      </c>
      <c r="K22" s="5">
        <v>2</v>
      </c>
      <c r="L22" s="5">
        <f>$C$18</f>
        <v>6</v>
      </c>
      <c r="M22" s="14">
        <f>(G22/$T$18)</f>
        <v>6.6666666666666666E-2</v>
      </c>
      <c r="N22" s="14">
        <f>IF(J22=2,M22/100,0)</f>
        <v>6.6666666666666664E-4</v>
      </c>
    </row>
    <row r="23" spans="2:23" x14ac:dyDescent="0.25">
      <c r="C23" s="5">
        <v>2</v>
      </c>
      <c r="D23" s="1" t="s">
        <v>64</v>
      </c>
      <c r="E23" s="5">
        <v>2</v>
      </c>
      <c r="F23" s="10">
        <v>1</v>
      </c>
      <c r="G23" s="5">
        <v>2</v>
      </c>
      <c r="H23" s="6">
        <f>I22</f>
        <v>43319</v>
      </c>
      <c r="I23" s="6">
        <f>H23+G23</f>
        <v>43321</v>
      </c>
      <c r="J23" s="5">
        <v>2</v>
      </c>
      <c r="K23" s="5">
        <v>6</v>
      </c>
      <c r="L23" s="5">
        <f t="shared" ref="L23:L26" si="0">$C$18</f>
        <v>6</v>
      </c>
      <c r="M23" s="14">
        <f>G23/$T$18</f>
        <v>0.13333333333333333</v>
      </c>
      <c r="N23" s="14">
        <f>IF(J23=2,M23/100,0)</f>
        <v>1.3333333333333333E-3</v>
      </c>
    </row>
    <row r="24" spans="2:23" x14ac:dyDescent="0.25">
      <c r="C24" s="5">
        <v>3</v>
      </c>
      <c r="D24" s="1" t="s">
        <v>65</v>
      </c>
      <c r="E24" s="5">
        <v>3</v>
      </c>
      <c r="F24" s="10">
        <v>1</v>
      </c>
      <c r="G24" s="5">
        <v>5</v>
      </c>
      <c r="H24" s="6">
        <f>I23</f>
        <v>43321</v>
      </c>
      <c r="I24" s="6">
        <f>H24+G24</f>
        <v>43326</v>
      </c>
      <c r="J24" s="5">
        <v>2</v>
      </c>
      <c r="K24" s="5">
        <v>9</v>
      </c>
      <c r="L24" s="5">
        <f t="shared" si="0"/>
        <v>6</v>
      </c>
      <c r="M24" s="14">
        <f>G24/$T$18</f>
        <v>0.33333333333333331</v>
      </c>
      <c r="N24" s="14">
        <f>IF(J24=2,M24/100,0)</f>
        <v>3.3333333333333331E-3</v>
      </c>
    </row>
    <row r="25" spans="2:23" x14ac:dyDescent="0.25">
      <c r="C25" s="5">
        <v>4</v>
      </c>
      <c r="D25" s="1" t="s">
        <v>66</v>
      </c>
      <c r="E25" s="5">
        <v>4</v>
      </c>
      <c r="F25" s="10">
        <v>1</v>
      </c>
      <c r="G25" s="5">
        <v>4</v>
      </c>
      <c r="H25" s="6">
        <f>I24</f>
        <v>43326</v>
      </c>
      <c r="I25" s="6">
        <f>H25+G25</f>
        <v>43330</v>
      </c>
      <c r="J25" s="5">
        <v>2</v>
      </c>
      <c r="K25" s="5">
        <v>5</v>
      </c>
      <c r="L25" s="5">
        <f t="shared" si="0"/>
        <v>6</v>
      </c>
      <c r="M25" s="14">
        <f>G25/$T$18</f>
        <v>0.26666666666666666</v>
      </c>
      <c r="N25" s="14">
        <f>IF(J25=2,M25/100,0)</f>
        <v>2.6666666666666666E-3</v>
      </c>
    </row>
    <row r="26" spans="2:23" x14ac:dyDescent="0.25">
      <c r="C26" s="5">
        <v>5</v>
      </c>
      <c r="D26" s="1" t="s">
        <v>67</v>
      </c>
      <c r="E26" s="5">
        <v>5</v>
      </c>
      <c r="F26" s="10">
        <v>1</v>
      </c>
      <c r="G26" s="5">
        <v>3</v>
      </c>
      <c r="H26" s="6">
        <f>I25</f>
        <v>43330</v>
      </c>
      <c r="I26" s="6">
        <f>H26+G26</f>
        <v>43333</v>
      </c>
      <c r="J26" s="5">
        <v>2</v>
      </c>
      <c r="K26" s="5">
        <v>10</v>
      </c>
      <c r="L26" s="5">
        <f t="shared" si="0"/>
        <v>6</v>
      </c>
      <c r="M26" s="14">
        <f>G26/$T$18</f>
        <v>0.2</v>
      </c>
      <c r="N26" s="14">
        <f>IF(J26=2,M26/100,0)</f>
        <v>2E-3</v>
      </c>
    </row>
    <row r="27" spans="2:23" x14ac:dyDescent="0.25">
      <c r="C27" s="5"/>
      <c r="D27" s="1"/>
      <c r="E27" s="5"/>
      <c r="F27" s="5"/>
      <c r="G27" s="5"/>
      <c r="H27" s="1"/>
      <c r="I27" s="1"/>
      <c r="J27" s="5"/>
      <c r="K27" s="5"/>
      <c r="L27" s="5"/>
      <c r="M27" s="14"/>
      <c r="N27" s="14"/>
    </row>
    <row r="28" spans="2:23" x14ac:dyDescent="0.25">
      <c r="G28" s="8" t="s">
        <v>69</v>
      </c>
      <c r="N28" s="15"/>
    </row>
    <row r="29" spans="2:23" x14ac:dyDescent="0.25">
      <c r="B29" t="s">
        <v>32</v>
      </c>
      <c r="C29" t="s">
        <v>13</v>
      </c>
      <c r="D29" t="s">
        <v>36</v>
      </c>
      <c r="E29" t="s">
        <v>27</v>
      </c>
      <c r="F29" t="s">
        <v>20</v>
      </c>
      <c r="G29" t="s">
        <v>21</v>
      </c>
      <c r="H29" t="s">
        <v>24</v>
      </c>
      <c r="I29" t="s">
        <v>68</v>
      </c>
    </row>
    <row r="30" spans="2:23" x14ac:dyDescent="0.25">
      <c r="C30" s="5">
        <f>$C$18</f>
        <v>6</v>
      </c>
      <c r="D30" s="5">
        <f>$C$18</f>
        <v>6</v>
      </c>
      <c r="E30" s="9">
        <f>$G$18</f>
        <v>43318</v>
      </c>
      <c r="F30" s="5">
        <f>$J$18</f>
        <v>1</v>
      </c>
      <c r="G30" s="5">
        <v>4</v>
      </c>
      <c r="H30" s="5">
        <f>$N$18</f>
        <v>20</v>
      </c>
    </row>
    <row r="31" spans="2:23" x14ac:dyDescent="0.25">
      <c r="C31" s="5"/>
      <c r="D31" s="5"/>
      <c r="E31" s="9"/>
      <c r="F31" s="5"/>
      <c r="G31" s="5"/>
      <c r="H31" s="5"/>
    </row>
    <row r="32" spans="2:23" x14ac:dyDescent="0.25">
      <c r="J32" s="7" t="s">
        <v>96</v>
      </c>
    </row>
    <row r="33" spans="2:23" x14ac:dyDescent="0.25">
      <c r="B33" t="s">
        <v>70</v>
      </c>
      <c r="C33" t="s">
        <v>13</v>
      </c>
      <c r="D33" t="s">
        <v>71</v>
      </c>
      <c r="E33" t="s">
        <v>72</v>
      </c>
      <c r="F33" t="s">
        <v>73</v>
      </c>
      <c r="G33" t="s">
        <v>74</v>
      </c>
      <c r="H33" t="s">
        <v>79</v>
      </c>
      <c r="I33" t="s">
        <v>80</v>
      </c>
      <c r="J33" s="2" t="s">
        <v>78</v>
      </c>
    </row>
    <row r="34" spans="2:23" x14ac:dyDescent="0.25">
      <c r="C34">
        <v>1</v>
      </c>
      <c r="D34">
        <f>$C$30</f>
        <v>6</v>
      </c>
      <c r="E34">
        <v>1</v>
      </c>
      <c r="F34">
        <v>4</v>
      </c>
      <c r="G34">
        <v>6</v>
      </c>
      <c r="H34">
        <v>2</v>
      </c>
      <c r="I34">
        <f>$T$18</f>
        <v>15</v>
      </c>
      <c r="J34" s="2">
        <f>(F34*M3)*I34</f>
        <v>3000</v>
      </c>
    </row>
    <row r="35" spans="2:23" x14ac:dyDescent="0.25">
      <c r="C35">
        <v>2</v>
      </c>
      <c r="D35" s="17">
        <f t="shared" ref="D35:D37" si="1">$C$30</f>
        <v>6</v>
      </c>
      <c r="E35">
        <v>3</v>
      </c>
      <c r="F35">
        <v>2</v>
      </c>
      <c r="G35">
        <v>3</v>
      </c>
      <c r="H35">
        <v>2</v>
      </c>
      <c r="I35" s="17">
        <f t="shared" ref="I35:I36" si="2">$T$18</f>
        <v>15</v>
      </c>
      <c r="J35" s="2">
        <f>(F35*M5)*I35</f>
        <v>1500</v>
      </c>
    </row>
    <row r="36" spans="2:23" x14ac:dyDescent="0.25">
      <c r="C36">
        <v>3</v>
      </c>
      <c r="D36" s="17">
        <f t="shared" si="1"/>
        <v>6</v>
      </c>
      <c r="E36">
        <v>9</v>
      </c>
      <c r="F36">
        <v>5</v>
      </c>
      <c r="G36">
        <v>6</v>
      </c>
      <c r="H36">
        <v>2</v>
      </c>
      <c r="I36" s="17">
        <f t="shared" si="2"/>
        <v>15</v>
      </c>
      <c r="J36" s="2">
        <f>(F36*M11)*I36</f>
        <v>1125</v>
      </c>
    </row>
    <row r="37" spans="2:23" x14ac:dyDescent="0.25">
      <c r="C37">
        <v>4</v>
      </c>
      <c r="D37" s="17">
        <f t="shared" si="1"/>
        <v>6</v>
      </c>
      <c r="E37">
        <v>8</v>
      </c>
      <c r="F37">
        <v>1</v>
      </c>
      <c r="G37">
        <v>1</v>
      </c>
      <c r="H37">
        <v>1</v>
      </c>
      <c r="I37">
        <v>0</v>
      </c>
      <c r="J37" s="2">
        <f>(F37*L10)</f>
        <v>25</v>
      </c>
    </row>
    <row r="41" spans="2:23" x14ac:dyDescent="0.25">
      <c r="B41" s="17"/>
      <c r="C41" s="17"/>
      <c r="D41" s="17"/>
      <c r="E41" s="17"/>
      <c r="F41" s="17"/>
      <c r="G41" s="17"/>
      <c r="H41" s="7" t="s">
        <v>61</v>
      </c>
      <c r="I41" s="17"/>
      <c r="J41" s="17"/>
      <c r="K41" s="8" t="s">
        <v>55</v>
      </c>
      <c r="L41" s="17"/>
      <c r="M41" s="17"/>
      <c r="N41" s="17"/>
      <c r="O41" s="17"/>
      <c r="P41" s="17"/>
      <c r="Q41" s="17"/>
      <c r="R41" s="17"/>
      <c r="S41" s="17"/>
      <c r="T41" s="7" t="s">
        <v>95</v>
      </c>
      <c r="U41" s="17"/>
      <c r="V41" s="17"/>
      <c r="W41" s="17"/>
    </row>
    <row r="42" spans="2:23" x14ac:dyDescent="0.25">
      <c r="B42" s="17" t="s">
        <v>34</v>
      </c>
      <c r="C42" s="17" t="s">
        <v>13</v>
      </c>
      <c r="D42" s="17" t="s">
        <v>12</v>
      </c>
      <c r="E42" s="17" t="s">
        <v>16</v>
      </c>
      <c r="F42" s="2" t="s">
        <v>50</v>
      </c>
      <c r="G42" s="17" t="s">
        <v>17</v>
      </c>
      <c r="H42" s="2" t="s">
        <v>18</v>
      </c>
      <c r="I42" s="3" t="s">
        <v>19</v>
      </c>
      <c r="J42" s="17" t="s">
        <v>20</v>
      </c>
      <c r="K42" s="17" t="s">
        <v>21</v>
      </c>
      <c r="L42" s="17" t="s">
        <v>22</v>
      </c>
      <c r="M42" s="17" t="s">
        <v>23</v>
      </c>
      <c r="N42" s="17" t="s">
        <v>24</v>
      </c>
      <c r="O42" s="17" t="s">
        <v>25</v>
      </c>
      <c r="P42" s="17" t="s">
        <v>26</v>
      </c>
      <c r="Q42" s="17" t="s">
        <v>27</v>
      </c>
      <c r="R42" s="17" t="s">
        <v>28</v>
      </c>
      <c r="S42" s="3" t="s">
        <v>29</v>
      </c>
      <c r="T42" s="2" t="s">
        <v>30</v>
      </c>
      <c r="U42" s="2" t="s">
        <v>31</v>
      </c>
      <c r="V42" s="17" t="s">
        <v>14</v>
      </c>
      <c r="W42" s="17" t="s">
        <v>15</v>
      </c>
    </row>
    <row r="43" spans="2:23" x14ac:dyDescent="0.25">
      <c r="B43" s="17"/>
      <c r="C43" s="5">
        <v>4</v>
      </c>
      <c r="D43" s="5" t="s">
        <v>116</v>
      </c>
      <c r="E43" s="13">
        <v>7000</v>
      </c>
      <c r="F43" s="2">
        <f>SUM(J59:J62)</f>
        <v>6800</v>
      </c>
      <c r="G43" s="9">
        <v>43327</v>
      </c>
      <c r="H43" s="6">
        <f>I51</f>
        <v>43345</v>
      </c>
      <c r="I43" s="10">
        <v>2</v>
      </c>
      <c r="J43" s="5">
        <v>3</v>
      </c>
      <c r="K43" s="5">
        <v>1</v>
      </c>
      <c r="L43" s="5">
        <v>1</v>
      </c>
      <c r="M43" s="5">
        <v>2</v>
      </c>
      <c r="N43" s="5">
        <v>1</v>
      </c>
      <c r="O43" s="5">
        <v>1</v>
      </c>
      <c r="P43" s="11" t="s">
        <v>33</v>
      </c>
      <c r="Q43" s="9">
        <f>G43</f>
        <v>43327</v>
      </c>
      <c r="R43" s="9">
        <f>Q43</f>
        <v>43327</v>
      </c>
      <c r="S43" s="10">
        <v>1</v>
      </c>
      <c r="T43" s="12">
        <f>SUM(G47:G51)</f>
        <v>18</v>
      </c>
      <c r="U43" s="16">
        <f>SUM(N47:N51)</f>
        <v>0.22222222222222221</v>
      </c>
      <c r="V43" s="17" t="s">
        <v>114</v>
      </c>
      <c r="W43" s="17" t="s">
        <v>115</v>
      </c>
    </row>
    <row r="44" spans="2:23" x14ac:dyDescent="0.25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x14ac:dyDescent="0.25">
      <c r="B45" s="17"/>
      <c r="C45" s="17"/>
      <c r="D45" s="17"/>
      <c r="E45" s="17"/>
      <c r="F45" s="17"/>
      <c r="G45" s="17"/>
      <c r="H45" s="17"/>
      <c r="I45" s="17"/>
      <c r="J45" s="4" t="s">
        <v>45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x14ac:dyDescent="0.25">
      <c r="B46" s="17" t="s">
        <v>11</v>
      </c>
      <c r="C46" s="17" t="s">
        <v>13</v>
      </c>
      <c r="D46" s="17" t="s">
        <v>14</v>
      </c>
      <c r="E46" s="17" t="s">
        <v>35</v>
      </c>
      <c r="F46" s="3" t="s">
        <v>29</v>
      </c>
      <c r="G46" s="17" t="s">
        <v>30</v>
      </c>
      <c r="H46" s="2" t="s">
        <v>17</v>
      </c>
      <c r="I46" s="2" t="s">
        <v>18</v>
      </c>
      <c r="J46" s="17" t="s">
        <v>21</v>
      </c>
      <c r="K46" s="17" t="s">
        <v>24</v>
      </c>
      <c r="L46" s="17" t="s">
        <v>36</v>
      </c>
      <c r="M46" s="5" t="s">
        <v>62</v>
      </c>
      <c r="N46" s="5" t="s">
        <v>31</v>
      </c>
      <c r="O46" s="17"/>
      <c r="P46" s="17"/>
      <c r="Q46" s="17"/>
      <c r="R46" s="17"/>
      <c r="S46" s="17"/>
      <c r="T46" s="17"/>
      <c r="U46" s="17"/>
      <c r="V46" s="17"/>
      <c r="W46" s="17"/>
    </row>
    <row r="47" spans="2:23" x14ac:dyDescent="0.25">
      <c r="B47" s="17"/>
      <c r="C47" s="5">
        <v>1</v>
      </c>
      <c r="D47" s="1" t="s">
        <v>63</v>
      </c>
      <c r="E47" s="5">
        <v>1</v>
      </c>
      <c r="F47" s="10">
        <v>1</v>
      </c>
      <c r="G47" s="5">
        <v>1</v>
      </c>
      <c r="H47" s="6">
        <f>G43</f>
        <v>43327</v>
      </c>
      <c r="I47" s="6">
        <f>H47+G47</f>
        <v>43328</v>
      </c>
      <c r="J47" s="5">
        <v>2</v>
      </c>
      <c r="K47" s="5">
        <v>2</v>
      </c>
      <c r="L47" s="5">
        <f>$C$43</f>
        <v>4</v>
      </c>
      <c r="M47" s="14">
        <f>(G47/$T$43)</f>
        <v>5.5555555555555552E-2</v>
      </c>
      <c r="N47" s="14">
        <f>IF(J47=2,M47,0)</f>
        <v>5.5555555555555552E-2</v>
      </c>
      <c r="O47" s="17"/>
      <c r="P47" s="17"/>
      <c r="Q47" s="17"/>
      <c r="R47" s="17"/>
      <c r="S47" s="17"/>
      <c r="T47" s="17"/>
      <c r="U47" s="17"/>
      <c r="V47" s="17"/>
      <c r="W47" s="17"/>
    </row>
    <row r="48" spans="2:23" x14ac:dyDescent="0.25">
      <c r="B48" s="17"/>
      <c r="C48" s="5">
        <v>2</v>
      </c>
      <c r="D48" s="1" t="s">
        <v>64</v>
      </c>
      <c r="E48" s="5">
        <v>2</v>
      </c>
      <c r="F48" s="10">
        <v>1</v>
      </c>
      <c r="G48" s="5">
        <v>3</v>
      </c>
      <c r="H48" s="6">
        <f>I47</f>
        <v>43328</v>
      </c>
      <c r="I48" s="6">
        <f t="shared" ref="I48:I51" si="3">H48+G48</f>
        <v>43331</v>
      </c>
      <c r="J48" s="5">
        <v>2</v>
      </c>
      <c r="K48" s="5">
        <v>3</v>
      </c>
      <c r="L48" s="5">
        <f t="shared" ref="L48:L51" si="4">$C$43</f>
        <v>4</v>
      </c>
      <c r="M48" s="14">
        <f t="shared" ref="M48:M51" si="5">(G48/$T$43)</f>
        <v>0.16666666666666666</v>
      </c>
      <c r="N48" s="14">
        <f t="shared" ref="N48:N51" si="6">IF(J48=2,M48,0)</f>
        <v>0.16666666666666666</v>
      </c>
      <c r="O48" s="17"/>
      <c r="P48" s="17"/>
      <c r="Q48" s="17"/>
      <c r="R48" s="17"/>
      <c r="S48" s="17"/>
      <c r="T48" s="17"/>
      <c r="U48" s="17"/>
      <c r="V48" s="17"/>
      <c r="W48" s="17"/>
    </row>
    <row r="49" spans="2:23" x14ac:dyDescent="0.25">
      <c r="B49" s="17"/>
      <c r="C49" s="5">
        <v>3</v>
      </c>
      <c r="D49" s="1" t="s">
        <v>65</v>
      </c>
      <c r="E49" s="5">
        <v>3</v>
      </c>
      <c r="F49" s="10">
        <v>1</v>
      </c>
      <c r="G49" s="5">
        <v>4</v>
      </c>
      <c r="H49" s="6">
        <f t="shared" ref="H49:H51" si="7">I48</f>
        <v>43331</v>
      </c>
      <c r="I49" s="6">
        <f t="shared" si="3"/>
        <v>43335</v>
      </c>
      <c r="J49" s="5">
        <v>3</v>
      </c>
      <c r="K49" s="5">
        <v>4</v>
      </c>
      <c r="L49" s="5">
        <f t="shared" si="4"/>
        <v>4</v>
      </c>
      <c r="M49" s="14">
        <f t="shared" si="5"/>
        <v>0.22222222222222221</v>
      </c>
      <c r="N49" s="14">
        <f t="shared" si="6"/>
        <v>0</v>
      </c>
      <c r="O49" s="17"/>
      <c r="P49" s="17"/>
      <c r="Q49" s="17"/>
      <c r="R49" s="17"/>
      <c r="S49" s="17"/>
      <c r="T49" s="17"/>
      <c r="U49" s="17"/>
      <c r="V49" s="17"/>
      <c r="W49" s="17"/>
    </row>
    <row r="50" spans="2:23" x14ac:dyDescent="0.25">
      <c r="B50" s="17"/>
      <c r="C50" s="5">
        <v>4</v>
      </c>
      <c r="D50" s="1" t="s">
        <v>66</v>
      </c>
      <c r="E50" s="5">
        <v>4</v>
      </c>
      <c r="F50" s="10">
        <v>1</v>
      </c>
      <c r="G50" s="5">
        <v>8</v>
      </c>
      <c r="H50" s="6">
        <f t="shared" si="7"/>
        <v>43335</v>
      </c>
      <c r="I50" s="6">
        <f t="shared" si="3"/>
        <v>43343</v>
      </c>
      <c r="J50" s="5">
        <v>3</v>
      </c>
      <c r="K50" s="5">
        <v>5</v>
      </c>
      <c r="L50" s="5">
        <f t="shared" si="4"/>
        <v>4</v>
      </c>
      <c r="M50" s="14">
        <f t="shared" si="5"/>
        <v>0.44444444444444442</v>
      </c>
      <c r="N50" s="14">
        <f t="shared" si="6"/>
        <v>0</v>
      </c>
      <c r="O50" s="17"/>
      <c r="P50" s="17"/>
      <c r="Q50" s="17"/>
      <c r="R50" s="17"/>
      <c r="S50" s="17"/>
      <c r="T50" s="17"/>
      <c r="U50" s="17"/>
      <c r="V50" s="17"/>
      <c r="W50" s="17"/>
    </row>
    <row r="51" spans="2:23" x14ac:dyDescent="0.25">
      <c r="B51" s="17"/>
      <c r="C51" s="5">
        <v>5</v>
      </c>
      <c r="D51" s="1" t="s">
        <v>67</v>
      </c>
      <c r="E51" s="5">
        <v>5</v>
      </c>
      <c r="F51" s="10">
        <v>1</v>
      </c>
      <c r="G51" s="5">
        <v>2</v>
      </c>
      <c r="H51" s="6">
        <f t="shared" si="7"/>
        <v>43343</v>
      </c>
      <c r="I51" s="6">
        <f t="shared" si="3"/>
        <v>43345</v>
      </c>
      <c r="J51" s="5">
        <v>3</v>
      </c>
      <c r="K51" s="5">
        <v>6</v>
      </c>
      <c r="L51" s="5">
        <f t="shared" si="4"/>
        <v>4</v>
      </c>
      <c r="M51" s="14">
        <f t="shared" si="5"/>
        <v>0.1111111111111111</v>
      </c>
      <c r="N51" s="14">
        <f t="shared" si="6"/>
        <v>0</v>
      </c>
      <c r="O51" s="17"/>
      <c r="P51" s="17"/>
      <c r="Q51" s="17"/>
      <c r="R51" s="17"/>
      <c r="S51" s="17"/>
      <c r="T51" s="17"/>
      <c r="U51" s="17"/>
      <c r="V51" s="17"/>
      <c r="W51" s="17"/>
    </row>
    <row r="52" spans="2:23" x14ac:dyDescent="0.25">
      <c r="B52" s="17"/>
      <c r="C52" s="5"/>
      <c r="D52" s="1"/>
      <c r="E52" s="5"/>
      <c r="F52" s="5"/>
      <c r="G52" s="5"/>
      <c r="H52" s="1"/>
      <c r="I52" s="1"/>
      <c r="J52" s="5"/>
      <c r="K52" s="5"/>
      <c r="L52" s="5"/>
      <c r="M52" s="14"/>
      <c r="N52" s="14"/>
      <c r="O52" s="17"/>
      <c r="P52" s="17"/>
      <c r="Q52" s="17"/>
      <c r="R52" s="17"/>
      <c r="S52" s="17"/>
      <c r="T52" s="17"/>
      <c r="U52" s="17"/>
      <c r="V52" s="17"/>
      <c r="W52" s="17"/>
    </row>
    <row r="53" spans="2:23" x14ac:dyDescent="0.25">
      <c r="B53" s="17"/>
      <c r="C53" s="17"/>
      <c r="D53" s="17"/>
      <c r="E53" s="17"/>
      <c r="F53" s="17"/>
      <c r="G53" s="8" t="s">
        <v>69</v>
      </c>
      <c r="H53" s="17"/>
      <c r="I53" s="17"/>
      <c r="J53" s="17"/>
      <c r="K53" s="17"/>
      <c r="L53" s="17"/>
      <c r="M53" s="17"/>
      <c r="N53" s="15"/>
      <c r="O53" s="17"/>
      <c r="P53" s="17"/>
      <c r="Q53" s="17"/>
      <c r="R53" s="17"/>
      <c r="S53" s="17"/>
      <c r="T53" s="17"/>
      <c r="U53" s="17"/>
      <c r="V53" s="17"/>
      <c r="W53" s="17"/>
    </row>
    <row r="54" spans="2:23" x14ac:dyDescent="0.25">
      <c r="B54" s="17" t="s">
        <v>32</v>
      </c>
      <c r="C54" s="17" t="s">
        <v>13</v>
      </c>
      <c r="D54" s="17" t="s">
        <v>36</v>
      </c>
      <c r="E54" s="17" t="s">
        <v>27</v>
      </c>
      <c r="F54" s="17" t="s">
        <v>20</v>
      </c>
      <c r="G54" s="17" t="s">
        <v>21</v>
      </c>
      <c r="H54" s="17" t="s">
        <v>24</v>
      </c>
      <c r="I54" s="17" t="s">
        <v>68</v>
      </c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</row>
    <row r="55" spans="2:23" x14ac:dyDescent="0.25">
      <c r="B55" s="17"/>
      <c r="C55" s="5">
        <v>4</v>
      </c>
      <c r="D55" s="5">
        <v>4</v>
      </c>
      <c r="E55" s="9">
        <f>$G$43</f>
        <v>43327</v>
      </c>
      <c r="F55" s="5">
        <f>$J$43</f>
        <v>3</v>
      </c>
      <c r="G55" s="5">
        <v>4</v>
      </c>
      <c r="H55" s="5">
        <v>1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</row>
    <row r="56" spans="2:23" x14ac:dyDescent="0.25">
      <c r="B56" s="17"/>
      <c r="C56" s="5"/>
      <c r="D56" s="5"/>
      <c r="E56" s="9"/>
      <c r="F56" s="5"/>
      <c r="G56" s="5"/>
      <c r="H56" s="5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</row>
    <row r="57" spans="2:23" x14ac:dyDescent="0.25">
      <c r="B57" s="17"/>
      <c r="C57" s="17"/>
      <c r="D57" s="17"/>
      <c r="E57" s="17"/>
      <c r="F57" s="17"/>
      <c r="G57" s="17"/>
      <c r="H57" s="17"/>
      <c r="I57" s="17"/>
      <c r="J57" s="7" t="s">
        <v>96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 spans="2:23" x14ac:dyDescent="0.25">
      <c r="B58" s="17" t="s">
        <v>70</v>
      </c>
      <c r="C58" s="17" t="s">
        <v>13</v>
      </c>
      <c r="D58" s="17" t="s">
        <v>71</v>
      </c>
      <c r="E58" s="17" t="s">
        <v>72</v>
      </c>
      <c r="F58" s="17" t="s">
        <v>73</v>
      </c>
      <c r="G58" s="17" t="s">
        <v>74</v>
      </c>
      <c r="H58" s="17" t="s">
        <v>79</v>
      </c>
      <c r="I58" s="17" t="s">
        <v>80</v>
      </c>
      <c r="J58" s="2" t="s">
        <v>78</v>
      </c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 spans="2:23" x14ac:dyDescent="0.25">
      <c r="B59" s="17"/>
      <c r="C59" s="17">
        <v>1</v>
      </c>
      <c r="D59" s="17">
        <f>$C$55</f>
        <v>4</v>
      </c>
      <c r="E59" s="17">
        <v>1</v>
      </c>
      <c r="F59" s="17">
        <v>2</v>
      </c>
      <c r="G59" s="17">
        <v>6</v>
      </c>
      <c r="H59" s="17">
        <v>2</v>
      </c>
      <c r="I59" s="17">
        <v>18</v>
      </c>
      <c r="J59" s="2">
        <f>(F59*M3)*I59</f>
        <v>1800</v>
      </c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 spans="2:23" x14ac:dyDescent="0.25">
      <c r="B60" s="17"/>
      <c r="C60" s="17">
        <v>2</v>
      </c>
      <c r="D60" s="17">
        <f t="shared" ref="D60:D62" si="8">$C$55</f>
        <v>4</v>
      </c>
      <c r="E60" s="17">
        <v>3</v>
      </c>
      <c r="F60" s="17">
        <v>4</v>
      </c>
      <c r="G60" s="17">
        <v>3</v>
      </c>
      <c r="H60" s="17">
        <v>2</v>
      </c>
      <c r="I60" s="17">
        <v>18</v>
      </c>
      <c r="J60" s="2">
        <f>(F60*M5)*I60</f>
        <v>3600</v>
      </c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 spans="2:23" x14ac:dyDescent="0.25">
      <c r="B61" s="17"/>
      <c r="C61" s="17">
        <v>3</v>
      </c>
      <c r="D61" s="17">
        <f t="shared" si="8"/>
        <v>4</v>
      </c>
      <c r="E61" s="17">
        <v>9</v>
      </c>
      <c r="F61" s="17">
        <v>5</v>
      </c>
      <c r="G61" s="17">
        <v>6</v>
      </c>
      <c r="H61" s="17">
        <v>2</v>
      </c>
      <c r="I61" s="17">
        <v>18</v>
      </c>
      <c r="J61" s="2">
        <f>(F61*M11)*I61</f>
        <v>1350</v>
      </c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</row>
    <row r="62" spans="2:23" x14ac:dyDescent="0.25">
      <c r="B62" s="17"/>
      <c r="C62" s="17">
        <v>4</v>
      </c>
      <c r="D62" s="17">
        <f t="shared" si="8"/>
        <v>4</v>
      </c>
      <c r="E62" s="17">
        <v>8</v>
      </c>
      <c r="F62" s="17">
        <v>2</v>
      </c>
      <c r="G62" s="17">
        <v>2</v>
      </c>
      <c r="H62" s="17">
        <v>1</v>
      </c>
      <c r="I62" s="17">
        <v>0</v>
      </c>
      <c r="J62" s="2">
        <f>(F62*L10)</f>
        <v>50</v>
      </c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 spans="2:23" x14ac:dyDescent="0.25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</sheetData>
  <mergeCells count="1">
    <mergeCell ref="J1:M1"/>
  </mergeCells>
  <hyperlinks>
    <hyperlink ref="P18" r:id="rId1"/>
    <hyperlink ref="P4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I7" sqref="I7"/>
    </sheetView>
  </sheetViews>
  <sheetFormatPr baseColWidth="10" defaultColWidth="9.140625" defaultRowHeight="15" x14ac:dyDescent="0.25"/>
  <cols>
    <col min="3" max="3" width="10.140625" bestFit="1" customWidth="1"/>
    <col min="4" max="4" width="9" style="17"/>
    <col min="6" max="6" width="10.140625" style="17" bestFit="1" customWidth="1"/>
    <col min="7" max="7" width="11.28515625" bestFit="1" customWidth="1"/>
    <col min="8" max="8" width="10.28515625" bestFit="1" customWidth="1"/>
  </cols>
  <sheetData>
    <row r="1" spans="2:8" x14ac:dyDescent="0.25">
      <c r="B1" t="s">
        <v>30</v>
      </c>
      <c r="C1" s="40">
        <f>SUM(B5:B9)</f>
        <v>15</v>
      </c>
    </row>
    <row r="2" spans="2:8" x14ac:dyDescent="0.25">
      <c r="B2" t="s">
        <v>31</v>
      </c>
      <c r="C2" s="40">
        <f>SUM(E5:E9)</f>
        <v>20</v>
      </c>
    </row>
    <row r="4" spans="2:8" x14ac:dyDescent="0.25">
      <c r="B4" s="17" t="s">
        <v>30</v>
      </c>
      <c r="C4" s="5" t="s">
        <v>62</v>
      </c>
      <c r="D4" s="5" t="s">
        <v>110</v>
      </c>
      <c r="E4" s="5" t="s">
        <v>31</v>
      </c>
      <c r="F4" s="5" t="s">
        <v>113</v>
      </c>
      <c r="G4" s="5" t="s">
        <v>111</v>
      </c>
      <c r="H4" s="5" t="s">
        <v>112</v>
      </c>
    </row>
    <row r="5" spans="2:8" x14ac:dyDescent="0.25">
      <c r="B5" s="5">
        <v>1</v>
      </c>
      <c r="C5" s="40">
        <f>(B5/$C$1)*100</f>
        <v>6.666666666666667</v>
      </c>
      <c r="D5" s="5">
        <v>2</v>
      </c>
      <c r="E5" s="40">
        <f>IF(D5=2,C5,0)</f>
        <v>6.666666666666667</v>
      </c>
      <c r="F5" s="41">
        <v>43340</v>
      </c>
      <c r="G5" s="40">
        <f>C5</f>
        <v>6.666666666666667</v>
      </c>
      <c r="H5" s="40">
        <f>E5</f>
        <v>6.666666666666667</v>
      </c>
    </row>
    <row r="6" spans="2:8" x14ac:dyDescent="0.25">
      <c r="B6" s="5">
        <v>2</v>
      </c>
      <c r="C6" s="40">
        <f t="shared" ref="C6:C9" si="0">(B6/$C$1)*100</f>
        <v>13.333333333333334</v>
      </c>
      <c r="D6" s="5">
        <v>2</v>
      </c>
      <c r="E6" s="40">
        <f t="shared" ref="E6:E9" si="1">IF(D6=2,C6,0)</f>
        <v>13.333333333333334</v>
      </c>
      <c r="F6" s="41">
        <v>43342</v>
      </c>
      <c r="G6" s="40">
        <f>G5+C6</f>
        <v>20</v>
      </c>
      <c r="H6" s="40">
        <f>H5+E6</f>
        <v>20</v>
      </c>
    </row>
    <row r="7" spans="2:8" x14ac:dyDescent="0.25">
      <c r="B7" s="5">
        <v>3</v>
      </c>
      <c r="C7" s="40">
        <f t="shared" si="0"/>
        <v>20</v>
      </c>
      <c r="D7" s="5">
        <v>3</v>
      </c>
      <c r="E7" s="40">
        <f t="shared" si="1"/>
        <v>0</v>
      </c>
      <c r="F7" s="41">
        <v>43345</v>
      </c>
      <c r="G7" s="40">
        <f t="shared" ref="G7:G9" si="2">G6+C7</f>
        <v>40</v>
      </c>
      <c r="H7" s="40">
        <f t="shared" ref="H7:H9" si="3">H6+E7</f>
        <v>20</v>
      </c>
    </row>
    <row r="8" spans="2:8" x14ac:dyDescent="0.25">
      <c r="B8" s="5">
        <v>4</v>
      </c>
      <c r="C8" s="40">
        <f t="shared" si="0"/>
        <v>26.666666666666668</v>
      </c>
      <c r="D8" s="5">
        <v>3</v>
      </c>
      <c r="E8" s="40">
        <f t="shared" si="1"/>
        <v>0</v>
      </c>
      <c r="F8" s="41">
        <v>43349</v>
      </c>
      <c r="G8" s="40">
        <f t="shared" si="2"/>
        <v>66.666666666666671</v>
      </c>
      <c r="H8" s="40">
        <f t="shared" si="3"/>
        <v>20</v>
      </c>
    </row>
    <row r="9" spans="2:8" x14ac:dyDescent="0.25">
      <c r="B9" s="5">
        <v>5</v>
      </c>
      <c r="C9" s="40">
        <f t="shared" si="0"/>
        <v>33.333333333333329</v>
      </c>
      <c r="D9" s="5">
        <v>3</v>
      </c>
      <c r="E9" s="40">
        <f t="shared" si="1"/>
        <v>0</v>
      </c>
      <c r="F9" s="41">
        <v>43354</v>
      </c>
      <c r="G9" s="40">
        <f t="shared" si="2"/>
        <v>100</v>
      </c>
      <c r="H9" s="40">
        <f t="shared" si="3"/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workbookViewId="0">
      <selection activeCell="I12" sqref="I12"/>
    </sheetView>
  </sheetViews>
  <sheetFormatPr baseColWidth="10" defaultColWidth="10.7109375" defaultRowHeight="15" x14ac:dyDescent="0.25"/>
  <cols>
    <col min="7" max="7" width="13.85546875" bestFit="1" customWidth="1"/>
  </cols>
  <sheetData>
    <row r="1" spans="2:7" ht="15.75" thickBot="1" x14ac:dyDescent="0.3"/>
    <row r="2" spans="2:7" x14ac:dyDescent="0.25">
      <c r="B2" s="45" t="s">
        <v>82</v>
      </c>
      <c r="C2" s="46"/>
      <c r="D2" s="18" t="s">
        <v>83</v>
      </c>
      <c r="E2" s="19" t="s">
        <v>62</v>
      </c>
      <c r="F2" s="18" t="s">
        <v>84</v>
      </c>
      <c r="G2" s="20" t="s">
        <v>85</v>
      </c>
    </row>
    <row r="3" spans="2:7" x14ac:dyDescent="0.25">
      <c r="B3" s="21" t="s">
        <v>0</v>
      </c>
      <c r="C3" s="22"/>
      <c r="D3" s="23">
        <v>24</v>
      </c>
      <c r="E3" s="24">
        <f>SUM(E4:E13)</f>
        <v>1</v>
      </c>
      <c r="F3" s="23"/>
      <c r="G3" s="25">
        <f>SUM(G4:G13)</f>
        <v>1</v>
      </c>
    </row>
    <row r="4" spans="2:7" x14ac:dyDescent="0.25">
      <c r="B4" s="21"/>
      <c r="C4" s="22" t="s">
        <v>1</v>
      </c>
      <c r="D4" s="23">
        <v>2</v>
      </c>
      <c r="E4" s="24">
        <f>D4/$D$3</f>
        <v>8.3333333333333329E-2</v>
      </c>
      <c r="F4" s="23" t="s">
        <v>86</v>
      </c>
      <c r="G4" s="25">
        <f>IF(F4="C",E4/$E$3,0)</f>
        <v>8.3333333333333329E-2</v>
      </c>
    </row>
    <row r="5" spans="2:7" x14ac:dyDescent="0.25">
      <c r="B5" s="21"/>
      <c r="C5" s="22" t="s">
        <v>2</v>
      </c>
      <c r="D5" s="23">
        <v>3</v>
      </c>
      <c r="E5" s="24">
        <f t="shared" ref="E5:E13" si="0">D5/$D$3</f>
        <v>0.125</v>
      </c>
      <c r="F5" s="23" t="s">
        <v>86</v>
      </c>
      <c r="G5" s="25">
        <f t="shared" ref="G5:G13" si="1">IF(F5="C",E5/$E$3,0)</f>
        <v>0.125</v>
      </c>
    </row>
    <row r="6" spans="2:7" x14ac:dyDescent="0.25">
      <c r="B6" s="21"/>
      <c r="C6" s="22" t="s">
        <v>3</v>
      </c>
      <c r="D6" s="23">
        <v>4</v>
      </c>
      <c r="E6" s="24">
        <f t="shared" si="0"/>
        <v>0.16666666666666666</v>
      </c>
      <c r="F6" s="23" t="s">
        <v>86</v>
      </c>
      <c r="G6" s="25">
        <f t="shared" si="1"/>
        <v>0.16666666666666666</v>
      </c>
    </row>
    <row r="7" spans="2:7" x14ac:dyDescent="0.25">
      <c r="B7" s="21"/>
      <c r="C7" s="22" t="s">
        <v>4</v>
      </c>
      <c r="D7" s="23">
        <v>5</v>
      </c>
      <c r="E7" s="24">
        <f t="shared" si="0"/>
        <v>0.20833333333333334</v>
      </c>
      <c r="F7" s="23" t="s">
        <v>86</v>
      </c>
      <c r="G7" s="25">
        <f t="shared" si="1"/>
        <v>0.20833333333333334</v>
      </c>
    </row>
    <row r="8" spans="2:7" x14ac:dyDescent="0.25">
      <c r="B8" s="21"/>
      <c r="C8" s="22" t="s">
        <v>5</v>
      </c>
      <c r="D8" s="23">
        <v>1.5</v>
      </c>
      <c r="E8" s="24">
        <f t="shared" si="0"/>
        <v>6.25E-2</v>
      </c>
      <c r="F8" s="23" t="s">
        <v>86</v>
      </c>
      <c r="G8" s="25">
        <f t="shared" si="1"/>
        <v>6.25E-2</v>
      </c>
    </row>
    <row r="9" spans="2:7" x14ac:dyDescent="0.25">
      <c r="B9" s="21"/>
      <c r="C9" s="22" t="s">
        <v>6</v>
      </c>
      <c r="D9" s="23">
        <v>0.5</v>
      </c>
      <c r="E9" s="24">
        <f t="shared" si="0"/>
        <v>2.0833333333333332E-2</v>
      </c>
      <c r="F9" s="23" t="s">
        <v>86</v>
      </c>
      <c r="G9" s="25">
        <f t="shared" si="1"/>
        <v>2.0833333333333332E-2</v>
      </c>
    </row>
    <row r="10" spans="2:7" x14ac:dyDescent="0.25">
      <c r="B10" s="21"/>
      <c r="C10" s="22" t="s">
        <v>7</v>
      </c>
      <c r="D10" s="23">
        <v>2.2999999999999998</v>
      </c>
      <c r="E10" s="24">
        <f t="shared" si="0"/>
        <v>9.5833333333333326E-2</v>
      </c>
      <c r="F10" s="23" t="s">
        <v>86</v>
      </c>
      <c r="G10" s="25">
        <f t="shared" si="1"/>
        <v>9.5833333333333326E-2</v>
      </c>
    </row>
    <row r="11" spans="2:7" x14ac:dyDescent="0.25">
      <c r="B11" s="21"/>
      <c r="C11" s="22" t="s">
        <v>8</v>
      </c>
      <c r="D11" s="23">
        <v>1.7</v>
      </c>
      <c r="E11" s="24">
        <f t="shared" si="0"/>
        <v>7.0833333333333331E-2</v>
      </c>
      <c r="F11" s="23" t="s">
        <v>86</v>
      </c>
      <c r="G11" s="25">
        <f t="shared" si="1"/>
        <v>7.0833333333333331E-2</v>
      </c>
    </row>
    <row r="12" spans="2:7" x14ac:dyDescent="0.25">
      <c r="B12" s="21"/>
      <c r="C12" s="22" t="s">
        <v>9</v>
      </c>
      <c r="D12" s="23">
        <v>1</v>
      </c>
      <c r="E12" s="24">
        <f t="shared" si="0"/>
        <v>4.1666666666666664E-2</v>
      </c>
      <c r="F12" s="23" t="s">
        <v>86</v>
      </c>
      <c r="G12" s="25">
        <f t="shared" si="1"/>
        <v>4.1666666666666664E-2</v>
      </c>
    </row>
    <row r="13" spans="2:7" ht="15.75" thickBot="1" x14ac:dyDescent="0.3">
      <c r="B13" s="26"/>
      <c r="C13" s="27" t="s">
        <v>10</v>
      </c>
      <c r="D13" s="28">
        <v>3</v>
      </c>
      <c r="E13" s="29">
        <f t="shared" si="0"/>
        <v>0.125</v>
      </c>
      <c r="F13" s="28" t="s">
        <v>86</v>
      </c>
      <c r="G13" s="30">
        <f t="shared" si="1"/>
        <v>0.125</v>
      </c>
    </row>
    <row r="14" spans="2:7" ht="15.75" thickBot="1" x14ac:dyDescent="0.3">
      <c r="B14" s="17"/>
      <c r="C14" s="17"/>
      <c r="D14" s="17"/>
      <c r="E14" s="17"/>
      <c r="F14" s="17"/>
      <c r="G14" s="17"/>
    </row>
    <row r="15" spans="2:7" x14ac:dyDescent="0.25">
      <c r="B15" s="45" t="s">
        <v>87</v>
      </c>
      <c r="C15" s="46"/>
      <c r="D15" s="18" t="s">
        <v>83</v>
      </c>
      <c r="E15" s="19" t="s">
        <v>62</v>
      </c>
      <c r="F15" s="18" t="s">
        <v>84</v>
      </c>
      <c r="G15" s="20" t="s">
        <v>85</v>
      </c>
    </row>
    <row r="16" spans="2:7" x14ac:dyDescent="0.25">
      <c r="B16" s="21" t="s">
        <v>88</v>
      </c>
      <c r="C16" s="22"/>
      <c r="D16" s="23">
        <v>16</v>
      </c>
      <c r="E16" s="24">
        <f>SUM(E17:E22)</f>
        <v>1</v>
      </c>
      <c r="F16" s="23"/>
      <c r="G16" s="25">
        <f>SUM(G17:G22)</f>
        <v>1</v>
      </c>
    </row>
    <row r="17" spans="2:7" x14ac:dyDescent="0.25">
      <c r="B17" s="21"/>
      <c r="C17" s="22" t="s">
        <v>89</v>
      </c>
      <c r="D17" s="23">
        <v>2</v>
      </c>
      <c r="E17" s="24">
        <f>D17/$D$16</f>
        <v>0.125</v>
      </c>
      <c r="F17" s="23" t="s">
        <v>86</v>
      </c>
      <c r="G17" s="25">
        <f>IF(F17="C",E17/$E$16,0)</f>
        <v>0.125</v>
      </c>
    </row>
    <row r="18" spans="2:7" x14ac:dyDescent="0.25">
      <c r="B18" s="21"/>
      <c r="C18" s="22" t="s">
        <v>90</v>
      </c>
      <c r="D18" s="23">
        <v>0.5</v>
      </c>
      <c r="E18" s="24">
        <f t="shared" ref="E18:E22" si="2">D18/$D$16</f>
        <v>3.125E-2</v>
      </c>
      <c r="F18" s="23" t="s">
        <v>86</v>
      </c>
      <c r="G18" s="25">
        <f t="shared" ref="G18:G22" si="3">IF(F18="C",E18/$E$16,0)</f>
        <v>3.125E-2</v>
      </c>
    </row>
    <row r="19" spans="2:7" x14ac:dyDescent="0.25">
      <c r="B19" s="21"/>
      <c r="C19" s="22" t="s">
        <v>91</v>
      </c>
      <c r="D19" s="23">
        <v>1.5</v>
      </c>
      <c r="E19" s="24">
        <f t="shared" si="2"/>
        <v>9.375E-2</v>
      </c>
      <c r="F19" s="23" t="s">
        <v>86</v>
      </c>
      <c r="G19" s="25">
        <f t="shared" si="3"/>
        <v>9.375E-2</v>
      </c>
    </row>
    <row r="20" spans="2:7" x14ac:dyDescent="0.25">
      <c r="B20" s="21"/>
      <c r="C20" s="22" t="s">
        <v>92</v>
      </c>
      <c r="D20" s="23">
        <v>5</v>
      </c>
      <c r="E20" s="24">
        <f t="shared" si="2"/>
        <v>0.3125</v>
      </c>
      <c r="F20" s="23" t="s">
        <v>86</v>
      </c>
      <c r="G20" s="25">
        <f t="shared" si="3"/>
        <v>0.3125</v>
      </c>
    </row>
    <row r="21" spans="2:7" x14ac:dyDescent="0.25">
      <c r="B21" s="21"/>
      <c r="C21" s="22" t="s">
        <v>93</v>
      </c>
      <c r="D21" s="23">
        <v>3</v>
      </c>
      <c r="E21" s="24">
        <f t="shared" si="2"/>
        <v>0.1875</v>
      </c>
      <c r="F21" s="23" t="s">
        <v>86</v>
      </c>
      <c r="G21" s="25">
        <f t="shared" si="3"/>
        <v>0.1875</v>
      </c>
    </row>
    <row r="22" spans="2:7" ht="15.75" thickBot="1" x14ac:dyDescent="0.3">
      <c r="B22" s="26"/>
      <c r="C22" s="27" t="s">
        <v>94</v>
      </c>
      <c r="D22" s="28">
        <v>4</v>
      </c>
      <c r="E22" s="29">
        <f t="shared" si="2"/>
        <v>0.25</v>
      </c>
      <c r="F22" s="28" t="s">
        <v>86</v>
      </c>
      <c r="G22" s="30">
        <f t="shared" si="3"/>
        <v>0.25</v>
      </c>
    </row>
  </sheetData>
  <mergeCells count="2">
    <mergeCell ref="B15:C15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Sheet1</vt:lpstr>
      <vt:lpstr>CALCULO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Salas</dc:creator>
  <cp:lastModifiedBy>John Salas</cp:lastModifiedBy>
  <dcterms:created xsi:type="dcterms:W3CDTF">2018-08-29T21:46:13Z</dcterms:created>
  <dcterms:modified xsi:type="dcterms:W3CDTF">2018-09-04T15:56:36Z</dcterms:modified>
</cp:coreProperties>
</file>