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hidePivotFieldList="1" defaultThemeVersion="124226"/>
  <bookViews>
    <workbookView xWindow="240" yWindow="105" windowWidth="14805" windowHeight="8010" activeTab="1"/>
  </bookViews>
  <sheets>
    <sheet name="Effort" sheetId="2" r:id="rId1"/>
    <sheet name="Input and Saving" sheetId="3" r:id="rId2"/>
    <sheet name="Sheet1" sheetId="1" state="hidden" r:id="rId3"/>
    <sheet name="Design&amp;Maintenance" sheetId="6" r:id="rId4"/>
    <sheet name="Graph" sheetId="7" r:id="rId5"/>
    <sheet name="Sheet2" sheetId="8" r:id="rId6"/>
  </sheets>
  <calcPr calcId="145621" iterateDelta="1E-4"/>
  <pivotCaches>
    <pivotCache cacheId="0" r:id="rId7"/>
  </pivotCaches>
</workbook>
</file>

<file path=xl/calcChain.xml><?xml version="1.0" encoding="utf-8"?>
<calcChain xmlns="http://schemas.openxmlformats.org/spreadsheetml/2006/main">
  <c r="K10" i="3" l="1"/>
  <c r="J5" i="3"/>
  <c r="J6" i="3"/>
  <c r="J7" i="3"/>
  <c r="J8" i="3"/>
  <c r="J9" i="3"/>
  <c r="J4" i="3"/>
  <c r="I10" i="3" l="1"/>
  <c r="J10" i="3" s="1"/>
  <c r="G10" i="3" l="1"/>
  <c r="F10" i="3"/>
  <c r="D7" i="6" l="1"/>
  <c r="E7" i="6"/>
  <c r="F7" i="6"/>
  <c r="G7" i="6"/>
  <c r="H7" i="6"/>
  <c r="I7" i="6"/>
  <c r="J7" i="6"/>
  <c r="K7" i="6"/>
  <c r="L7" i="6"/>
  <c r="M7" i="6"/>
  <c r="N7" i="6"/>
  <c r="C7" i="6"/>
  <c r="B7" i="6"/>
  <c r="E10" i="3"/>
  <c r="K23" i="2" l="1"/>
  <c r="K22" i="2"/>
  <c r="K21" i="2"/>
  <c r="K20" i="2"/>
  <c r="M4" i="3"/>
  <c r="L4" i="3"/>
  <c r="J9" i="2" l="1"/>
  <c r="D15" i="2"/>
  <c r="L20" i="2" s="1"/>
  <c r="G15" i="2"/>
  <c r="L23" i="2" s="1"/>
  <c r="E15" i="2"/>
  <c r="L21" i="2" s="1"/>
  <c r="L22" i="2"/>
  <c r="M9" i="2"/>
  <c r="L9" i="2"/>
  <c r="K9" i="2"/>
  <c r="L9" i="3" l="1"/>
  <c r="N9" i="3"/>
  <c r="D22" i="3"/>
  <c r="R9" i="3"/>
  <c r="M9" i="3"/>
  <c r="Q9" i="3"/>
  <c r="O9" i="3"/>
  <c r="P9" i="3"/>
  <c r="L24" i="2"/>
  <c r="L26" i="2" s="1"/>
  <c r="B4" i="3" s="1"/>
  <c r="E21" i="3" l="1"/>
  <c r="L10" i="3"/>
  <c r="F24" i="3" s="1"/>
  <c r="D25" i="3"/>
  <c r="M10" i="3"/>
  <c r="F25" i="3" s="1"/>
  <c r="D24" i="3"/>
  <c r="F23" i="3"/>
  <c r="D23" i="3"/>
  <c r="H10" i="3"/>
  <c r="F22" i="3" s="1"/>
  <c r="D26" i="3"/>
  <c r="R10" i="3"/>
  <c r="F30" i="3" s="1"/>
  <c r="N10" i="3"/>
  <c r="F26" i="3" s="1"/>
  <c r="U9" i="3"/>
  <c r="U10" i="3" s="1"/>
  <c r="F33" i="3" s="1"/>
  <c r="Q10" i="3"/>
  <c r="F29" i="3" s="1"/>
  <c r="D27" i="3"/>
  <c r="D28" i="3"/>
  <c r="D29" i="3"/>
  <c r="S9" i="3"/>
  <c r="D30" i="3"/>
  <c r="O10" i="3"/>
  <c r="F27" i="3" s="1"/>
  <c r="P10" i="3"/>
  <c r="F28" i="3" s="1"/>
  <c r="E22" i="3" l="1"/>
  <c r="E23" i="3" s="1"/>
  <c r="E24" i="3" s="1"/>
  <c r="E25" i="3" s="1"/>
  <c r="E26" i="3" s="1"/>
  <c r="E27" i="3" s="1"/>
  <c r="E28" i="3" s="1"/>
  <c r="E29" i="3" s="1"/>
  <c r="E30" i="3" s="1"/>
  <c r="E31" i="3" s="1"/>
  <c r="F21" i="3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S10" i="3"/>
  <c r="F31" i="3" s="1"/>
  <c r="D31" i="3"/>
  <c r="T9" i="3"/>
  <c r="G31" i="3" l="1"/>
  <c r="E32" i="3"/>
  <c r="E33" i="3" s="1"/>
  <c r="D33" i="3"/>
  <c r="D32" i="3"/>
  <c r="T10" i="3"/>
  <c r="F32" i="3" s="1"/>
  <c r="G32" i="3" l="1"/>
  <c r="G33" i="3" s="1"/>
  <c r="D28" i="1"/>
  <c r="C28" i="1"/>
</calcChain>
</file>

<file path=xl/sharedStrings.xml><?xml version="1.0" encoding="utf-8"?>
<sst xmlns="http://schemas.openxmlformats.org/spreadsheetml/2006/main" count="193" uniqueCount="128">
  <si>
    <t>VS</t>
  </si>
  <si>
    <t>Simple</t>
  </si>
  <si>
    <t>Medium</t>
  </si>
  <si>
    <t>Complex</t>
  </si>
  <si>
    <t>Total no of scripts</t>
  </si>
  <si>
    <t>Gecorp(Excluded Chat (3))</t>
  </si>
  <si>
    <t>Gecorp6</t>
  </si>
  <si>
    <t>Total</t>
  </si>
  <si>
    <t>Investments</t>
  </si>
  <si>
    <t>design hours(75 scripts)</t>
  </si>
  <si>
    <t>update hours(28 scripts)</t>
  </si>
  <si>
    <t>Execution hours</t>
  </si>
  <si>
    <t>Aug</t>
  </si>
  <si>
    <t>Jun</t>
  </si>
  <si>
    <t>July</t>
  </si>
  <si>
    <t>Oct</t>
  </si>
  <si>
    <t>Nov</t>
  </si>
  <si>
    <t>Dec</t>
  </si>
  <si>
    <t>Manual</t>
  </si>
  <si>
    <t>Automation</t>
  </si>
  <si>
    <t>Defect</t>
  </si>
  <si>
    <t>Test case understanding &amp; Analysis</t>
  </si>
  <si>
    <t>Test case scrubbing</t>
  </si>
  <si>
    <t>Understanding test data requirements</t>
  </si>
  <si>
    <t>Object handling /Descriptive</t>
  </si>
  <si>
    <t>Data management</t>
  </si>
  <si>
    <t>Code(function+bcs+drivers)</t>
  </si>
  <si>
    <t>Unit testing</t>
  </si>
  <si>
    <t>Dry run</t>
  </si>
  <si>
    <t>Review</t>
  </si>
  <si>
    <t>QC Integration</t>
  </si>
  <si>
    <t>Manual Exe</t>
  </si>
  <si>
    <t>Automation Exe</t>
  </si>
  <si>
    <t>1 Cycle</t>
  </si>
  <si>
    <t>scripts</t>
  </si>
  <si>
    <t>Design</t>
  </si>
  <si>
    <t>Execution</t>
  </si>
  <si>
    <t>Script Execution effort</t>
  </si>
  <si>
    <t>Result Analysis</t>
  </si>
  <si>
    <t>Probable Sync issues</t>
  </si>
  <si>
    <t>16 hours</t>
  </si>
  <si>
    <t>Total(in Mins)</t>
  </si>
  <si>
    <t>Total(in Hours)</t>
  </si>
  <si>
    <t>8 hours</t>
  </si>
  <si>
    <t>50 hours</t>
  </si>
  <si>
    <t>Total Investmnt</t>
  </si>
  <si>
    <t>10 hours</t>
  </si>
  <si>
    <t>env dependancy + VM slow</t>
  </si>
  <si>
    <t>Test data</t>
  </si>
  <si>
    <t>Very Simple</t>
  </si>
  <si>
    <t>Design effort Hours</t>
  </si>
  <si>
    <t>Inputs</t>
  </si>
  <si>
    <t>Test Scripts Category Per Cycle</t>
  </si>
  <si>
    <t>Test scriptsCount</t>
  </si>
  <si>
    <t>Test Scripts Execution Effort</t>
  </si>
  <si>
    <t>Test Script Design Effort</t>
  </si>
  <si>
    <t>Design Effort</t>
  </si>
  <si>
    <t>Maintenance Effort</t>
  </si>
  <si>
    <t>Framework effort</t>
  </si>
  <si>
    <t>Manual Test case execution effort</t>
  </si>
  <si>
    <t>Execution effort</t>
  </si>
  <si>
    <t>SNO</t>
  </si>
  <si>
    <t>Manual Effort Spent</t>
  </si>
  <si>
    <t>Automation Effort Spent</t>
  </si>
  <si>
    <t>Manual Executuion Effort</t>
  </si>
  <si>
    <t>Automation Execution Effort</t>
  </si>
  <si>
    <t>No of cycles</t>
  </si>
  <si>
    <t>No of scripts per cycle</t>
  </si>
  <si>
    <t>Simple %</t>
  </si>
  <si>
    <t>Medium %</t>
  </si>
  <si>
    <t>Complex %</t>
  </si>
  <si>
    <t xml:space="preserve">Monthly </t>
  </si>
  <si>
    <t>2 Rounds (1 tst+ 1 Prod)</t>
  </si>
  <si>
    <t>Upgrade - 3 months once</t>
  </si>
  <si>
    <t>Release - montly once</t>
  </si>
  <si>
    <t>Total Cycles  per quarter</t>
  </si>
  <si>
    <t>Q1</t>
  </si>
  <si>
    <t>Q2</t>
  </si>
  <si>
    <t>Q3</t>
  </si>
  <si>
    <t>Q4</t>
  </si>
  <si>
    <t>Q6</t>
  </si>
  <si>
    <t>Execution effort saved per quarter (in hours)</t>
  </si>
  <si>
    <t>Total Scripts</t>
  </si>
  <si>
    <t>Savings per Quarter</t>
  </si>
  <si>
    <t xml:space="preserve"> </t>
  </si>
  <si>
    <t>Break point</t>
  </si>
  <si>
    <t>Quarter</t>
  </si>
  <si>
    <t>Row Labels</t>
  </si>
  <si>
    <t>Grand Total</t>
  </si>
  <si>
    <t>Sum of Automation Effort Spent</t>
  </si>
  <si>
    <t>Sum of Manual Effort Spent</t>
  </si>
  <si>
    <t>Cumulative Effort Saving</t>
  </si>
  <si>
    <t>Category %</t>
  </si>
  <si>
    <t>Investments Total(Till Jan)</t>
  </si>
  <si>
    <t>Till Dec</t>
  </si>
  <si>
    <t>No Of scripts Designed</t>
  </si>
  <si>
    <t>Jan</t>
  </si>
  <si>
    <t>Feb</t>
  </si>
  <si>
    <t>Mar</t>
  </si>
  <si>
    <t>Apr</t>
  </si>
  <si>
    <t>May</t>
  </si>
  <si>
    <t>Jul</t>
  </si>
  <si>
    <t>Sep</t>
  </si>
  <si>
    <t>No of scripts updated</t>
  </si>
  <si>
    <t>* By Considering the reusability savings</t>
  </si>
  <si>
    <t>Execution Savings</t>
  </si>
  <si>
    <t>No of scripts executed</t>
  </si>
  <si>
    <t>Execution Effort</t>
  </si>
  <si>
    <t xml:space="preserve">Design </t>
  </si>
  <si>
    <t>Manual Exe Effort</t>
  </si>
  <si>
    <t>Design Effort*(In Hours)</t>
  </si>
  <si>
    <t>Maintenance Effort(Updated) - In Hours</t>
  </si>
  <si>
    <t xml:space="preserve">2 Rounds </t>
  </si>
  <si>
    <t>Patch updates - 2 to 3 in a quarter</t>
  </si>
  <si>
    <t>2017 -Q2</t>
  </si>
  <si>
    <t>2017 -Q1</t>
  </si>
  <si>
    <t>2017 -Q3</t>
  </si>
  <si>
    <t>2017 -Q4</t>
  </si>
  <si>
    <t>2018 - Q1</t>
  </si>
  <si>
    <t>2018 - Q2</t>
  </si>
  <si>
    <t>2018 - Q3</t>
  </si>
  <si>
    <t>2018 - Q4</t>
  </si>
  <si>
    <t>2019 - Q1</t>
  </si>
  <si>
    <t>2019 - Q2</t>
  </si>
  <si>
    <t>2019 - Q3</t>
  </si>
  <si>
    <t>2019 - Q4</t>
  </si>
  <si>
    <t>April</t>
  </si>
  <si>
    <t>2017-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</si>
</sst>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3" borderId="0" xfId="0" applyFill="1"/>
    <xf numFmtId="0" fontId="0" fillId="0" borderId="0" xfId="0" applyFill="1" applyBorder="1"/>
    <xf numFmtId="0" fontId="0" fillId="0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4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0" xfId="0" applyAlignment="1">
      <alignment vertical="top" wrapText="1"/>
    </xf>
    <xf numFmtId="0" fontId="0" fillId="0" borderId="0" xfId="0" applyFill="1"/>
    <xf numFmtId="0" fontId="0" fillId="3" borderId="1" xfId="0" applyFill="1" applyBorder="1"/>
    <xf numFmtId="0" fontId="1" fillId="0" borderId="1" xfId="0" applyFont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Fill="1" applyBorder="1"/>
    <xf numFmtId="0" fontId="1" fillId="0" borderId="0" xfId="0" applyFont="1" applyFill="1" applyBorder="1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0" fillId="3" borderId="0" xfId="0" applyFill="1" applyBorder="1"/>
    <xf numFmtId="0" fontId="1" fillId="0" borderId="4" xfId="0" applyFont="1" applyBorder="1"/>
    <xf numFmtId="0" fontId="0" fillId="0" borderId="4" xfId="0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 Cloud Excel- ROI_Latest - Copy.xlsx]Graph!PivotTable1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Graph!$B$3</c:f>
              <c:strCache>
                <c:ptCount val="1"/>
                <c:pt idx="0">
                  <c:v>Sum of Manual Effort Spent</c:v>
                </c:pt>
              </c:strCache>
            </c:strRef>
          </c:tx>
          <c:cat>
            <c:strRef>
              <c:f>Graph!$A$4:$A$17</c:f>
              <c:strCache>
                <c:ptCount val="13"/>
                <c:pt idx="0">
                  <c:v>2016</c:v>
                </c:pt>
                <c:pt idx="1">
                  <c:v>2017 -Q1</c:v>
                </c:pt>
                <c:pt idx="2">
                  <c:v>2017 -Q2</c:v>
                </c:pt>
                <c:pt idx="3">
                  <c:v>2017 -Q3</c:v>
                </c:pt>
                <c:pt idx="4">
                  <c:v>2017 -Q4</c:v>
                </c:pt>
                <c:pt idx="5">
                  <c:v>2018 - Q1</c:v>
                </c:pt>
                <c:pt idx="6">
                  <c:v>2018 - Q2</c:v>
                </c:pt>
                <c:pt idx="7">
                  <c:v>2018 - Q3</c:v>
                </c:pt>
                <c:pt idx="8">
                  <c:v>2018 - Q4</c:v>
                </c:pt>
                <c:pt idx="9">
                  <c:v>2019 - Q1</c:v>
                </c:pt>
                <c:pt idx="10">
                  <c:v>2019 - Q2</c:v>
                </c:pt>
                <c:pt idx="11">
                  <c:v>2019 - Q3</c:v>
                </c:pt>
                <c:pt idx="12">
                  <c:v>2019 - Q4</c:v>
                </c:pt>
              </c:strCache>
            </c:strRef>
          </c:cat>
          <c:val>
            <c:numRef>
              <c:f>Graph!$B$4:$B$17</c:f>
              <c:numCache>
                <c:formatCode>General</c:formatCode>
                <c:ptCount val="13"/>
                <c:pt idx="0">
                  <c:v>150</c:v>
                </c:pt>
                <c:pt idx="1">
                  <c:v>164</c:v>
                </c:pt>
                <c:pt idx="2">
                  <c:v>224</c:v>
                </c:pt>
                <c:pt idx="3">
                  <c:v>454</c:v>
                </c:pt>
                <c:pt idx="4">
                  <c:v>684</c:v>
                </c:pt>
                <c:pt idx="5">
                  <c:v>914</c:v>
                </c:pt>
                <c:pt idx="6">
                  <c:v>1144</c:v>
                </c:pt>
                <c:pt idx="7">
                  <c:v>1374</c:v>
                </c:pt>
                <c:pt idx="8">
                  <c:v>1604</c:v>
                </c:pt>
                <c:pt idx="9">
                  <c:v>1834</c:v>
                </c:pt>
                <c:pt idx="10">
                  <c:v>2064</c:v>
                </c:pt>
                <c:pt idx="11">
                  <c:v>2294</c:v>
                </c:pt>
                <c:pt idx="12">
                  <c:v>2524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Graph!$C$3</c:f>
              <c:strCache>
                <c:ptCount val="1"/>
                <c:pt idx="0">
                  <c:v>Sum of Automation Effort Spent</c:v>
                </c:pt>
              </c:strCache>
            </c:strRef>
          </c:tx>
          <c:cat>
            <c:strRef>
              <c:f>Graph!$A$4:$A$17</c:f>
              <c:strCache>
                <c:ptCount val="13"/>
                <c:pt idx="0">
                  <c:v>2016</c:v>
                </c:pt>
                <c:pt idx="1">
                  <c:v>2017 -Q1</c:v>
                </c:pt>
                <c:pt idx="2">
                  <c:v>2017 -Q2</c:v>
                </c:pt>
                <c:pt idx="3">
                  <c:v>2017 -Q3</c:v>
                </c:pt>
                <c:pt idx="4">
                  <c:v>2017 -Q4</c:v>
                </c:pt>
                <c:pt idx="5">
                  <c:v>2018 - Q1</c:v>
                </c:pt>
                <c:pt idx="6">
                  <c:v>2018 - Q2</c:v>
                </c:pt>
                <c:pt idx="7">
                  <c:v>2018 - Q3</c:v>
                </c:pt>
                <c:pt idx="8">
                  <c:v>2018 - Q4</c:v>
                </c:pt>
                <c:pt idx="9">
                  <c:v>2019 - Q1</c:v>
                </c:pt>
                <c:pt idx="10">
                  <c:v>2019 - Q2</c:v>
                </c:pt>
                <c:pt idx="11">
                  <c:v>2019 - Q3</c:v>
                </c:pt>
                <c:pt idx="12">
                  <c:v>2019 - Q4</c:v>
                </c:pt>
              </c:strCache>
            </c:strRef>
          </c:cat>
          <c:val>
            <c:numRef>
              <c:f>Graph!$C$4:$C$17</c:f>
              <c:numCache>
                <c:formatCode>General</c:formatCode>
                <c:ptCount val="13"/>
                <c:pt idx="0">
                  <c:v>1163</c:v>
                </c:pt>
                <c:pt idx="1">
                  <c:v>1171</c:v>
                </c:pt>
                <c:pt idx="2">
                  <c:v>1233</c:v>
                </c:pt>
                <c:pt idx="3">
                  <c:v>1303</c:v>
                </c:pt>
                <c:pt idx="4">
                  <c:v>1373</c:v>
                </c:pt>
                <c:pt idx="5">
                  <c:v>1443</c:v>
                </c:pt>
                <c:pt idx="6">
                  <c:v>1513</c:v>
                </c:pt>
                <c:pt idx="7">
                  <c:v>1583</c:v>
                </c:pt>
                <c:pt idx="8">
                  <c:v>1653</c:v>
                </c:pt>
                <c:pt idx="9">
                  <c:v>1723</c:v>
                </c:pt>
                <c:pt idx="10">
                  <c:v>1793</c:v>
                </c:pt>
                <c:pt idx="11">
                  <c:v>1863</c:v>
                </c:pt>
                <c:pt idx="12">
                  <c:v>1933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51648"/>
        <c:axId val="125473920"/>
      </c:lineChart>
      <c:catAx>
        <c:axId val="12545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473920"/>
        <c:crosses val="autoZero"/>
        <c:auto val="1"/>
        <c:lblAlgn val="ctr"/>
        <c:lblOffset val="100"/>
        <c:noMultiLvlLbl val="0"/>
      </c:catAx>
      <c:valAx>
        <c:axId val="1254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 Cloud Excel- ROI_Latest - Copy.xlsx]Graph!PivotTable1</c:name>
    <c:fmtId val="0"/>
  </c:pivotSource>
  <c:chart>
    <c:autoTitleDeleted val="0"/>
    <c:pivotFmts>
      <c:pivotFmt>
        <c:idx val="0"/>
      </c:pivotFmt>
      <c:pivotFmt>
        <c:idx val="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Graph!$B$3</c:f>
              <c:strCache>
                <c:ptCount val="1"/>
                <c:pt idx="0">
                  <c:v>Sum of Manual Effort Spent</c:v>
                </c:pt>
              </c:strCache>
            </c:strRef>
          </c:tx>
          <c:cat>
            <c:strRef>
              <c:f>Graph!$A$4:$A$17</c:f>
              <c:strCache>
                <c:ptCount val="13"/>
                <c:pt idx="0">
                  <c:v>2016</c:v>
                </c:pt>
                <c:pt idx="1">
                  <c:v>2017 -Q1</c:v>
                </c:pt>
                <c:pt idx="2">
                  <c:v>2017 -Q2</c:v>
                </c:pt>
                <c:pt idx="3">
                  <c:v>2017 -Q3</c:v>
                </c:pt>
                <c:pt idx="4">
                  <c:v>2017 -Q4</c:v>
                </c:pt>
                <c:pt idx="5">
                  <c:v>2018 - Q1</c:v>
                </c:pt>
                <c:pt idx="6">
                  <c:v>2018 - Q2</c:v>
                </c:pt>
                <c:pt idx="7">
                  <c:v>2018 - Q3</c:v>
                </c:pt>
                <c:pt idx="8">
                  <c:v>2018 - Q4</c:v>
                </c:pt>
                <c:pt idx="9">
                  <c:v>2019 - Q1</c:v>
                </c:pt>
                <c:pt idx="10">
                  <c:v>2019 - Q2</c:v>
                </c:pt>
                <c:pt idx="11">
                  <c:v>2019 - Q3</c:v>
                </c:pt>
                <c:pt idx="12">
                  <c:v>2019 - Q4</c:v>
                </c:pt>
              </c:strCache>
            </c:strRef>
          </c:cat>
          <c:val>
            <c:numRef>
              <c:f>Graph!$B$4:$B$17</c:f>
              <c:numCache>
                <c:formatCode>General</c:formatCode>
                <c:ptCount val="13"/>
                <c:pt idx="0">
                  <c:v>150</c:v>
                </c:pt>
                <c:pt idx="1">
                  <c:v>164</c:v>
                </c:pt>
                <c:pt idx="2">
                  <c:v>224</c:v>
                </c:pt>
                <c:pt idx="3">
                  <c:v>454</c:v>
                </c:pt>
                <c:pt idx="4">
                  <c:v>684</c:v>
                </c:pt>
                <c:pt idx="5">
                  <c:v>914</c:v>
                </c:pt>
                <c:pt idx="6">
                  <c:v>1144</c:v>
                </c:pt>
                <c:pt idx="7">
                  <c:v>1374</c:v>
                </c:pt>
                <c:pt idx="8">
                  <c:v>1604</c:v>
                </c:pt>
                <c:pt idx="9">
                  <c:v>1834</c:v>
                </c:pt>
                <c:pt idx="10">
                  <c:v>2064</c:v>
                </c:pt>
                <c:pt idx="11">
                  <c:v>2294</c:v>
                </c:pt>
                <c:pt idx="12">
                  <c:v>2524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Graph!$C$3</c:f>
              <c:strCache>
                <c:ptCount val="1"/>
                <c:pt idx="0">
                  <c:v>Sum of Automation Effort Spent</c:v>
                </c:pt>
              </c:strCache>
            </c:strRef>
          </c:tx>
          <c:cat>
            <c:strRef>
              <c:f>Graph!$A$4:$A$17</c:f>
              <c:strCache>
                <c:ptCount val="13"/>
                <c:pt idx="0">
                  <c:v>2016</c:v>
                </c:pt>
                <c:pt idx="1">
                  <c:v>2017 -Q1</c:v>
                </c:pt>
                <c:pt idx="2">
                  <c:v>2017 -Q2</c:v>
                </c:pt>
                <c:pt idx="3">
                  <c:v>2017 -Q3</c:v>
                </c:pt>
                <c:pt idx="4">
                  <c:v>2017 -Q4</c:v>
                </c:pt>
                <c:pt idx="5">
                  <c:v>2018 - Q1</c:v>
                </c:pt>
                <c:pt idx="6">
                  <c:v>2018 - Q2</c:v>
                </c:pt>
                <c:pt idx="7">
                  <c:v>2018 - Q3</c:v>
                </c:pt>
                <c:pt idx="8">
                  <c:v>2018 - Q4</c:v>
                </c:pt>
                <c:pt idx="9">
                  <c:v>2019 - Q1</c:v>
                </c:pt>
                <c:pt idx="10">
                  <c:v>2019 - Q2</c:v>
                </c:pt>
                <c:pt idx="11">
                  <c:v>2019 - Q3</c:v>
                </c:pt>
                <c:pt idx="12">
                  <c:v>2019 - Q4</c:v>
                </c:pt>
              </c:strCache>
            </c:strRef>
          </c:cat>
          <c:val>
            <c:numRef>
              <c:f>Graph!$C$4:$C$17</c:f>
              <c:numCache>
                <c:formatCode>General</c:formatCode>
                <c:ptCount val="13"/>
                <c:pt idx="0">
                  <c:v>1163</c:v>
                </c:pt>
                <c:pt idx="1">
                  <c:v>1171</c:v>
                </c:pt>
                <c:pt idx="2">
                  <c:v>1233</c:v>
                </c:pt>
                <c:pt idx="3">
                  <c:v>1303</c:v>
                </c:pt>
                <c:pt idx="4">
                  <c:v>1373</c:v>
                </c:pt>
                <c:pt idx="5">
                  <c:v>1443</c:v>
                </c:pt>
                <c:pt idx="6">
                  <c:v>1513</c:v>
                </c:pt>
                <c:pt idx="7">
                  <c:v>1583</c:v>
                </c:pt>
                <c:pt idx="8">
                  <c:v>1653</c:v>
                </c:pt>
                <c:pt idx="9">
                  <c:v>1723</c:v>
                </c:pt>
                <c:pt idx="10">
                  <c:v>1793</c:v>
                </c:pt>
                <c:pt idx="11">
                  <c:v>1863</c:v>
                </c:pt>
                <c:pt idx="12">
                  <c:v>1933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99648"/>
        <c:axId val="129101184"/>
      </c:lineChart>
      <c:catAx>
        <c:axId val="12909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9101184"/>
        <c:crosses val="autoZero"/>
        <c:auto val="1"/>
        <c:lblAlgn val="ctr"/>
        <c:lblOffset val="100"/>
        <c:noMultiLvlLbl val="0"/>
      </c:catAx>
      <c:valAx>
        <c:axId val="12910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09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17</xdr:row>
      <xdr:rowOff>19050</xdr:rowOff>
    </xdr:from>
    <xdr:to>
      <xdr:col>21</xdr:col>
      <xdr:colOff>209551</xdr:colOff>
      <xdr:row>32</xdr:row>
      <xdr:rowOff>104776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1866900</xdr:colOff>
      <xdr:row>0</xdr:row>
      <xdr:rowOff>95249</xdr:rowOff>
    </xdr:from>
    <xdr:to>
      <xdr:col>12</xdr:col>
      <xdr:colOff>104776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873.606932754628" createdVersion="4" refreshedVersion="4" minRefreshableVersion="3" recordCount="13">
  <cacheSource type="worksheet">
    <worksheetSource ref="C20:G33" sheet="Input and Saving"/>
  </cacheSource>
  <cacheFields count="5">
    <cacheField name="Quarter" numFmtId="0">
      <sharedItems containsMixedTypes="1" containsNumber="1" containsInteger="1" minValue="2016" maxValue="2016" count="13">
        <n v="2016"/>
        <s v="2017 -Q1"/>
        <s v="2017 -Q2"/>
        <s v="2017 -Q3"/>
        <s v="2017 -Q4"/>
        <s v="2018 - Q1"/>
        <s v="2018 - Q2"/>
        <s v="2018 - Q3"/>
        <s v="2018 - Q4"/>
        <s v="2019 - Q1"/>
        <s v="2019 - Q2"/>
        <s v="2019 - Q3"/>
        <s v="2019 - Q4"/>
      </sharedItems>
    </cacheField>
    <cacheField name="Manual Effort Spent" numFmtId="0">
      <sharedItems containsSemiMixedTypes="0" containsString="0" containsNumber="1" containsInteger="1" minValue="150" maxValue="2524"/>
    </cacheField>
    <cacheField name="Automation Effort Spent" numFmtId="0">
      <sharedItems containsSemiMixedTypes="0" containsString="0" containsNumber="1" containsInteger="1" minValue="1163" maxValue="1933"/>
    </cacheField>
    <cacheField name="Execution effort saved per quarter (in hours)" numFmtId="0">
      <sharedItems containsSemiMixedTypes="0" containsString="0" containsNumber="1" minValue="-1091.5" maxValue="160"/>
    </cacheField>
    <cacheField name="Cumulative Effort Saving" numFmtId="0">
      <sharedItems containsSemiMixedTypes="0" containsString="0" containsNumber="1" minValue="-1091.5" maxValue="65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n v="150"/>
    <n v="1163"/>
    <n v="-1091.5"/>
    <n v="-1091.5"/>
  </r>
  <r>
    <x v="1"/>
    <n v="164"/>
    <n v="1171"/>
    <n v="6"/>
    <n v="-1085.5"/>
  </r>
  <r>
    <x v="2"/>
    <n v="224"/>
    <n v="1233"/>
    <n v="138"/>
    <n v="-947.5"/>
  </r>
  <r>
    <x v="3"/>
    <n v="454"/>
    <n v="1303"/>
    <n v="160"/>
    <n v="-787.5"/>
  </r>
  <r>
    <x v="4"/>
    <n v="684"/>
    <n v="1373"/>
    <n v="160"/>
    <n v="-627.5"/>
  </r>
  <r>
    <x v="5"/>
    <n v="914"/>
    <n v="1443"/>
    <n v="160"/>
    <n v="-467.5"/>
  </r>
  <r>
    <x v="6"/>
    <n v="1144"/>
    <n v="1513"/>
    <n v="160"/>
    <n v="-307.5"/>
  </r>
  <r>
    <x v="7"/>
    <n v="1374"/>
    <n v="1583"/>
    <n v="160"/>
    <n v="-147.5"/>
  </r>
  <r>
    <x v="8"/>
    <n v="1604"/>
    <n v="1653"/>
    <n v="160"/>
    <n v="12.5"/>
  </r>
  <r>
    <x v="9"/>
    <n v="1834"/>
    <n v="1723"/>
    <n v="160"/>
    <n v="172.5"/>
  </r>
  <r>
    <x v="10"/>
    <n v="2064"/>
    <n v="1793"/>
    <n v="160"/>
    <n v="332.5"/>
  </r>
  <r>
    <x v="11"/>
    <n v="2294"/>
    <n v="1863"/>
    <n v="160"/>
    <n v="492.5"/>
  </r>
  <r>
    <x v="12"/>
    <n v="2524"/>
    <n v="1933"/>
    <n v="160"/>
    <n v="65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C17" firstHeaderRow="0" firstDataRow="1" firstDataCol="1"/>
  <pivotFields count="5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nual Effort Spent" fld="1" baseField="0" baseItem="0"/>
    <dataField name="Sum of Automation Effort Spent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27"/>
  <sheetViews>
    <sheetView workbookViewId="0">
      <selection activeCell="M8" sqref="M8"/>
    </sheetView>
  </sheetViews>
  <sheetFormatPr defaultRowHeight="15" x14ac:dyDescent="0.25"/>
  <cols>
    <col min="3" max="3" width="33.7109375" customWidth="1"/>
    <col min="4" max="7" width="9.140625" customWidth="1"/>
    <col min="9" max="9" width="24.42578125" customWidth="1"/>
    <col min="10" max="10" width="12.5703125" customWidth="1"/>
    <col min="11" max="11" width="13" customWidth="1"/>
    <col min="12" max="12" width="14.28515625" customWidth="1"/>
  </cols>
  <sheetData>
    <row r="3" spans="3:17" x14ac:dyDescent="0.25">
      <c r="C3" s="1" t="s">
        <v>55</v>
      </c>
      <c r="I3" s="1" t="s">
        <v>54</v>
      </c>
    </row>
    <row r="4" spans="3:17" x14ac:dyDescent="0.25">
      <c r="C4" s="4" t="s">
        <v>35</v>
      </c>
      <c r="D4" s="5" t="s">
        <v>0</v>
      </c>
      <c r="E4" s="5" t="s">
        <v>1</v>
      </c>
      <c r="F4" s="5" t="s">
        <v>2</v>
      </c>
      <c r="G4" s="5" t="s">
        <v>3</v>
      </c>
      <c r="I4" s="4" t="s">
        <v>36</v>
      </c>
      <c r="J4" s="5" t="s">
        <v>49</v>
      </c>
      <c r="K4" s="5" t="s">
        <v>1</v>
      </c>
      <c r="L4" s="5" t="s">
        <v>2</v>
      </c>
      <c r="M4" s="5" t="s">
        <v>3</v>
      </c>
    </row>
    <row r="5" spans="3:17" x14ac:dyDescent="0.25">
      <c r="C5" s="2" t="s">
        <v>21</v>
      </c>
      <c r="D5" s="2">
        <v>0.25</v>
      </c>
      <c r="E5" s="2">
        <v>0.5</v>
      </c>
      <c r="F5" s="2">
        <v>0.5</v>
      </c>
      <c r="G5" s="2">
        <v>1</v>
      </c>
      <c r="I5" s="2" t="s">
        <v>37</v>
      </c>
      <c r="J5" s="8">
        <v>1</v>
      </c>
      <c r="K5" s="2">
        <v>2</v>
      </c>
      <c r="L5" s="2">
        <v>3</v>
      </c>
      <c r="M5" s="2">
        <v>6</v>
      </c>
      <c r="P5" s="23"/>
      <c r="Q5" s="7"/>
    </row>
    <row r="6" spans="3:17" x14ac:dyDescent="0.25">
      <c r="C6" s="2" t="s">
        <v>22</v>
      </c>
      <c r="D6" s="2">
        <v>0.5</v>
      </c>
      <c r="E6" s="2">
        <v>0.5</v>
      </c>
      <c r="F6" s="2">
        <v>0.5</v>
      </c>
      <c r="G6" s="2">
        <v>0.5</v>
      </c>
      <c r="I6" s="2" t="s">
        <v>38</v>
      </c>
      <c r="J6" s="8">
        <v>0.5</v>
      </c>
      <c r="K6" s="2">
        <v>0.5</v>
      </c>
      <c r="L6" s="2">
        <v>1</v>
      </c>
      <c r="M6" s="2">
        <v>1</v>
      </c>
      <c r="P6" s="23"/>
      <c r="Q6" s="7"/>
    </row>
    <row r="7" spans="3:17" x14ac:dyDescent="0.25">
      <c r="C7" s="2" t="s">
        <v>23</v>
      </c>
      <c r="D7" s="2">
        <v>0.5</v>
      </c>
      <c r="E7" s="2">
        <v>0.5</v>
      </c>
      <c r="F7" s="2">
        <v>0.5</v>
      </c>
      <c r="G7" s="2">
        <v>0.5</v>
      </c>
      <c r="I7" s="2" t="s">
        <v>39</v>
      </c>
      <c r="J7" s="8">
        <v>0.5</v>
      </c>
      <c r="K7" s="2">
        <v>0.5</v>
      </c>
      <c r="L7" s="2">
        <v>0.5</v>
      </c>
      <c r="M7" s="2">
        <v>0.5</v>
      </c>
      <c r="P7" s="23"/>
      <c r="Q7" s="7"/>
    </row>
    <row r="8" spans="3:17" x14ac:dyDescent="0.25">
      <c r="C8" s="2" t="s">
        <v>24</v>
      </c>
      <c r="D8" s="2">
        <v>0.5</v>
      </c>
      <c r="E8" s="2">
        <v>0.75</v>
      </c>
      <c r="F8" s="2">
        <v>1</v>
      </c>
      <c r="G8" s="2">
        <v>1</v>
      </c>
      <c r="I8" s="2" t="s">
        <v>48</v>
      </c>
      <c r="J8" s="8">
        <v>0.5</v>
      </c>
      <c r="K8" s="2">
        <v>0.5</v>
      </c>
      <c r="L8" s="2">
        <v>0.5</v>
      </c>
      <c r="M8" s="2">
        <v>0.5</v>
      </c>
      <c r="P8" s="23"/>
    </row>
    <row r="9" spans="3:17" x14ac:dyDescent="0.25">
      <c r="C9" s="2" t="s">
        <v>25</v>
      </c>
      <c r="D9" s="2">
        <v>0.5</v>
      </c>
      <c r="E9" s="2">
        <v>0.5</v>
      </c>
      <c r="F9" s="2">
        <v>0.5</v>
      </c>
      <c r="G9" s="2">
        <v>0.5</v>
      </c>
      <c r="I9" s="4" t="s">
        <v>41</v>
      </c>
      <c r="J9" s="5">
        <f>SUM(J5:J8)</f>
        <v>2.5</v>
      </c>
      <c r="K9" s="4">
        <f>SUM(K5:K8)</f>
        <v>3.5</v>
      </c>
      <c r="L9" s="4">
        <f>SUM(L5:L8)</f>
        <v>5</v>
      </c>
      <c r="M9" s="4">
        <f>SUM(M5:M8)</f>
        <v>8</v>
      </c>
    </row>
    <row r="10" spans="3:17" x14ac:dyDescent="0.25">
      <c r="C10" s="2" t="s">
        <v>26</v>
      </c>
      <c r="D10" s="2">
        <v>2</v>
      </c>
      <c r="E10" s="2">
        <v>2.5</v>
      </c>
      <c r="F10" s="2">
        <v>5.75</v>
      </c>
      <c r="G10" s="2">
        <v>9</v>
      </c>
    </row>
    <row r="11" spans="3:17" x14ac:dyDescent="0.25">
      <c r="C11" s="2" t="s">
        <v>27</v>
      </c>
      <c r="D11" s="2">
        <v>0.25</v>
      </c>
      <c r="E11" s="2">
        <v>0.25</v>
      </c>
      <c r="F11" s="2">
        <v>0.25</v>
      </c>
      <c r="G11" s="2">
        <v>0.5</v>
      </c>
      <c r="I11" s="1" t="s">
        <v>59</v>
      </c>
    </row>
    <row r="12" spans="3:17" x14ac:dyDescent="0.25">
      <c r="C12" s="2" t="s">
        <v>28</v>
      </c>
      <c r="D12" s="2">
        <v>0.25</v>
      </c>
      <c r="E12" s="2">
        <v>0.25</v>
      </c>
      <c r="F12" s="2">
        <v>0.5</v>
      </c>
      <c r="G12" s="2">
        <v>0.5</v>
      </c>
      <c r="I12" s="4" t="s">
        <v>36</v>
      </c>
      <c r="J12" s="5" t="s">
        <v>49</v>
      </c>
      <c r="K12" s="5" t="s">
        <v>1</v>
      </c>
      <c r="L12" s="5" t="s">
        <v>2</v>
      </c>
      <c r="M12" s="5" t="s">
        <v>3</v>
      </c>
    </row>
    <row r="13" spans="3:17" x14ac:dyDescent="0.25">
      <c r="C13" s="2" t="s">
        <v>29</v>
      </c>
      <c r="D13" s="2">
        <v>0.25</v>
      </c>
      <c r="E13" s="2">
        <v>0.25</v>
      </c>
      <c r="F13" s="2">
        <v>0.5</v>
      </c>
      <c r="G13" s="2">
        <v>0.5</v>
      </c>
      <c r="I13" s="2" t="s">
        <v>48</v>
      </c>
      <c r="J13" s="2">
        <v>0.5</v>
      </c>
      <c r="K13" s="2">
        <v>1</v>
      </c>
      <c r="L13" s="2">
        <v>2</v>
      </c>
      <c r="M13" s="2">
        <v>4</v>
      </c>
    </row>
    <row r="14" spans="3:17" x14ac:dyDescent="0.25">
      <c r="C14" s="2" t="s">
        <v>30</v>
      </c>
      <c r="D14" s="2">
        <v>0</v>
      </c>
      <c r="E14" s="2">
        <v>0</v>
      </c>
      <c r="F14" s="2">
        <v>0</v>
      </c>
      <c r="G14" s="2">
        <v>0</v>
      </c>
      <c r="I14" s="2" t="s">
        <v>60</v>
      </c>
      <c r="J14" s="2">
        <v>2.5</v>
      </c>
      <c r="K14" s="2">
        <v>4</v>
      </c>
      <c r="L14" s="2">
        <v>15</v>
      </c>
      <c r="M14" s="2">
        <v>36</v>
      </c>
    </row>
    <row r="15" spans="3:17" x14ac:dyDescent="0.25">
      <c r="C15" s="4" t="s">
        <v>42</v>
      </c>
      <c r="D15" s="4">
        <f>SUM(D5:D14)</f>
        <v>5</v>
      </c>
      <c r="E15" s="4">
        <f>SUM(E5:E14)</f>
        <v>6</v>
      </c>
      <c r="F15" s="4">
        <v>10</v>
      </c>
      <c r="G15" s="4">
        <f>SUM(G5:G14)</f>
        <v>14</v>
      </c>
      <c r="I15" s="4" t="s">
        <v>41</v>
      </c>
      <c r="J15" s="5">
        <v>3</v>
      </c>
      <c r="K15" s="4">
        <v>5</v>
      </c>
      <c r="L15" s="4">
        <v>17</v>
      </c>
      <c r="M15" s="4">
        <v>40</v>
      </c>
    </row>
    <row r="18" spans="5:12" ht="30" x14ac:dyDescent="0.25">
      <c r="E18">
        <v>10</v>
      </c>
      <c r="I18" s="12" t="s">
        <v>52</v>
      </c>
      <c r="J18" s="12" t="s">
        <v>92</v>
      </c>
      <c r="K18" s="12" t="s">
        <v>53</v>
      </c>
      <c r="L18" s="12" t="s">
        <v>50</v>
      </c>
    </row>
    <row r="19" spans="5:12" x14ac:dyDescent="0.25">
      <c r="E19">
        <v>4</v>
      </c>
      <c r="F19">
        <v>6</v>
      </c>
      <c r="G19">
        <v>24</v>
      </c>
      <c r="I19" s="12" t="s">
        <v>82</v>
      </c>
      <c r="J19" s="12">
        <v>75</v>
      </c>
      <c r="K19" s="12"/>
      <c r="L19" s="12"/>
    </row>
    <row r="20" spans="5:12" x14ac:dyDescent="0.25">
      <c r="E20">
        <v>4</v>
      </c>
      <c r="F20">
        <v>10</v>
      </c>
      <c r="G20">
        <v>40</v>
      </c>
      <c r="I20" s="2" t="s">
        <v>49</v>
      </c>
      <c r="J20" s="2">
        <v>0</v>
      </c>
      <c r="K20" s="9">
        <f>J19*J20/100</f>
        <v>0</v>
      </c>
      <c r="L20" s="2">
        <f>(K20*D15)</f>
        <v>0</v>
      </c>
    </row>
    <row r="21" spans="5:12" x14ac:dyDescent="0.25">
      <c r="E21">
        <v>2</v>
      </c>
      <c r="F21">
        <v>14</v>
      </c>
      <c r="G21">
        <v>28</v>
      </c>
      <c r="I21" s="2" t="s">
        <v>1</v>
      </c>
      <c r="J21" s="2">
        <v>30</v>
      </c>
      <c r="K21" s="9">
        <f>ROUND(J19*J21/100,0)</f>
        <v>23</v>
      </c>
      <c r="L21" s="2">
        <f>(K21*E15)</f>
        <v>138</v>
      </c>
    </row>
    <row r="22" spans="5:12" x14ac:dyDescent="0.25">
      <c r="I22" s="2" t="s">
        <v>2</v>
      </c>
      <c r="J22" s="2">
        <v>45</v>
      </c>
      <c r="K22" s="9">
        <f>ROUND(J19*J22/100,0)</f>
        <v>34</v>
      </c>
      <c r="L22" s="2">
        <f>(K22*F15)</f>
        <v>340</v>
      </c>
    </row>
    <row r="23" spans="5:12" x14ac:dyDescent="0.25">
      <c r="I23" s="2" t="s">
        <v>3</v>
      </c>
      <c r="J23" s="2">
        <v>25</v>
      </c>
      <c r="K23" s="9">
        <f>ROUND(J19*J23/100,0)</f>
        <v>19</v>
      </c>
      <c r="L23" s="2">
        <f>(K23*G15)</f>
        <v>266</v>
      </c>
    </row>
    <row r="24" spans="5:12" x14ac:dyDescent="0.25">
      <c r="I24" s="3" t="s">
        <v>7</v>
      </c>
      <c r="J24" s="2"/>
      <c r="K24" s="10"/>
      <c r="L24" s="3">
        <f>SUM(L20:L23)</f>
        <v>744</v>
      </c>
    </row>
    <row r="25" spans="5:12" x14ac:dyDescent="0.25">
      <c r="I25" s="8" t="s">
        <v>58</v>
      </c>
      <c r="J25" s="2"/>
      <c r="K25" s="2"/>
      <c r="L25" s="13">
        <v>20</v>
      </c>
    </row>
    <row r="26" spans="5:12" x14ac:dyDescent="0.25">
      <c r="I26" s="2"/>
      <c r="J26" s="2"/>
      <c r="K26" s="2"/>
      <c r="L26" s="3">
        <f>SUM(L24:L25)</f>
        <v>764</v>
      </c>
    </row>
    <row r="27" spans="5:12" x14ac:dyDescent="0.25">
      <c r="I27" s="11"/>
      <c r="J27" t="s">
        <v>51</v>
      </c>
    </row>
  </sheetData>
  <pageMargins left="0.7" right="0.7" top="0.75" bottom="0.75" header="0.3" footer="0.5"/>
  <pageSetup orientation="portrait" r:id="rId1"/>
  <headerFooter>
    <oddFooter>&amp;CGE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abSelected="1" topLeftCell="A10" zoomScale="80" zoomScaleNormal="80" workbookViewId="0">
      <selection activeCell="G24" sqref="C24:G24"/>
    </sheetView>
  </sheetViews>
  <sheetFormatPr defaultRowHeight="15" x14ac:dyDescent="0.25"/>
  <cols>
    <col min="1" max="1" width="24.28515625" customWidth="1"/>
    <col min="4" max="4" width="15.140625" customWidth="1"/>
    <col min="5" max="5" width="8.28515625" customWidth="1"/>
    <col min="6" max="6" width="7.7109375" customWidth="1"/>
    <col min="7" max="7" width="8.42578125" customWidth="1"/>
    <col min="8" max="9" width="6.42578125" customWidth="1"/>
    <col min="10" max="10" width="7.42578125" customWidth="1"/>
    <col min="11" max="11" width="6.7109375" customWidth="1"/>
    <col min="12" max="12" width="6" customWidth="1"/>
    <col min="13" max="13" width="6.28515625" customWidth="1"/>
    <col min="14" max="14" width="6.42578125" customWidth="1"/>
    <col min="15" max="15" width="6.5703125" customWidth="1"/>
  </cols>
  <sheetData>
    <row r="1" spans="1:23" x14ac:dyDescent="0.25">
      <c r="A1" s="3" t="s">
        <v>8</v>
      </c>
      <c r="B1" s="2"/>
      <c r="C1" s="23"/>
      <c r="D1" s="24" t="s">
        <v>105</v>
      </c>
      <c r="E1" s="3">
        <v>2016</v>
      </c>
      <c r="F1" s="32" t="s">
        <v>127</v>
      </c>
      <c r="G1" s="32"/>
      <c r="H1" s="32"/>
      <c r="I1" s="30"/>
      <c r="J1" s="32">
        <v>2017</v>
      </c>
      <c r="K1" s="32"/>
      <c r="L1" s="32"/>
      <c r="M1" s="32"/>
      <c r="N1" s="32">
        <v>2018</v>
      </c>
      <c r="O1" s="32"/>
      <c r="P1" s="32"/>
      <c r="Q1" s="32"/>
      <c r="R1" s="32">
        <v>2019</v>
      </c>
      <c r="S1" s="32"/>
      <c r="T1" s="32"/>
      <c r="U1" s="32"/>
      <c r="V1" s="33"/>
      <c r="W1" s="33"/>
    </row>
    <row r="2" spans="1:23" x14ac:dyDescent="0.25">
      <c r="A2" s="2" t="s">
        <v>56</v>
      </c>
      <c r="B2" s="2">
        <v>376</v>
      </c>
      <c r="C2" s="23"/>
      <c r="D2" s="24"/>
      <c r="E2" s="26" t="s">
        <v>94</v>
      </c>
      <c r="F2" s="3" t="s">
        <v>96</v>
      </c>
      <c r="G2" s="3" t="s">
        <v>97</v>
      </c>
      <c r="H2" s="3" t="s">
        <v>98</v>
      </c>
      <c r="I2" s="3" t="s">
        <v>126</v>
      </c>
      <c r="J2" s="21" t="s">
        <v>76</v>
      </c>
      <c r="K2" s="3" t="s">
        <v>77</v>
      </c>
      <c r="L2" s="3" t="s">
        <v>78</v>
      </c>
      <c r="M2" s="3" t="s">
        <v>79</v>
      </c>
      <c r="N2" s="3" t="s">
        <v>76</v>
      </c>
      <c r="O2" s="3" t="s">
        <v>77</v>
      </c>
      <c r="P2" s="3" t="s">
        <v>78</v>
      </c>
      <c r="Q2" s="3" t="s">
        <v>79</v>
      </c>
      <c r="R2" s="3" t="s">
        <v>76</v>
      </c>
      <c r="S2" s="3" t="s">
        <v>77</v>
      </c>
      <c r="T2" s="3" t="s">
        <v>78</v>
      </c>
      <c r="U2" s="3" t="s">
        <v>79</v>
      </c>
    </row>
    <row r="3" spans="1:23" x14ac:dyDescent="0.25">
      <c r="A3" s="2" t="s">
        <v>57</v>
      </c>
      <c r="B3" s="8">
        <v>0</v>
      </c>
      <c r="C3" s="7"/>
      <c r="D3" s="2" t="s">
        <v>66</v>
      </c>
      <c r="E3">
        <v>0</v>
      </c>
      <c r="F3" s="2">
        <v>0</v>
      </c>
      <c r="G3" s="2">
        <v>0</v>
      </c>
      <c r="H3" s="2">
        <v>0</v>
      </c>
      <c r="I3" s="2">
        <v>3</v>
      </c>
      <c r="J3" s="8">
        <v>3</v>
      </c>
      <c r="K3" s="2">
        <v>3</v>
      </c>
      <c r="L3" s="2">
        <v>3</v>
      </c>
      <c r="M3" s="2">
        <v>3</v>
      </c>
      <c r="N3" s="2">
        <v>3</v>
      </c>
      <c r="O3" s="2">
        <v>3</v>
      </c>
      <c r="P3" s="2">
        <v>3</v>
      </c>
      <c r="Q3" s="2">
        <v>3</v>
      </c>
      <c r="R3" s="2">
        <v>3</v>
      </c>
      <c r="S3" s="2">
        <v>3</v>
      </c>
      <c r="T3" s="2">
        <v>3</v>
      </c>
      <c r="U3" s="2">
        <v>3</v>
      </c>
    </row>
    <row r="4" spans="1:23" x14ac:dyDescent="0.25">
      <c r="A4" s="3" t="s">
        <v>93</v>
      </c>
      <c r="B4" s="21">
        <f>SUM(B2:B3)</f>
        <v>376</v>
      </c>
      <c r="C4" s="22"/>
      <c r="D4" s="2" t="s">
        <v>4</v>
      </c>
      <c r="E4" s="27">
        <v>0</v>
      </c>
      <c r="F4" s="2">
        <v>0</v>
      </c>
      <c r="G4" s="2">
        <v>0</v>
      </c>
      <c r="H4" s="2">
        <v>0</v>
      </c>
      <c r="I4" s="2">
        <v>120</v>
      </c>
      <c r="J4" s="2">
        <f>(F4+G4+H4+I4)</f>
        <v>120</v>
      </c>
      <c r="K4" s="2">
        <v>120</v>
      </c>
      <c r="L4" s="2">
        <f>L3*B6</f>
        <v>120</v>
      </c>
      <c r="M4" s="2">
        <f>M3*B6</f>
        <v>120</v>
      </c>
      <c r="N4" s="2">
        <v>120</v>
      </c>
      <c r="O4" s="2">
        <v>120</v>
      </c>
      <c r="P4" s="2">
        <v>120</v>
      </c>
      <c r="Q4" s="2">
        <v>120</v>
      </c>
      <c r="R4" s="2">
        <v>120</v>
      </c>
      <c r="S4" s="2">
        <v>120</v>
      </c>
      <c r="T4" s="2">
        <v>120</v>
      </c>
      <c r="U4" s="2">
        <v>120</v>
      </c>
    </row>
    <row r="5" spans="1:23" x14ac:dyDescent="0.25">
      <c r="B5" s="15"/>
      <c r="C5" s="15"/>
      <c r="D5" s="2" t="s">
        <v>1</v>
      </c>
      <c r="E5" s="27">
        <v>0</v>
      </c>
      <c r="F5" s="2">
        <v>0</v>
      </c>
      <c r="G5" s="2">
        <v>0</v>
      </c>
      <c r="H5" s="2">
        <v>0</v>
      </c>
      <c r="I5" s="2">
        <v>6</v>
      </c>
      <c r="J5" s="2">
        <f>SUM(F5:I5)</f>
        <v>6</v>
      </c>
      <c r="K5" s="2">
        <v>6</v>
      </c>
      <c r="L5" s="2">
        <v>6</v>
      </c>
      <c r="M5" s="2">
        <v>6</v>
      </c>
      <c r="N5" s="2">
        <v>6</v>
      </c>
      <c r="O5" s="2">
        <v>6</v>
      </c>
      <c r="P5" s="2">
        <v>6</v>
      </c>
      <c r="Q5" s="2">
        <v>6</v>
      </c>
      <c r="R5" s="2">
        <v>6</v>
      </c>
      <c r="S5" s="2">
        <v>6</v>
      </c>
      <c r="T5" s="2">
        <v>6</v>
      </c>
      <c r="U5" s="2">
        <v>6</v>
      </c>
    </row>
    <row r="6" spans="1:23" x14ac:dyDescent="0.25">
      <c r="A6" s="2" t="s">
        <v>67</v>
      </c>
      <c r="B6" s="16">
        <v>40</v>
      </c>
      <c r="C6" s="25"/>
      <c r="D6" s="2" t="s">
        <v>2</v>
      </c>
      <c r="E6" s="27">
        <v>0</v>
      </c>
      <c r="F6" s="2">
        <v>0</v>
      </c>
      <c r="G6" s="2">
        <v>0</v>
      </c>
      <c r="H6" s="2">
        <v>0</v>
      </c>
      <c r="I6" s="2">
        <v>78</v>
      </c>
      <c r="J6" s="2">
        <f>SUM(F6:I6)</f>
        <v>78</v>
      </c>
      <c r="K6" s="2">
        <v>78</v>
      </c>
      <c r="L6" s="2">
        <v>78</v>
      </c>
      <c r="M6" s="2">
        <v>78</v>
      </c>
      <c r="N6" s="2">
        <v>78</v>
      </c>
      <c r="O6" s="2">
        <v>78</v>
      </c>
      <c r="P6" s="2">
        <v>78</v>
      </c>
      <c r="Q6" s="2">
        <v>78</v>
      </c>
      <c r="R6" s="2">
        <v>78</v>
      </c>
      <c r="S6" s="2">
        <v>78</v>
      </c>
      <c r="T6" s="2">
        <v>78</v>
      </c>
      <c r="U6" s="2">
        <v>78</v>
      </c>
    </row>
    <row r="7" spans="1:23" x14ac:dyDescent="0.25">
      <c r="A7" s="2" t="s">
        <v>68</v>
      </c>
      <c r="B7" s="16">
        <v>2</v>
      </c>
      <c r="C7" s="25"/>
      <c r="D7" s="2" t="s">
        <v>3</v>
      </c>
      <c r="E7" s="27">
        <v>0</v>
      </c>
      <c r="F7" s="2">
        <v>0</v>
      </c>
      <c r="G7" s="2">
        <v>0</v>
      </c>
      <c r="H7" s="2">
        <v>0</v>
      </c>
      <c r="I7" s="2">
        <v>36</v>
      </c>
      <c r="J7" s="2">
        <f>SUM(F7:I7)</f>
        <v>36</v>
      </c>
      <c r="K7" s="2">
        <v>36</v>
      </c>
      <c r="L7" s="2">
        <v>36</v>
      </c>
      <c r="M7" s="2">
        <v>36</v>
      </c>
      <c r="N7" s="2">
        <v>36</v>
      </c>
      <c r="O7" s="2">
        <v>36</v>
      </c>
      <c r="P7" s="2">
        <v>36</v>
      </c>
      <c r="Q7" s="2">
        <v>36</v>
      </c>
      <c r="R7" s="2">
        <v>36</v>
      </c>
      <c r="S7" s="2">
        <v>36</v>
      </c>
      <c r="T7" s="2">
        <v>36</v>
      </c>
      <c r="U7" s="2">
        <v>36</v>
      </c>
    </row>
    <row r="8" spans="1:23" x14ac:dyDescent="0.25">
      <c r="A8" s="2" t="s">
        <v>69</v>
      </c>
      <c r="B8" s="16">
        <v>26</v>
      </c>
      <c r="C8" s="25"/>
      <c r="D8" s="2" t="s">
        <v>64</v>
      </c>
      <c r="E8" s="27">
        <v>0</v>
      </c>
      <c r="F8" s="2">
        <v>0</v>
      </c>
      <c r="G8" s="2">
        <v>0</v>
      </c>
      <c r="H8" s="2">
        <v>0</v>
      </c>
      <c r="I8" s="2">
        <v>144</v>
      </c>
      <c r="J8" s="2">
        <f>SUM(F8:I8)</f>
        <v>144</v>
      </c>
      <c r="K8" s="2">
        <v>144</v>
      </c>
      <c r="L8" s="2">
        <v>144</v>
      </c>
      <c r="M8" s="2">
        <v>144</v>
      </c>
      <c r="N8" s="2">
        <v>144</v>
      </c>
      <c r="O8" s="2">
        <v>144</v>
      </c>
      <c r="P8" s="2">
        <v>144</v>
      </c>
      <c r="Q8" s="2">
        <v>144</v>
      </c>
      <c r="R8" s="2">
        <v>144</v>
      </c>
      <c r="S8" s="2">
        <v>144</v>
      </c>
      <c r="T8" s="2">
        <v>144</v>
      </c>
      <c r="U8" s="2">
        <v>144</v>
      </c>
    </row>
    <row r="9" spans="1:23" x14ac:dyDescent="0.25">
      <c r="A9" s="2" t="s">
        <v>70</v>
      </c>
      <c r="B9" s="16">
        <v>12</v>
      </c>
      <c r="C9" s="25"/>
      <c r="D9" s="2" t="s">
        <v>65</v>
      </c>
      <c r="E9" s="27">
        <v>0</v>
      </c>
      <c r="F9" s="2">
        <v>0</v>
      </c>
      <c r="G9" s="2">
        <v>0</v>
      </c>
      <c r="H9" s="2">
        <v>0</v>
      </c>
      <c r="I9" s="2">
        <v>12</v>
      </c>
      <c r="J9" s="2">
        <f>SUM(F9:I9)</f>
        <v>12</v>
      </c>
      <c r="K9" s="2">
        <v>12</v>
      </c>
      <c r="L9" s="2">
        <f>ROUND((L5*Effort!K9+'Input and Saving'!L6*Effort!L9+'Input and Saving'!L7*Effort!M9)/60,0)</f>
        <v>12</v>
      </c>
      <c r="M9" s="2">
        <f>ROUND((M5*Effort!K9+'Input and Saving'!M6*Effort!L9+'Input and Saving'!M7*Effort!M9)/60,0)</f>
        <v>12</v>
      </c>
      <c r="N9" s="2">
        <f>ROUND((N5*Effort!K9+'Input and Saving'!N6*Effort!L9+'Input and Saving'!N7*Effort!M9)/60,0)</f>
        <v>12</v>
      </c>
      <c r="O9" s="2">
        <f>ROUND((O5*Effort!K9+'Input and Saving'!O6*Effort!L9+'Input and Saving'!O7*Effort!M9)/60,0)</f>
        <v>12</v>
      </c>
      <c r="P9" s="2">
        <f>ROUND((P5*Effort!K9+'Input and Saving'!P6*Effort!L9+'Input and Saving'!P7*Effort!M9)/60,0)</f>
        <v>12</v>
      </c>
      <c r="Q9" s="2">
        <f>ROUND((Q5*Effort!K9+'Input and Saving'!Q6*Effort!L9+'Input and Saving'!Q7*Effort!M9)/60,0)</f>
        <v>12</v>
      </c>
      <c r="R9" s="2">
        <f>ROUND((R5*Effort!K9+'Input and Saving'!R6*Effort!L9+'Input and Saving'!R7*Effort!M9)/60,0)</f>
        <v>12</v>
      </c>
      <c r="S9" s="2">
        <f>ROUND((S5*Effort!K9+'Input and Saving'!S6*Effort!L9+'Input and Saving'!S7*Effort!M9)/60,0)</f>
        <v>12</v>
      </c>
      <c r="T9" s="2">
        <f>ROUND((T5*Effort!K9+'Input and Saving'!T6*Effort!L9+'Input and Saving'!T7*Effort!M9)/60,0)</f>
        <v>12</v>
      </c>
      <c r="U9" s="2">
        <f>ROUND((U5*Effort!K9+'Input and Saving'!U6*Effort!L9+'Input and Saving'!U7*Effort!M9)/60,0)</f>
        <v>12</v>
      </c>
    </row>
    <row r="10" spans="1:23" x14ac:dyDescent="0.25">
      <c r="D10" s="3" t="s">
        <v>83</v>
      </c>
      <c r="E10" s="26">
        <f>E8-E9</f>
        <v>0</v>
      </c>
      <c r="F10" s="2">
        <f>(F8-F9)</f>
        <v>0</v>
      </c>
      <c r="G10" s="2">
        <f>(G8-G9)</f>
        <v>0</v>
      </c>
      <c r="H10" s="3">
        <f>(H8-H9)</f>
        <v>0</v>
      </c>
      <c r="I10" s="3">
        <f>I8-I9</f>
        <v>132</v>
      </c>
      <c r="J10" s="2">
        <f>SUM(F10:I10)</f>
        <v>132</v>
      </c>
      <c r="K10" s="3">
        <f t="shared" ref="K10:U10" si="0">(K8-K9)</f>
        <v>132</v>
      </c>
      <c r="L10" s="3">
        <f t="shared" si="0"/>
        <v>132</v>
      </c>
      <c r="M10" s="3">
        <f t="shared" si="0"/>
        <v>132</v>
      </c>
      <c r="N10" s="3">
        <f t="shared" si="0"/>
        <v>132</v>
      </c>
      <c r="O10" s="3">
        <f t="shared" si="0"/>
        <v>132</v>
      </c>
      <c r="P10" s="3">
        <f t="shared" si="0"/>
        <v>132</v>
      </c>
      <c r="Q10" s="3">
        <f t="shared" si="0"/>
        <v>132</v>
      </c>
      <c r="R10" s="3">
        <f t="shared" si="0"/>
        <v>132</v>
      </c>
      <c r="S10" s="3">
        <f t="shared" si="0"/>
        <v>132</v>
      </c>
      <c r="T10" s="3">
        <f t="shared" si="0"/>
        <v>132</v>
      </c>
      <c r="U10" s="3">
        <f t="shared" si="0"/>
        <v>132</v>
      </c>
    </row>
    <row r="11" spans="1:23" x14ac:dyDescent="0.25">
      <c r="A11" s="6" t="s">
        <v>51</v>
      </c>
      <c r="B11" s="6"/>
      <c r="C11" s="6"/>
      <c r="D11" s="6"/>
      <c r="E11" s="6"/>
    </row>
    <row r="13" spans="1:23" x14ac:dyDescent="0.25">
      <c r="A13" s="1" t="s">
        <v>71</v>
      </c>
    </row>
    <row r="14" spans="1:23" x14ac:dyDescent="0.25">
      <c r="A14" t="s">
        <v>74</v>
      </c>
      <c r="B14" t="s">
        <v>72</v>
      </c>
    </row>
    <row r="15" spans="1:23" x14ac:dyDescent="0.25">
      <c r="A15" t="s">
        <v>73</v>
      </c>
      <c r="B15" t="s">
        <v>72</v>
      </c>
      <c r="J15" s="7"/>
    </row>
    <row r="16" spans="1:23" x14ac:dyDescent="0.25">
      <c r="A16" t="s">
        <v>113</v>
      </c>
      <c r="B16" t="s">
        <v>112</v>
      </c>
      <c r="J16" s="7"/>
    </row>
    <row r="17" spans="1:10" x14ac:dyDescent="0.25">
      <c r="A17" t="s">
        <v>75</v>
      </c>
      <c r="B17">
        <v>10</v>
      </c>
      <c r="J17" s="7"/>
    </row>
    <row r="18" spans="1:10" x14ac:dyDescent="0.25">
      <c r="J18" s="7"/>
    </row>
    <row r="20" spans="1:10" s="14" customFormat="1" ht="120" x14ac:dyDescent="0.25">
      <c r="B20" s="17" t="s">
        <v>61</v>
      </c>
      <c r="C20" s="17" t="s">
        <v>86</v>
      </c>
      <c r="D20" s="17" t="s">
        <v>62</v>
      </c>
      <c r="E20" s="17" t="s">
        <v>63</v>
      </c>
      <c r="F20" s="17" t="s">
        <v>81</v>
      </c>
      <c r="G20" s="17" t="s">
        <v>91</v>
      </c>
    </row>
    <row r="21" spans="1:10" s="14" customFormat="1" x14ac:dyDescent="0.25">
      <c r="B21" s="17">
        <v>1</v>
      </c>
      <c r="C21" s="29">
        <v>2016</v>
      </c>
      <c r="D21" s="28">
        <v>0</v>
      </c>
      <c r="E21" s="28">
        <f>E9+B4</f>
        <v>376</v>
      </c>
      <c r="F21" s="28">
        <f>E10-E21</f>
        <v>-376</v>
      </c>
      <c r="G21" s="28">
        <f>F21</f>
        <v>-376</v>
      </c>
    </row>
    <row r="22" spans="1:10" x14ac:dyDescent="0.25">
      <c r="B22" s="2">
        <v>2</v>
      </c>
      <c r="C22" s="2" t="s">
        <v>115</v>
      </c>
      <c r="D22" s="2">
        <f>E8+J8</f>
        <v>144</v>
      </c>
      <c r="E22" s="2">
        <f>E21+J9</f>
        <v>388</v>
      </c>
      <c r="F22" s="2">
        <f>J10</f>
        <v>132</v>
      </c>
      <c r="G22" s="2">
        <f>SUM(G21+F22)</f>
        <v>-244</v>
      </c>
    </row>
    <row r="23" spans="1:10" x14ac:dyDescent="0.25">
      <c r="B23" s="2">
        <v>3</v>
      </c>
      <c r="C23" s="2" t="s">
        <v>114</v>
      </c>
      <c r="D23" s="2">
        <f>SUM(H8:K8)</f>
        <v>432</v>
      </c>
      <c r="E23" s="2">
        <f>SUM(E22+K9)</f>
        <v>400</v>
      </c>
      <c r="F23" s="2">
        <f>K10</f>
        <v>132</v>
      </c>
      <c r="G23" s="2">
        <f>SUM(G22+F23)</f>
        <v>-112</v>
      </c>
    </row>
    <row r="24" spans="1:10" x14ac:dyDescent="0.25">
      <c r="B24" s="2">
        <v>4</v>
      </c>
      <c r="C24" s="2" t="s">
        <v>116</v>
      </c>
      <c r="D24" s="2">
        <f>SUM(H8:L8)</f>
        <v>576</v>
      </c>
      <c r="E24" s="2">
        <f>SUM(E23+L9)</f>
        <v>412</v>
      </c>
      <c r="F24" s="2">
        <f>L10</f>
        <v>132</v>
      </c>
      <c r="G24" s="2">
        <f t="shared" ref="G24:G33" si="1">SUM(G23+F24)</f>
        <v>20</v>
      </c>
    </row>
    <row r="25" spans="1:10" x14ac:dyDescent="0.25">
      <c r="B25" s="2">
        <v>5</v>
      </c>
      <c r="C25" s="2" t="s">
        <v>117</v>
      </c>
      <c r="D25" s="2">
        <f>SUM(H8:M8)</f>
        <v>720</v>
      </c>
      <c r="E25" s="2">
        <f>SUM(E24+M9)</f>
        <v>424</v>
      </c>
      <c r="F25" s="2">
        <f>M10</f>
        <v>132</v>
      </c>
      <c r="G25" s="2">
        <f t="shared" si="1"/>
        <v>152</v>
      </c>
    </row>
    <row r="26" spans="1:10" x14ac:dyDescent="0.25">
      <c r="B26" s="2">
        <v>6</v>
      </c>
      <c r="C26" s="2" t="s">
        <v>118</v>
      </c>
      <c r="D26" s="2">
        <f>SUM(H8:N8)</f>
        <v>864</v>
      </c>
      <c r="E26" s="2">
        <f>SUM(E25+N9)</f>
        <v>436</v>
      </c>
      <c r="F26" s="2">
        <f>N10</f>
        <v>132</v>
      </c>
      <c r="G26" s="2">
        <f t="shared" si="1"/>
        <v>284</v>
      </c>
    </row>
    <row r="27" spans="1:10" x14ac:dyDescent="0.25">
      <c r="B27" s="8">
        <v>7</v>
      </c>
      <c r="C27" s="8" t="s">
        <v>119</v>
      </c>
      <c r="D27" s="8">
        <f>SUM(H8:O8)</f>
        <v>1008</v>
      </c>
      <c r="E27" s="8">
        <f>SUM(E26+O9)</f>
        <v>448</v>
      </c>
      <c r="F27" s="8">
        <f>O10</f>
        <v>132</v>
      </c>
      <c r="G27" s="8">
        <f t="shared" si="1"/>
        <v>416</v>
      </c>
    </row>
    <row r="28" spans="1:10" x14ac:dyDescent="0.25">
      <c r="B28" s="2">
        <v>8</v>
      </c>
      <c r="C28" s="2" t="s">
        <v>120</v>
      </c>
      <c r="D28" s="2">
        <f>SUM(H8:P8)</f>
        <v>1152</v>
      </c>
      <c r="E28" s="2">
        <f>SUM(E27+P9)</f>
        <v>460</v>
      </c>
      <c r="F28" s="2">
        <f>P10</f>
        <v>132</v>
      </c>
      <c r="G28" s="2">
        <f t="shared" si="1"/>
        <v>548</v>
      </c>
    </row>
    <row r="29" spans="1:10" x14ac:dyDescent="0.25">
      <c r="B29" s="31">
        <v>9</v>
      </c>
      <c r="C29" s="31" t="s">
        <v>121</v>
      </c>
      <c r="D29" s="31">
        <f>SUM(H8:Q8)</f>
        <v>1296</v>
      </c>
      <c r="E29" s="31">
        <f>SUM(E28+Q9)</f>
        <v>472</v>
      </c>
      <c r="F29" s="31">
        <f>Q10</f>
        <v>132</v>
      </c>
      <c r="G29" s="31">
        <f t="shared" si="1"/>
        <v>680</v>
      </c>
    </row>
    <row r="30" spans="1:10" x14ac:dyDescent="0.25">
      <c r="B30" s="8">
        <v>10</v>
      </c>
      <c r="C30" s="2" t="s">
        <v>122</v>
      </c>
      <c r="D30" s="8">
        <f>SUM(H8:R8)</f>
        <v>1440</v>
      </c>
      <c r="E30" s="2">
        <f>SUM(E29+R9)</f>
        <v>484</v>
      </c>
      <c r="F30" s="8">
        <f>R10</f>
        <v>132</v>
      </c>
      <c r="G30" s="8">
        <f t="shared" si="1"/>
        <v>812</v>
      </c>
    </row>
    <row r="31" spans="1:10" x14ac:dyDescent="0.25">
      <c r="B31" s="2">
        <v>11</v>
      </c>
      <c r="C31" s="2" t="s">
        <v>123</v>
      </c>
      <c r="D31" s="2">
        <f>SUM(H8:S8)</f>
        <v>1584</v>
      </c>
      <c r="E31" s="2">
        <f>SUM(E30+S9)</f>
        <v>496</v>
      </c>
      <c r="F31" s="2">
        <f>S10</f>
        <v>132</v>
      </c>
      <c r="G31" s="2">
        <f t="shared" si="1"/>
        <v>944</v>
      </c>
    </row>
    <row r="32" spans="1:10" x14ac:dyDescent="0.25">
      <c r="B32" s="2">
        <v>12</v>
      </c>
      <c r="C32" s="2" t="s">
        <v>124</v>
      </c>
      <c r="D32" s="2">
        <f>SUM(H8:T8)</f>
        <v>1728</v>
      </c>
      <c r="E32" s="2">
        <f>SUM(E31+T9)</f>
        <v>508</v>
      </c>
      <c r="F32" s="2">
        <f>T10</f>
        <v>132</v>
      </c>
      <c r="G32" s="2">
        <f t="shared" si="1"/>
        <v>1076</v>
      </c>
    </row>
    <row r="33" spans="2:12" x14ac:dyDescent="0.25">
      <c r="B33" s="2">
        <v>13</v>
      </c>
      <c r="C33" s="2" t="s">
        <v>125</v>
      </c>
      <c r="D33" s="2">
        <f>SUM(H8:U8)</f>
        <v>1872</v>
      </c>
      <c r="E33" s="2">
        <f>SUM(E32+U9)</f>
        <v>520</v>
      </c>
      <c r="F33" s="2">
        <f>U10</f>
        <v>132</v>
      </c>
      <c r="G33" s="2">
        <f t="shared" si="1"/>
        <v>1208</v>
      </c>
    </row>
    <row r="34" spans="2:12" x14ac:dyDescent="0.25">
      <c r="L34" t="s">
        <v>84</v>
      </c>
    </row>
    <row r="39" spans="2:12" x14ac:dyDescent="0.25">
      <c r="G39" s="6" t="s">
        <v>85</v>
      </c>
      <c r="H39" s="6" t="s">
        <v>80</v>
      </c>
      <c r="I39" s="6"/>
    </row>
  </sheetData>
  <mergeCells count="5">
    <mergeCell ref="F1:H1"/>
    <mergeCell ref="J1:M1"/>
    <mergeCell ref="N1:Q1"/>
    <mergeCell ref="R1:U1"/>
    <mergeCell ref="V1:W1"/>
  </mergeCells>
  <pageMargins left="0.7" right="0.7" top="0.75" bottom="0.75" header="0.3" footer="0.5"/>
  <pageSetup orientation="portrait" r:id="rId1"/>
  <headerFooter>
    <oddFooter>&amp;CGE Internal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G33"/>
  <sheetViews>
    <sheetView topLeftCell="A7" workbookViewId="0">
      <selection activeCell="D14" sqref="D14"/>
    </sheetView>
  </sheetViews>
  <sheetFormatPr defaultRowHeight="15" x14ac:dyDescent="0.25"/>
  <cols>
    <col min="1" max="1" width="24.28515625" customWidth="1"/>
    <col min="3" max="3" width="13.42578125" customWidth="1"/>
    <col min="4" max="4" width="14" customWidth="1"/>
    <col min="5" max="5" width="17.42578125" customWidth="1"/>
    <col min="6" max="6" width="11.140625" customWidth="1"/>
    <col min="7" max="7" width="16.42578125" customWidth="1"/>
    <col min="8" max="8" width="10.5703125" customWidth="1"/>
  </cols>
  <sheetData>
    <row r="11" spans="1:7" x14ac:dyDescent="0.25">
      <c r="A11" s="1" t="s">
        <v>33</v>
      </c>
      <c r="B11" s="1" t="s">
        <v>34</v>
      </c>
      <c r="C11" s="1" t="s">
        <v>31</v>
      </c>
      <c r="D11" s="1" t="s">
        <v>32</v>
      </c>
      <c r="G11" s="1"/>
    </row>
    <row r="12" spans="1:7" x14ac:dyDescent="0.25">
      <c r="A12" t="s">
        <v>5</v>
      </c>
      <c r="B12">
        <v>55</v>
      </c>
    </row>
    <row r="13" spans="1:7" x14ac:dyDescent="0.25">
      <c r="A13" t="s">
        <v>6</v>
      </c>
      <c r="B13">
        <v>17</v>
      </c>
    </row>
    <row r="14" spans="1:7" x14ac:dyDescent="0.25">
      <c r="A14" s="1" t="s">
        <v>7</v>
      </c>
      <c r="B14" s="1">
        <v>72</v>
      </c>
      <c r="C14" s="1" t="s">
        <v>40</v>
      </c>
      <c r="D14" s="1" t="s">
        <v>43</v>
      </c>
    </row>
    <row r="16" spans="1:7" x14ac:dyDescent="0.25">
      <c r="A16" s="1" t="s">
        <v>8</v>
      </c>
    </row>
    <row r="17" spans="1:5" x14ac:dyDescent="0.25">
      <c r="A17" t="s">
        <v>9</v>
      </c>
      <c r="B17">
        <v>749</v>
      </c>
    </row>
    <row r="18" spans="1:5" x14ac:dyDescent="0.25">
      <c r="A18" t="s">
        <v>10</v>
      </c>
      <c r="B18">
        <v>62</v>
      </c>
    </row>
    <row r="19" spans="1:5" x14ac:dyDescent="0.25">
      <c r="A19" s="1" t="s">
        <v>45</v>
      </c>
      <c r="B19" s="1">
        <v>811</v>
      </c>
    </row>
    <row r="21" spans="1:5" x14ac:dyDescent="0.25">
      <c r="A21" s="1" t="s">
        <v>11</v>
      </c>
      <c r="C21" t="s">
        <v>18</v>
      </c>
      <c r="D21" t="s">
        <v>19</v>
      </c>
      <c r="E21" t="s">
        <v>20</v>
      </c>
    </row>
    <row r="22" spans="1:5" x14ac:dyDescent="0.25">
      <c r="A22" t="s">
        <v>13</v>
      </c>
      <c r="B22">
        <v>10</v>
      </c>
      <c r="C22">
        <v>12</v>
      </c>
      <c r="D22">
        <v>4</v>
      </c>
      <c r="E22">
        <v>0</v>
      </c>
    </row>
    <row r="23" spans="1:5" x14ac:dyDescent="0.25">
      <c r="A23" t="s">
        <v>14</v>
      </c>
      <c r="B23">
        <v>37</v>
      </c>
      <c r="C23">
        <v>16</v>
      </c>
      <c r="D23">
        <v>8</v>
      </c>
      <c r="E23">
        <v>2</v>
      </c>
    </row>
    <row r="24" spans="1:5" x14ac:dyDescent="0.25">
      <c r="A24" t="s">
        <v>12</v>
      </c>
      <c r="B24">
        <v>67</v>
      </c>
      <c r="C24">
        <v>32</v>
      </c>
      <c r="D24">
        <v>4.5</v>
      </c>
      <c r="E24">
        <v>11</v>
      </c>
    </row>
    <row r="25" spans="1:5" x14ac:dyDescent="0.25">
      <c r="A25" t="s">
        <v>15</v>
      </c>
      <c r="B25">
        <v>103</v>
      </c>
      <c r="C25">
        <v>24</v>
      </c>
      <c r="D25">
        <v>12</v>
      </c>
      <c r="E25">
        <v>0</v>
      </c>
    </row>
    <row r="26" spans="1:5" x14ac:dyDescent="0.25">
      <c r="A26" t="s">
        <v>16</v>
      </c>
      <c r="B26">
        <v>105</v>
      </c>
      <c r="C26">
        <v>27</v>
      </c>
      <c r="D26">
        <v>17</v>
      </c>
      <c r="E26">
        <v>9</v>
      </c>
    </row>
    <row r="27" spans="1:5" x14ac:dyDescent="0.25">
      <c r="A27" t="s">
        <v>17</v>
      </c>
      <c r="B27">
        <v>44</v>
      </c>
      <c r="C27">
        <v>12</v>
      </c>
      <c r="D27">
        <v>5</v>
      </c>
      <c r="E27">
        <v>1</v>
      </c>
    </row>
    <row r="28" spans="1:5" x14ac:dyDescent="0.25">
      <c r="C28" s="1">
        <f>SUM(C22:C27)</f>
        <v>123</v>
      </c>
      <c r="D28" s="1">
        <f>SUM(D22:D27)</f>
        <v>50.5</v>
      </c>
    </row>
    <row r="30" spans="1:5" x14ac:dyDescent="0.25">
      <c r="B30" s="1">
        <v>366</v>
      </c>
      <c r="C30" s="1" t="s">
        <v>44</v>
      </c>
    </row>
    <row r="31" spans="1:5" x14ac:dyDescent="0.25">
      <c r="B31" s="1">
        <v>77</v>
      </c>
      <c r="C31" s="1" t="s">
        <v>46</v>
      </c>
    </row>
    <row r="33" spans="3:3" x14ac:dyDescent="0.25">
      <c r="C33" t="s">
        <v>47</v>
      </c>
    </row>
  </sheetData>
  <pageMargins left="0.7" right="0.7" top="0.75" bottom="0.75" header="0.3" footer="0.5"/>
  <pageSetup orientation="portrait" r:id="rId1"/>
  <headerFooter>
    <oddFooter>&amp;CGE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F22" sqref="F22"/>
    </sheetView>
  </sheetViews>
  <sheetFormatPr defaultRowHeight="15" x14ac:dyDescent="0.25"/>
  <cols>
    <col min="1" max="1" width="25.7109375" customWidth="1"/>
    <col min="2" max="2" width="19.85546875" customWidth="1"/>
    <col min="3" max="3" width="15.140625" customWidth="1"/>
  </cols>
  <sheetData>
    <row r="1" spans="1:14" x14ac:dyDescent="0.25">
      <c r="A1" s="34" t="s">
        <v>108</v>
      </c>
      <c r="B1" s="3">
        <v>2016</v>
      </c>
      <c r="C1" s="32">
        <v>2017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25">
      <c r="A2" s="35"/>
      <c r="B2" s="3" t="s">
        <v>94</v>
      </c>
      <c r="C2" s="3" t="s">
        <v>96</v>
      </c>
      <c r="D2" s="3" t="s">
        <v>97</v>
      </c>
      <c r="E2" s="3" t="s">
        <v>98</v>
      </c>
      <c r="F2" s="3" t="s">
        <v>99</v>
      </c>
      <c r="G2" s="3" t="s">
        <v>100</v>
      </c>
      <c r="H2" s="3" t="s">
        <v>13</v>
      </c>
      <c r="I2" s="3" t="s">
        <v>101</v>
      </c>
      <c r="J2" s="3" t="s">
        <v>12</v>
      </c>
      <c r="K2" s="3" t="s">
        <v>102</v>
      </c>
      <c r="L2" s="3" t="s">
        <v>15</v>
      </c>
      <c r="M2" s="3" t="s">
        <v>16</v>
      </c>
      <c r="N2" s="3" t="s">
        <v>17</v>
      </c>
    </row>
    <row r="3" spans="1:14" x14ac:dyDescent="0.25">
      <c r="A3" s="3" t="s">
        <v>95</v>
      </c>
      <c r="B3" s="2">
        <v>70</v>
      </c>
      <c r="C3" s="2">
        <v>5</v>
      </c>
      <c r="D3" s="2">
        <v>1</v>
      </c>
      <c r="E3" s="2">
        <v>2</v>
      </c>
      <c r="F3" s="2">
        <v>1</v>
      </c>
      <c r="G3" s="2"/>
      <c r="H3" s="2"/>
      <c r="I3" s="2"/>
      <c r="J3" s="2"/>
      <c r="K3" s="2"/>
      <c r="L3" s="2"/>
      <c r="M3" s="2"/>
      <c r="N3" s="2"/>
    </row>
    <row r="4" spans="1:14" x14ac:dyDescent="0.25">
      <c r="A4" s="3" t="s">
        <v>110</v>
      </c>
      <c r="B4" s="2">
        <v>689</v>
      </c>
      <c r="C4" s="2">
        <v>75</v>
      </c>
      <c r="D4" s="2">
        <v>7</v>
      </c>
      <c r="E4" s="2">
        <v>30</v>
      </c>
      <c r="F4" s="2">
        <v>6</v>
      </c>
      <c r="G4" s="2"/>
      <c r="H4" s="2"/>
      <c r="I4" s="2"/>
      <c r="J4" s="2"/>
      <c r="K4" s="2"/>
      <c r="L4" s="2"/>
      <c r="M4" s="2"/>
      <c r="N4" s="2"/>
    </row>
    <row r="5" spans="1:14" x14ac:dyDescent="0.25">
      <c r="A5" s="3" t="s">
        <v>103</v>
      </c>
      <c r="B5" s="2">
        <v>27</v>
      </c>
      <c r="C5" s="2">
        <v>1</v>
      </c>
      <c r="D5" s="2">
        <v>8</v>
      </c>
      <c r="E5" s="2">
        <v>5</v>
      </c>
      <c r="F5" s="2">
        <v>28</v>
      </c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111</v>
      </c>
      <c r="B6" s="2">
        <v>60</v>
      </c>
      <c r="C6" s="2">
        <v>7</v>
      </c>
      <c r="D6" s="2">
        <v>84</v>
      </c>
      <c r="E6" s="2">
        <v>57</v>
      </c>
      <c r="F6" s="2">
        <v>69.5</v>
      </c>
      <c r="G6" s="2"/>
      <c r="H6" s="2"/>
      <c r="I6" s="2"/>
      <c r="J6" s="2"/>
      <c r="K6" s="2"/>
      <c r="L6" s="2"/>
      <c r="M6" s="2"/>
      <c r="N6" s="2"/>
    </row>
    <row r="7" spans="1:14" x14ac:dyDescent="0.25">
      <c r="A7" s="3" t="s">
        <v>7</v>
      </c>
      <c r="B7" s="3">
        <f>B4+B6</f>
        <v>749</v>
      </c>
      <c r="C7" s="3">
        <f>C4+C6</f>
        <v>82</v>
      </c>
      <c r="D7" s="3">
        <f t="shared" ref="D7:N7" si="0">D4+D6</f>
        <v>91</v>
      </c>
      <c r="E7" s="3">
        <f t="shared" si="0"/>
        <v>87</v>
      </c>
      <c r="F7" s="3">
        <f t="shared" si="0"/>
        <v>75.5</v>
      </c>
      <c r="G7" s="3">
        <f t="shared" si="0"/>
        <v>0</v>
      </c>
      <c r="H7" s="3">
        <f t="shared" si="0"/>
        <v>0</v>
      </c>
      <c r="I7" s="3">
        <f t="shared" si="0"/>
        <v>0</v>
      </c>
      <c r="J7" s="3">
        <f t="shared" si="0"/>
        <v>0</v>
      </c>
      <c r="K7" s="3">
        <f t="shared" si="0"/>
        <v>0</v>
      </c>
      <c r="L7" s="3">
        <f t="shared" si="0"/>
        <v>0</v>
      </c>
      <c r="M7" s="3">
        <f t="shared" si="0"/>
        <v>0</v>
      </c>
      <c r="N7" s="3">
        <f t="shared" si="0"/>
        <v>0</v>
      </c>
    </row>
    <row r="9" spans="1:14" x14ac:dyDescent="0.25">
      <c r="A9" s="22" t="s">
        <v>104</v>
      </c>
    </row>
    <row r="12" spans="1:14" x14ac:dyDescent="0.25">
      <c r="A12" s="32" t="s">
        <v>36</v>
      </c>
      <c r="B12" s="3">
        <v>2016</v>
      </c>
      <c r="C12" s="32">
        <v>2017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</row>
    <row r="13" spans="1:14" x14ac:dyDescent="0.25">
      <c r="A13" s="32"/>
      <c r="B13" s="3" t="s">
        <v>94</v>
      </c>
      <c r="C13" s="3" t="s">
        <v>96</v>
      </c>
      <c r="D13" s="3" t="s">
        <v>97</v>
      </c>
      <c r="E13" s="3" t="s">
        <v>98</v>
      </c>
      <c r="F13" s="3" t="s">
        <v>99</v>
      </c>
      <c r="G13" s="3" t="s">
        <v>100</v>
      </c>
      <c r="H13" s="3" t="s">
        <v>13</v>
      </c>
      <c r="I13" s="3" t="s">
        <v>101</v>
      </c>
      <c r="J13" s="3" t="s">
        <v>12</v>
      </c>
      <c r="K13" s="3" t="s">
        <v>102</v>
      </c>
      <c r="L13" s="3" t="s">
        <v>15</v>
      </c>
      <c r="M13" s="3" t="s">
        <v>16</v>
      </c>
      <c r="N13" s="3" t="s">
        <v>17</v>
      </c>
    </row>
    <row r="14" spans="1:14" x14ac:dyDescent="0.25">
      <c r="A14" s="3" t="s">
        <v>106</v>
      </c>
      <c r="B14" s="2">
        <v>366</v>
      </c>
      <c r="C14" s="2">
        <v>24</v>
      </c>
      <c r="D14" s="2">
        <v>28</v>
      </c>
      <c r="E14" s="2">
        <v>20</v>
      </c>
      <c r="F14" s="2">
        <v>112</v>
      </c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3" t="s">
        <v>107</v>
      </c>
      <c r="B15" s="2">
        <v>78.5</v>
      </c>
      <c r="C15" s="2">
        <v>4</v>
      </c>
      <c r="D15" s="2">
        <v>2</v>
      </c>
      <c r="E15" s="2">
        <v>2</v>
      </c>
      <c r="F15" s="2">
        <v>6</v>
      </c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3" t="s">
        <v>109</v>
      </c>
      <c r="B16" s="2">
        <v>150</v>
      </c>
      <c r="C16" s="2">
        <v>6</v>
      </c>
      <c r="D16" s="2">
        <v>4</v>
      </c>
      <c r="E16" s="2">
        <v>4</v>
      </c>
      <c r="F16" s="2">
        <v>22</v>
      </c>
      <c r="G16" s="2"/>
      <c r="H16" s="2"/>
      <c r="I16" s="2"/>
      <c r="J16" s="2"/>
      <c r="K16" s="2"/>
      <c r="L16" s="2"/>
      <c r="M16" s="2"/>
      <c r="N16" s="2"/>
    </row>
  </sheetData>
  <mergeCells count="4">
    <mergeCell ref="C1:N1"/>
    <mergeCell ref="C12:N12"/>
    <mergeCell ref="A1:A2"/>
    <mergeCell ref="A12:A13"/>
  </mergeCells>
  <pageMargins left="0.7" right="0.7" top="0.75" bottom="0.75" header="0.3" footer="0.5"/>
  <pageSetup orientation="portrait" r:id="rId1"/>
  <headerFooter>
    <oddFooter>&amp;CGE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workbookViewId="0">
      <selection activeCell="C23" sqref="C23"/>
    </sheetView>
  </sheetViews>
  <sheetFormatPr defaultRowHeight="15" x14ac:dyDescent="0.25"/>
  <cols>
    <col min="1" max="1" width="13.140625" bestFit="1" customWidth="1"/>
    <col min="2" max="2" width="25.85546875" bestFit="1" customWidth="1"/>
    <col min="3" max="3" width="29.85546875" bestFit="1" customWidth="1"/>
  </cols>
  <sheetData>
    <row r="3" spans="1:3" x14ac:dyDescent="0.25">
      <c r="A3" s="18" t="s">
        <v>87</v>
      </c>
      <c r="B3" t="s">
        <v>90</v>
      </c>
      <c r="C3" t="s">
        <v>89</v>
      </c>
    </row>
    <row r="4" spans="1:3" x14ac:dyDescent="0.25">
      <c r="A4" s="19">
        <v>2016</v>
      </c>
      <c r="B4" s="20">
        <v>150</v>
      </c>
      <c r="C4" s="20">
        <v>1163</v>
      </c>
    </row>
    <row r="5" spans="1:3" x14ac:dyDescent="0.25">
      <c r="A5" s="19" t="s">
        <v>115</v>
      </c>
      <c r="B5" s="20">
        <v>164</v>
      </c>
      <c r="C5" s="20">
        <v>1171</v>
      </c>
    </row>
    <row r="6" spans="1:3" x14ac:dyDescent="0.25">
      <c r="A6" s="19" t="s">
        <v>114</v>
      </c>
      <c r="B6" s="20">
        <v>224</v>
      </c>
      <c r="C6" s="20">
        <v>1233</v>
      </c>
    </row>
    <row r="7" spans="1:3" x14ac:dyDescent="0.25">
      <c r="A7" s="19" t="s">
        <v>116</v>
      </c>
      <c r="B7" s="20">
        <v>454</v>
      </c>
      <c r="C7" s="20">
        <v>1303</v>
      </c>
    </row>
    <row r="8" spans="1:3" x14ac:dyDescent="0.25">
      <c r="A8" s="19" t="s">
        <v>117</v>
      </c>
      <c r="B8" s="20">
        <v>684</v>
      </c>
      <c r="C8" s="20">
        <v>1373</v>
      </c>
    </row>
    <row r="9" spans="1:3" x14ac:dyDescent="0.25">
      <c r="A9" s="19" t="s">
        <v>118</v>
      </c>
      <c r="B9" s="20">
        <v>914</v>
      </c>
      <c r="C9" s="20">
        <v>1443</v>
      </c>
    </row>
    <row r="10" spans="1:3" x14ac:dyDescent="0.25">
      <c r="A10" s="19" t="s">
        <v>119</v>
      </c>
      <c r="B10" s="20">
        <v>1144</v>
      </c>
      <c r="C10" s="20">
        <v>1513</v>
      </c>
    </row>
    <row r="11" spans="1:3" x14ac:dyDescent="0.25">
      <c r="A11" s="19" t="s">
        <v>120</v>
      </c>
      <c r="B11" s="20">
        <v>1374</v>
      </c>
      <c r="C11" s="20">
        <v>1583</v>
      </c>
    </row>
    <row r="12" spans="1:3" x14ac:dyDescent="0.25">
      <c r="A12" s="19" t="s">
        <v>121</v>
      </c>
      <c r="B12" s="20">
        <v>1604</v>
      </c>
      <c r="C12" s="20">
        <v>1653</v>
      </c>
    </row>
    <row r="13" spans="1:3" x14ac:dyDescent="0.25">
      <c r="A13" s="19" t="s">
        <v>122</v>
      </c>
      <c r="B13" s="20">
        <v>1834</v>
      </c>
      <c r="C13" s="20">
        <v>1723</v>
      </c>
    </row>
    <row r="14" spans="1:3" x14ac:dyDescent="0.25">
      <c r="A14" s="19" t="s">
        <v>123</v>
      </c>
      <c r="B14" s="20">
        <v>2064</v>
      </c>
      <c r="C14" s="20">
        <v>1793</v>
      </c>
    </row>
    <row r="15" spans="1:3" x14ac:dyDescent="0.25">
      <c r="A15" s="19" t="s">
        <v>124</v>
      </c>
      <c r="B15" s="20">
        <v>2294</v>
      </c>
      <c r="C15" s="20">
        <v>1863</v>
      </c>
    </row>
    <row r="16" spans="1:3" x14ac:dyDescent="0.25">
      <c r="A16" s="19" t="s">
        <v>125</v>
      </c>
      <c r="B16" s="20">
        <v>2524</v>
      </c>
      <c r="C16" s="20">
        <v>1933</v>
      </c>
    </row>
    <row r="17" spans="1:3" x14ac:dyDescent="0.25">
      <c r="A17" s="19" t="s">
        <v>88</v>
      </c>
      <c r="B17" s="20">
        <v>15428</v>
      </c>
      <c r="C17" s="20">
        <v>19747</v>
      </c>
    </row>
  </sheetData>
  <pageMargins left="0.7" right="0.7" top="0.75" bottom="0.75" header="0.3" footer="0.5"/>
  <pageSetup orientation="portrait" r:id="rId2"/>
  <headerFooter>
    <oddFooter>&amp;CGE Internal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5"/>
  <pageSetup orientation="portrait" r:id="rId1"/>
  <headerFooter>
    <oddFooter>&amp;CGE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Effort</vt:lpstr>
      <vt:lpstr>Input and Saving</vt:lpstr>
      <vt:lpstr>Sheet1</vt:lpstr>
      <vt:lpstr>Design&amp;Maintenance</vt:lpstr>
      <vt:lpstr>Graph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2017-10-12T10:22:30Z</dcterms:modified>
</cp:coreProperties>
</file>