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Documents\MATLAB\Benchmark6bus\"/>
    </mc:Choice>
  </mc:AlternateContent>
  <xr:revisionPtr revIDLastSave="0" documentId="13_ncr:1_{C8CE288A-80E8-4130-9C78-40C442CD08FE}" xr6:coauthVersionLast="47" xr6:coauthVersionMax="47" xr10:uidLastSave="{00000000-0000-0000-0000-000000000000}"/>
  <bookViews>
    <workbookView xWindow="19200" yWindow="0" windowWidth="19200" windowHeight="21000" tabRatio="890" activeTab="7" xr2:uid="{E5157C19-99B1-45DD-BF09-E865A5DE7CDC}"/>
  </bookViews>
  <sheets>
    <sheet name="ThermalExist" sheetId="1" r:id="rId1"/>
    <sheet name="ThermalCand" sheetId="2" r:id="rId2"/>
    <sheet name="EcoThermalExist" sheetId="3" r:id="rId3"/>
    <sheet name="EcoThermalCand" sheetId="4" r:id="rId4"/>
    <sheet name="RenewablesExist" sheetId="5" r:id="rId5"/>
    <sheet name="RenewablesCand" sheetId="6" r:id="rId6"/>
    <sheet name="ESSCand" sheetId="7" r:id="rId7"/>
    <sheet name="FuelPri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G3" i="7" l="1"/>
  <c r="G2" i="7"/>
  <c r="G3" i="6"/>
  <c r="G2" i="6"/>
  <c r="C3" i="5"/>
  <c r="C2" i="5"/>
  <c r="N4" i="4"/>
  <c r="N3" i="4"/>
  <c r="N2" i="4"/>
  <c r="I2" i="3"/>
  <c r="N5" i="2"/>
  <c r="N4" i="2"/>
  <c r="N3" i="2"/>
  <c r="N2" i="2"/>
  <c r="I4" i="1"/>
  <c r="I3" i="1"/>
  <c r="I2" i="1"/>
  <c r="F3" i="7"/>
  <c r="F2" i="7"/>
  <c r="F2" i="6"/>
  <c r="M4" i="4"/>
  <c r="J4" i="4"/>
  <c r="M3" i="4"/>
  <c r="J3" i="4"/>
  <c r="B3" i="4"/>
  <c r="M2" i="4"/>
  <c r="J2" i="4"/>
  <c r="B2" i="4"/>
  <c r="H2" i="3"/>
  <c r="M5" i="2"/>
  <c r="J5" i="2"/>
  <c r="M4" i="2"/>
  <c r="J4" i="2"/>
  <c r="M3" i="2"/>
  <c r="J3" i="2"/>
  <c r="M2" i="2"/>
  <c r="J2" i="2"/>
  <c r="H4" i="1"/>
  <c r="H3" i="1"/>
  <c r="H2" i="1"/>
</calcChain>
</file>

<file path=xl/sharedStrings.xml><?xml version="1.0" encoding="utf-8"?>
<sst xmlns="http://schemas.openxmlformats.org/spreadsheetml/2006/main" count="123" uniqueCount="47">
  <si>
    <t>Coal-Exist</t>
  </si>
  <si>
    <t>Coal</t>
  </si>
  <si>
    <t>CCGT-Exist</t>
  </si>
  <si>
    <t>NaturalGas</t>
  </si>
  <si>
    <t>OCGT-Exist</t>
  </si>
  <si>
    <t>Name</t>
  </si>
  <si>
    <t>VarCost</t>
  </si>
  <si>
    <t>UpperLimit</t>
  </si>
  <si>
    <t>LowerLimit</t>
  </si>
  <si>
    <t>RampUp</t>
  </si>
  <si>
    <t>RampDown</t>
  </si>
  <si>
    <t>HistoricalAvailability</t>
  </si>
  <si>
    <t>StartUpCost</t>
  </si>
  <si>
    <t>MinUp</t>
  </si>
  <si>
    <t>MinDown</t>
  </si>
  <si>
    <t>Fuel</t>
  </si>
  <si>
    <t>Coal-Cand</t>
  </si>
  <si>
    <t>CCGT1-Cand</t>
  </si>
  <si>
    <t>CCGT2-Cand</t>
  </si>
  <si>
    <t>OCGT-Cand</t>
  </si>
  <si>
    <t>MaxInstall</t>
  </si>
  <si>
    <t>InvestmentCost</t>
  </si>
  <si>
    <t>MinYear</t>
  </si>
  <si>
    <t>Geothermal</t>
  </si>
  <si>
    <t>Advanced Nuclear</t>
  </si>
  <si>
    <t>Nuclear</t>
  </si>
  <si>
    <t>SMR-Nuclear</t>
  </si>
  <si>
    <t>SolarZ3</t>
  </si>
  <si>
    <t>Solar</t>
  </si>
  <si>
    <t>WindZ1</t>
  </si>
  <si>
    <t>Wind</t>
  </si>
  <si>
    <t>RenewableScenario</t>
  </si>
  <si>
    <t>Tech</t>
  </si>
  <si>
    <t>Duration</t>
  </si>
  <si>
    <t>Efficiency</t>
  </si>
  <si>
    <t>Battery2h</t>
  </si>
  <si>
    <t>Li</t>
  </si>
  <si>
    <t>Battery4h</t>
  </si>
  <si>
    <t>Bunker</t>
  </si>
  <si>
    <t>Amortization</t>
  </si>
  <si>
    <t>Solar-Exist</t>
  </si>
  <si>
    <t>Wind-Exist</t>
  </si>
  <si>
    <t>Solar-Cand</t>
  </si>
  <si>
    <t>Wind-Cand</t>
  </si>
  <si>
    <t>GeoThermal</t>
  </si>
  <si>
    <t>GeoThermal-Cand</t>
  </si>
  <si>
    <t>FixedOM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</si>
</sst>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8C4E-D55A-485D-A403-13F3C8D54D2A}">
  <dimension ref="A1:L5"/>
  <sheetViews>
    <sheetView workbookViewId="0">
      <selection activeCell="I4" sqref="I4"/>
    </sheetView>
  </sheetViews>
  <sheetFormatPr defaultRowHeight="14.5" x14ac:dyDescent="0.35"/>
  <cols>
    <col min="1" max="1" width="10" bestFit="1" customWidth="1"/>
    <col min="8" max="9" width="11.08984375" bestFit="1" customWidth="1"/>
    <col min="12" max="12" width="10.08984375" bestFit="1" customWidth="1"/>
  </cols>
  <sheetData>
    <row r="1" spans="1:1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46</v>
      </c>
      <c r="J1" t="s">
        <v>13</v>
      </c>
      <c r="K1" t="s">
        <v>14</v>
      </c>
      <c r="L1" t="s">
        <v>15</v>
      </c>
    </row>
    <row r="2" spans="1:12" x14ac:dyDescent="0.35">
      <c r="A2" t="s">
        <v>0</v>
      </c>
      <c r="B2">
        <v>30.45</v>
      </c>
      <c r="C2">
        <v>6600</v>
      </c>
      <c r="D2">
        <v>1100</v>
      </c>
      <c r="E2">
        <v>990</v>
      </c>
      <c r="F2">
        <v>990</v>
      </c>
      <c r="G2">
        <v>0.95</v>
      </c>
      <c r="H2" s="1">
        <f>30*11904.2</f>
        <v>357126</v>
      </c>
      <c r="I2" s="1">
        <f>59.54*1000</f>
        <v>59540</v>
      </c>
      <c r="J2" s="2">
        <v>24</v>
      </c>
      <c r="K2" s="2">
        <v>12</v>
      </c>
      <c r="L2" t="s">
        <v>1</v>
      </c>
    </row>
    <row r="3" spans="1:12" x14ac:dyDescent="0.35">
      <c r="A3" t="s">
        <v>2</v>
      </c>
      <c r="B3">
        <v>47.155200000000001</v>
      </c>
      <c r="C3">
        <v>3000</v>
      </c>
      <c r="D3">
        <v>300</v>
      </c>
      <c r="E3">
        <v>1500</v>
      </c>
      <c r="F3">
        <v>1500</v>
      </c>
      <c r="G3">
        <v>0.95</v>
      </c>
      <c r="H3" s="1">
        <f>30*1623</f>
        <v>48690</v>
      </c>
      <c r="I3" s="1">
        <f>12.2*1000</f>
        <v>12200</v>
      </c>
      <c r="J3" s="2">
        <v>6</v>
      </c>
      <c r="K3" s="2">
        <v>12</v>
      </c>
      <c r="L3" t="s">
        <v>3</v>
      </c>
    </row>
    <row r="4" spans="1:12" x14ac:dyDescent="0.35">
      <c r="A4" t="s">
        <v>4</v>
      </c>
      <c r="B4">
        <v>96.121799999999993</v>
      </c>
      <c r="C4">
        <v>1000</v>
      </c>
      <c r="D4">
        <v>50</v>
      </c>
      <c r="E4">
        <v>1000</v>
      </c>
      <c r="F4">
        <v>1000</v>
      </c>
      <c r="G4">
        <v>0.95</v>
      </c>
      <c r="H4" s="1">
        <f>50*562.8</f>
        <v>28139.999999999996</v>
      </c>
      <c r="I4" s="1">
        <f>7*1000</f>
        <v>7000</v>
      </c>
      <c r="J4" s="2">
        <v>1</v>
      </c>
      <c r="K4" s="2">
        <v>1</v>
      </c>
      <c r="L4" t="s">
        <v>3</v>
      </c>
    </row>
    <row r="5" spans="1:12" x14ac:dyDescent="0.35">
      <c r="I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D0AB-5741-48F1-A2BC-1BB1691D9F8A}">
  <dimension ref="A1:P5"/>
  <sheetViews>
    <sheetView workbookViewId="0">
      <selection activeCell="M2" sqref="M2:N5"/>
    </sheetView>
  </sheetViews>
  <sheetFormatPr defaultRowHeight="14.5" x14ac:dyDescent="0.35"/>
  <cols>
    <col min="1" max="1" width="11.1796875" bestFit="1" customWidth="1"/>
    <col min="7" max="7" width="17.7265625" bestFit="1" customWidth="1"/>
    <col min="8" max="8" width="13.6328125" customWidth="1"/>
    <col min="10" max="10" width="11.08984375" bestFit="1" customWidth="1"/>
    <col min="13" max="13" width="13.90625" bestFit="1" customWidth="1"/>
    <col min="14" max="14" width="13.90625" customWidth="1"/>
  </cols>
  <sheetData>
    <row r="1" spans="1:1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15</v>
      </c>
      <c r="I1" t="s">
        <v>20</v>
      </c>
      <c r="J1" t="s">
        <v>12</v>
      </c>
      <c r="K1" t="s">
        <v>13</v>
      </c>
      <c r="L1" t="s">
        <v>14</v>
      </c>
      <c r="M1" t="s">
        <v>21</v>
      </c>
      <c r="N1" t="s">
        <v>46</v>
      </c>
      <c r="O1" t="s">
        <v>39</v>
      </c>
      <c r="P1" t="s">
        <v>22</v>
      </c>
    </row>
    <row r="2" spans="1:16" x14ac:dyDescent="0.35">
      <c r="A2" t="s">
        <v>16</v>
      </c>
      <c r="B2">
        <v>30.45</v>
      </c>
      <c r="C2">
        <v>2000</v>
      </c>
      <c r="D2">
        <v>1000</v>
      </c>
      <c r="E2">
        <v>600</v>
      </c>
      <c r="F2">
        <v>600</v>
      </c>
      <c r="G2">
        <v>0.95</v>
      </c>
      <c r="H2" t="s">
        <v>1</v>
      </c>
      <c r="I2" s="3">
        <v>20000</v>
      </c>
      <c r="J2" s="1">
        <f>20*5411</f>
        <v>108220</v>
      </c>
      <c r="K2" s="2">
        <v>24</v>
      </c>
      <c r="L2" s="2">
        <v>12</v>
      </c>
      <c r="M2" s="1">
        <f>1.52*1000*1000</f>
        <v>1520000</v>
      </c>
      <c r="N2" s="1">
        <f>59.54*1000</f>
        <v>59540</v>
      </c>
      <c r="O2" s="1">
        <v>30</v>
      </c>
      <c r="P2">
        <v>2026</v>
      </c>
    </row>
    <row r="3" spans="1:16" x14ac:dyDescent="0.35">
      <c r="A3" t="s">
        <v>17</v>
      </c>
      <c r="B3">
        <v>47.155200000000001</v>
      </c>
      <c r="C3">
        <v>2000</v>
      </c>
      <c r="D3">
        <v>600</v>
      </c>
      <c r="E3">
        <v>1000</v>
      </c>
      <c r="F3">
        <v>1000</v>
      </c>
      <c r="G3">
        <v>0.95</v>
      </c>
      <c r="H3" t="s">
        <v>3</v>
      </c>
      <c r="I3" s="3">
        <v>20000</v>
      </c>
      <c r="J3" s="1">
        <f>20*1623</f>
        <v>32460</v>
      </c>
      <c r="K3" s="2">
        <v>6</v>
      </c>
      <c r="L3" s="2">
        <v>12</v>
      </c>
      <c r="M3" s="1">
        <f>1.28*1000*1000</f>
        <v>1280000</v>
      </c>
      <c r="N3" s="1">
        <f>12.2*1000</f>
        <v>12200</v>
      </c>
      <c r="O3" s="1">
        <v>20</v>
      </c>
      <c r="P3">
        <v>2024</v>
      </c>
    </row>
    <row r="4" spans="1:16" x14ac:dyDescent="0.35">
      <c r="A4" t="s">
        <v>18</v>
      </c>
      <c r="B4">
        <v>47.155200000000001</v>
      </c>
      <c r="C4">
        <v>1000</v>
      </c>
      <c r="D4">
        <f>+C4*0.3</f>
        <v>300</v>
      </c>
      <c r="E4">
        <v>500</v>
      </c>
      <c r="F4">
        <v>500</v>
      </c>
      <c r="G4">
        <v>0.95</v>
      </c>
      <c r="H4" t="s">
        <v>3</v>
      </c>
      <c r="I4" s="3">
        <v>20000</v>
      </c>
      <c r="J4" s="1">
        <f>20*811.5</f>
        <v>16230</v>
      </c>
      <c r="K4" s="2">
        <v>6</v>
      </c>
      <c r="L4" s="2">
        <v>12</v>
      </c>
      <c r="M4" s="1">
        <f>1.28*1000*1000</f>
        <v>1280000</v>
      </c>
      <c r="N4" s="1">
        <f>14.1*1000</f>
        <v>14100</v>
      </c>
      <c r="O4" s="1">
        <v>20</v>
      </c>
      <c r="P4">
        <v>2024</v>
      </c>
    </row>
    <row r="5" spans="1:16" x14ac:dyDescent="0.35">
      <c r="A5" t="s">
        <v>19</v>
      </c>
      <c r="B5">
        <v>96.121799999999993</v>
      </c>
      <c r="C5">
        <v>1000</v>
      </c>
      <c r="D5">
        <v>100</v>
      </c>
      <c r="E5">
        <v>1000</v>
      </c>
      <c r="F5">
        <v>1000</v>
      </c>
      <c r="G5">
        <v>0.95</v>
      </c>
      <c r="H5" t="s">
        <v>3</v>
      </c>
      <c r="I5" s="3">
        <v>20000</v>
      </c>
      <c r="J5" s="1">
        <f>20*1407</f>
        <v>28140</v>
      </c>
      <c r="K5" s="2">
        <v>1</v>
      </c>
      <c r="L5" s="2">
        <v>1</v>
      </c>
      <c r="M5" s="1">
        <f>0.77*1000*1000</f>
        <v>770000</v>
      </c>
      <c r="N5" s="1">
        <f>7*1000</f>
        <v>7000</v>
      </c>
      <c r="O5" s="1">
        <v>20</v>
      </c>
      <c r="P5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B8AF-8AB1-46AE-A1BF-8709F2A6F890}">
  <dimension ref="A1:L2"/>
  <sheetViews>
    <sheetView workbookViewId="0">
      <selection activeCell="I2" sqref="I2"/>
    </sheetView>
  </sheetViews>
  <sheetFormatPr defaultRowHeight="14.5" x14ac:dyDescent="0.35"/>
  <cols>
    <col min="1" max="1" width="11.08984375" bestFit="1" customWidth="1"/>
    <col min="7" max="7" width="17.7265625" bestFit="1" customWidth="1"/>
    <col min="8" max="8" width="11.08984375" bestFit="1" customWidth="1"/>
    <col min="9" max="9" width="11.08984375" customWidth="1"/>
  </cols>
  <sheetData>
    <row r="1" spans="1:1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46</v>
      </c>
      <c r="J1" t="s">
        <v>13</v>
      </c>
      <c r="K1" t="s">
        <v>14</v>
      </c>
      <c r="L1" t="s">
        <v>15</v>
      </c>
    </row>
    <row r="2" spans="1:12" x14ac:dyDescent="0.35">
      <c r="A2" t="s">
        <v>44</v>
      </c>
      <c r="B2">
        <v>0</v>
      </c>
      <c r="C2">
        <v>50</v>
      </c>
      <c r="D2">
        <v>50</v>
      </c>
      <c r="E2">
        <v>0</v>
      </c>
      <c r="F2">
        <v>0</v>
      </c>
      <c r="G2">
        <v>0.95</v>
      </c>
      <c r="H2" s="1">
        <f>30*11904.2</f>
        <v>357126</v>
      </c>
      <c r="I2" s="1">
        <f>128.44*1000</f>
        <v>128440</v>
      </c>
      <c r="J2" s="2">
        <v>24</v>
      </c>
      <c r="K2" s="2">
        <v>12</v>
      </c>
      <c r="L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9778-3CCB-4A2D-AF0B-23655F34A496}">
  <dimension ref="A1:P4"/>
  <sheetViews>
    <sheetView workbookViewId="0">
      <selection activeCell="J2" sqref="J2"/>
    </sheetView>
  </sheetViews>
  <sheetFormatPr defaultRowHeight="14.5" x14ac:dyDescent="0.35"/>
  <cols>
    <col min="1" max="1" width="15.90625" bestFit="1" customWidth="1"/>
    <col min="10" max="10" width="11.08984375" bestFit="1" customWidth="1"/>
    <col min="13" max="13" width="13.90625" bestFit="1" customWidth="1"/>
    <col min="14" max="14" width="13.90625" customWidth="1"/>
    <col min="15" max="15" width="11.6328125" bestFit="1" customWidth="1"/>
  </cols>
  <sheetData>
    <row r="1" spans="1:1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15</v>
      </c>
      <c r="I1" t="s">
        <v>20</v>
      </c>
      <c r="J1" t="s">
        <v>12</v>
      </c>
      <c r="K1" t="s">
        <v>13</v>
      </c>
      <c r="L1" t="s">
        <v>14</v>
      </c>
      <c r="M1" t="s">
        <v>21</v>
      </c>
      <c r="N1" t="s">
        <v>46</v>
      </c>
      <c r="O1" t="s">
        <v>39</v>
      </c>
      <c r="P1" t="s">
        <v>22</v>
      </c>
    </row>
    <row r="2" spans="1:16" x14ac:dyDescent="0.35">
      <c r="A2" t="s">
        <v>24</v>
      </c>
      <c r="B2" s="1">
        <f>49.2*2.20462/500*10608/1.11*1000/947817.12</f>
        <v>2.1873325951090421</v>
      </c>
      <c r="C2">
        <v>2156</v>
      </c>
      <c r="D2">
        <v>1500</v>
      </c>
      <c r="E2">
        <v>100</v>
      </c>
      <c r="F2">
        <v>100</v>
      </c>
      <c r="G2">
        <v>0.98</v>
      </c>
      <c r="H2" t="s">
        <v>25</v>
      </c>
      <c r="I2" s="3">
        <v>10000</v>
      </c>
      <c r="J2" s="1">
        <f>20*5411</f>
        <v>108220</v>
      </c>
      <c r="K2" s="2">
        <v>24</v>
      </c>
      <c r="L2" s="2">
        <v>12</v>
      </c>
      <c r="M2" s="1">
        <f>6041*1000</f>
        <v>6041000</v>
      </c>
      <c r="N2" s="1">
        <f>121.61*1000</f>
        <v>121610</v>
      </c>
      <c r="O2" s="1">
        <v>30</v>
      </c>
      <c r="P2">
        <v>2030</v>
      </c>
    </row>
    <row r="3" spans="1:16" x14ac:dyDescent="0.35">
      <c r="A3" t="s">
        <v>26</v>
      </c>
      <c r="B3" s="1">
        <f>49.2*2.20462/500*10046/1.11*1000/947817.12</f>
        <v>2.0714501555868625</v>
      </c>
      <c r="C3">
        <v>600</v>
      </c>
      <c r="D3">
        <v>50</v>
      </c>
      <c r="E3">
        <v>100</v>
      </c>
      <c r="F3">
        <v>100</v>
      </c>
      <c r="G3">
        <v>0.98</v>
      </c>
      <c r="H3" t="s">
        <v>25</v>
      </c>
      <c r="I3" s="3">
        <v>10000</v>
      </c>
      <c r="J3" s="1">
        <f>20*1623</f>
        <v>32460</v>
      </c>
      <c r="K3" s="2">
        <v>12</v>
      </c>
      <c r="L3" s="2">
        <v>12</v>
      </c>
      <c r="M3" s="1">
        <f>6191*1000</f>
        <v>6191000</v>
      </c>
      <c r="N3" s="1">
        <f>95*1000</f>
        <v>95000</v>
      </c>
      <c r="O3" s="1">
        <v>30</v>
      </c>
      <c r="P3">
        <v>2030</v>
      </c>
    </row>
    <row r="4" spans="1:16" x14ac:dyDescent="0.35">
      <c r="A4" t="s">
        <v>45</v>
      </c>
      <c r="B4">
        <v>0</v>
      </c>
      <c r="C4">
        <v>50</v>
      </c>
      <c r="D4">
        <v>50</v>
      </c>
      <c r="E4">
        <v>0</v>
      </c>
      <c r="F4">
        <v>0</v>
      </c>
      <c r="G4">
        <v>0.98</v>
      </c>
      <c r="H4" t="s">
        <v>23</v>
      </c>
      <c r="I4" s="3">
        <v>50</v>
      </c>
      <c r="J4" s="1">
        <f>20*1407</f>
        <v>28140</v>
      </c>
      <c r="K4" s="2">
        <v>24</v>
      </c>
      <c r="L4" s="2">
        <v>12</v>
      </c>
      <c r="M4" s="1">
        <f>2521*1000</f>
        <v>2521000</v>
      </c>
      <c r="N4" s="1">
        <f>128.44*1000</f>
        <v>128440</v>
      </c>
      <c r="O4" s="1">
        <v>30</v>
      </c>
      <c r="P4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8B70-6C24-47AF-A1A6-37BD52996B1E}">
  <dimension ref="A1:E3"/>
  <sheetViews>
    <sheetView workbookViewId="0">
      <selection activeCell="C1" sqref="C1:C1048576"/>
    </sheetView>
  </sheetViews>
  <sheetFormatPr defaultRowHeight="14.5" x14ac:dyDescent="0.35"/>
  <cols>
    <col min="1" max="1" width="9.7265625" bestFit="1" customWidth="1"/>
    <col min="2" max="2" width="9.08984375" bestFit="1" customWidth="1"/>
    <col min="3" max="3" width="10.08984375" bestFit="1" customWidth="1"/>
  </cols>
  <sheetData>
    <row r="1" spans="1:5" x14ac:dyDescent="0.35">
      <c r="A1" t="s">
        <v>5</v>
      </c>
      <c r="B1" t="s">
        <v>7</v>
      </c>
      <c r="C1" t="s">
        <v>46</v>
      </c>
      <c r="D1" t="s">
        <v>31</v>
      </c>
      <c r="E1" t="s">
        <v>32</v>
      </c>
    </row>
    <row r="2" spans="1:5" x14ac:dyDescent="0.35">
      <c r="A2" t="s">
        <v>40</v>
      </c>
      <c r="B2" s="3">
        <v>1150</v>
      </c>
      <c r="C2" s="1">
        <f>15.25*1000</f>
        <v>15250</v>
      </c>
      <c r="D2" t="s">
        <v>27</v>
      </c>
      <c r="E2" t="s">
        <v>28</v>
      </c>
    </row>
    <row r="3" spans="1:5" x14ac:dyDescent="0.35">
      <c r="A3" t="s">
        <v>41</v>
      </c>
      <c r="B3" s="3">
        <v>700</v>
      </c>
      <c r="C3" s="4">
        <f>110*1000</f>
        <v>110000</v>
      </c>
      <c r="D3" t="s">
        <v>29</v>
      </c>
      <c r="E3" t="s">
        <v>30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A366-C0F6-4885-A6A4-2080F9DBE800}">
  <dimension ref="A1:I9"/>
  <sheetViews>
    <sheetView workbookViewId="0">
      <selection activeCell="F2" sqref="F2:I3"/>
    </sheetView>
  </sheetViews>
  <sheetFormatPr defaultRowHeight="14.5" x14ac:dyDescent="0.35"/>
  <cols>
    <col min="1" max="1" width="11.1796875" bestFit="1" customWidth="1"/>
    <col min="2" max="2" width="9.08984375" bestFit="1" customWidth="1"/>
    <col min="3" max="3" width="10.08984375" bestFit="1" customWidth="1"/>
    <col min="4" max="4" width="5.26953125" bestFit="1" customWidth="1"/>
    <col min="5" max="5" width="17.26953125" bestFit="1" customWidth="1"/>
    <col min="6" max="6" width="13.90625" bestFit="1" customWidth="1"/>
    <col min="7" max="8" width="13.90625" customWidth="1"/>
  </cols>
  <sheetData>
    <row r="1" spans="1:9" x14ac:dyDescent="0.35">
      <c r="A1" t="s">
        <v>5</v>
      </c>
      <c r="B1" t="s">
        <v>7</v>
      </c>
      <c r="C1" t="s">
        <v>20</v>
      </c>
      <c r="D1" t="s">
        <v>32</v>
      </c>
      <c r="E1" t="s">
        <v>31</v>
      </c>
      <c r="F1" t="s">
        <v>21</v>
      </c>
      <c r="G1" t="s">
        <v>46</v>
      </c>
      <c r="H1" t="s">
        <v>39</v>
      </c>
      <c r="I1" t="s">
        <v>22</v>
      </c>
    </row>
    <row r="2" spans="1:9" x14ac:dyDescent="0.35">
      <c r="A2" t="s">
        <v>42</v>
      </c>
      <c r="B2" s="3">
        <v>2250</v>
      </c>
      <c r="C2" s="3">
        <v>40000</v>
      </c>
      <c r="D2" t="s">
        <v>28</v>
      </c>
      <c r="E2" t="s">
        <v>27</v>
      </c>
      <c r="F2" s="1">
        <f>0.83*1000*1000</f>
        <v>830000</v>
      </c>
      <c r="G2" s="1">
        <f>15.25*1000</f>
        <v>15250</v>
      </c>
      <c r="H2" s="1">
        <v>20</v>
      </c>
      <c r="I2">
        <v>2023</v>
      </c>
    </row>
    <row r="3" spans="1:9" x14ac:dyDescent="0.35">
      <c r="A3" t="s">
        <v>43</v>
      </c>
      <c r="B3" s="3">
        <v>1400</v>
      </c>
      <c r="C3" s="3">
        <v>40000</v>
      </c>
      <c r="D3" t="s">
        <v>30</v>
      </c>
      <c r="E3" t="s">
        <v>29</v>
      </c>
      <c r="F3" s="4">
        <v>1500000</v>
      </c>
      <c r="G3" s="4">
        <f>110*1000</f>
        <v>110000</v>
      </c>
      <c r="H3" s="1">
        <v>20</v>
      </c>
      <c r="I3">
        <v>2024</v>
      </c>
    </row>
    <row r="4" spans="1:9" x14ac:dyDescent="0.35">
      <c r="F4" s="1"/>
      <c r="G4" s="1"/>
      <c r="H4" s="1"/>
    </row>
    <row r="5" spans="1:9" x14ac:dyDescent="0.35">
      <c r="F5" s="4"/>
      <c r="G5" s="4"/>
      <c r="H5" s="1"/>
    </row>
    <row r="6" spans="1:9" x14ac:dyDescent="0.35">
      <c r="F6" s="1"/>
      <c r="G6" s="1"/>
      <c r="H6" s="1"/>
    </row>
    <row r="7" spans="1:9" x14ac:dyDescent="0.35">
      <c r="F7" s="4"/>
      <c r="G7" s="4"/>
      <c r="H7" s="1"/>
    </row>
    <row r="8" spans="1:9" x14ac:dyDescent="0.35">
      <c r="F8" s="1"/>
      <c r="G8" s="1"/>
      <c r="H8" s="1"/>
    </row>
    <row r="9" spans="1:9" x14ac:dyDescent="0.35">
      <c r="F9" s="4"/>
      <c r="G9" s="4"/>
      <c r="H9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5FDD-26A2-4965-AC32-1D85717A5E6D}">
  <dimension ref="A1:J3"/>
  <sheetViews>
    <sheetView workbookViewId="0">
      <selection activeCell="G1" sqref="G1:G1048576"/>
    </sheetView>
  </sheetViews>
  <sheetFormatPr defaultRowHeight="14.5" x14ac:dyDescent="0.35"/>
  <cols>
    <col min="6" max="6" width="13.90625" bestFit="1" customWidth="1"/>
    <col min="7" max="7" width="13.90625" customWidth="1"/>
  </cols>
  <sheetData>
    <row r="1" spans="1:10" x14ac:dyDescent="0.35">
      <c r="A1" t="s">
        <v>5</v>
      </c>
      <c r="B1" t="s">
        <v>7</v>
      </c>
      <c r="C1" t="s">
        <v>33</v>
      </c>
      <c r="D1" t="s">
        <v>34</v>
      </c>
      <c r="E1" t="s">
        <v>20</v>
      </c>
      <c r="F1" t="s">
        <v>21</v>
      </c>
      <c r="G1" t="s">
        <v>46</v>
      </c>
      <c r="H1" t="s">
        <v>39</v>
      </c>
      <c r="I1" t="s">
        <v>22</v>
      </c>
      <c r="J1" t="s">
        <v>32</v>
      </c>
    </row>
    <row r="2" spans="1:10" x14ac:dyDescent="0.35">
      <c r="A2" t="s">
        <v>37</v>
      </c>
      <c r="B2">
        <v>500</v>
      </c>
      <c r="C2">
        <v>4</v>
      </c>
      <c r="D2">
        <v>0.95</v>
      </c>
      <c r="E2" s="3">
        <v>10000</v>
      </c>
      <c r="F2" s="1">
        <f>1389*1000</f>
        <v>1389000</v>
      </c>
      <c r="G2" s="1">
        <f>24.8*1000</f>
        <v>24800</v>
      </c>
      <c r="H2" s="1">
        <v>20</v>
      </c>
      <c r="I2">
        <v>2023</v>
      </c>
      <c r="J2" t="s">
        <v>36</v>
      </c>
    </row>
    <row r="3" spans="1:10" x14ac:dyDescent="0.35">
      <c r="A3" t="s">
        <v>35</v>
      </c>
      <c r="B3">
        <v>500</v>
      </c>
      <c r="C3">
        <v>2</v>
      </c>
      <c r="D3">
        <v>0.95</v>
      </c>
      <c r="E3" s="5">
        <v>10000</v>
      </c>
      <c r="F3" s="1">
        <f>845*1000</f>
        <v>845000</v>
      </c>
      <c r="G3" s="1">
        <f>12.9*1000</f>
        <v>12900</v>
      </c>
      <c r="H3" s="1">
        <v>20</v>
      </c>
      <c r="I3">
        <v>2023</v>
      </c>
      <c r="J3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50E7-A26F-4FD6-9FFF-EF335AB44258}">
  <dimension ref="A1:E31"/>
  <sheetViews>
    <sheetView tabSelected="1" workbookViewId="0">
      <selection activeCell="G32" sqref="G32"/>
    </sheetView>
  </sheetViews>
  <sheetFormatPr defaultRowHeight="14.5" x14ac:dyDescent="0.35"/>
  <sheetData>
    <row r="1" spans="1:5" x14ac:dyDescent="0.35">
      <c r="A1" t="s">
        <v>38</v>
      </c>
      <c r="B1" t="s">
        <v>3</v>
      </c>
      <c r="C1" t="s">
        <v>1</v>
      </c>
      <c r="D1" t="s">
        <v>23</v>
      </c>
      <c r="E1" t="s">
        <v>25</v>
      </c>
    </row>
    <row r="2" spans="1:5" x14ac:dyDescent="0.35">
      <c r="A2" s="6">
        <v>1</v>
      </c>
      <c r="B2" s="6">
        <v>1</v>
      </c>
      <c r="C2" s="6">
        <v>1</v>
      </c>
      <c r="D2" s="6">
        <v>1</v>
      </c>
      <c r="E2" s="6">
        <v>1</v>
      </c>
    </row>
    <row r="3" spans="1:5" x14ac:dyDescent="0.35">
      <c r="A3" s="6">
        <v>0.98924988818582693</v>
      </c>
      <c r="B3" s="6">
        <v>0.9582072576272912</v>
      </c>
      <c r="C3" s="6">
        <v>1.009636976823195</v>
      </c>
      <c r="D3" s="6">
        <v>1</v>
      </c>
      <c r="E3" s="6">
        <v>1</v>
      </c>
    </row>
    <row r="4" spans="1:5" x14ac:dyDescent="0.35">
      <c r="A4" s="6">
        <v>0.88779933263697608</v>
      </c>
      <c r="B4" s="6">
        <v>0.88643241599639311</v>
      </c>
      <c r="C4" s="6">
        <v>1.0181843040743779</v>
      </c>
      <c r="D4" s="6">
        <v>1</v>
      </c>
      <c r="E4" s="6">
        <v>1</v>
      </c>
    </row>
    <row r="5" spans="1:5" x14ac:dyDescent="0.35">
      <c r="A5" s="6">
        <v>0.9879339790533308</v>
      </c>
      <c r="B5" s="6">
        <v>0.82387062581509485</v>
      </c>
      <c r="C5" s="6">
        <v>1.043291358577112</v>
      </c>
      <c r="D5" s="6">
        <v>1</v>
      </c>
      <c r="E5" s="6">
        <v>1</v>
      </c>
    </row>
    <row r="6" spans="1:5" x14ac:dyDescent="0.35">
      <c r="A6" s="6">
        <v>1.023400503162692</v>
      </c>
      <c r="B6" s="6">
        <v>0.79721792333379837</v>
      </c>
      <c r="C6" s="6">
        <v>1.0444454572154873</v>
      </c>
      <c r="D6" s="6">
        <v>1</v>
      </c>
      <c r="E6" s="6">
        <v>1</v>
      </c>
    </row>
    <row r="7" spans="1:5" x14ac:dyDescent="0.35">
      <c r="A7" s="6">
        <v>1.06884691759934</v>
      </c>
      <c r="B7" s="6">
        <v>0.81059247730637296</v>
      </c>
      <c r="C7" s="6">
        <v>1.0548162326942749</v>
      </c>
      <c r="D7" s="6">
        <v>1</v>
      </c>
      <c r="E7" s="6">
        <v>1</v>
      </c>
    </row>
    <row r="8" spans="1:5" x14ac:dyDescent="0.35">
      <c r="A8" s="6">
        <v>1.1270959479986693</v>
      </c>
      <c r="B8" s="6">
        <v>0.8583341184535882</v>
      </c>
      <c r="C8" s="6">
        <v>1.0797257968436531</v>
      </c>
      <c r="D8" s="6">
        <v>1</v>
      </c>
      <c r="E8" s="6">
        <v>1</v>
      </c>
    </row>
    <row r="9" spans="1:5" x14ac:dyDescent="0.35">
      <c r="A9" s="6">
        <v>1.1787689822768215</v>
      </c>
      <c r="B9" s="6">
        <v>0.92890510902703283</v>
      </c>
      <c r="C9" s="6">
        <v>1.1021112593439639</v>
      </c>
      <c r="D9" s="6">
        <v>1</v>
      </c>
      <c r="E9" s="6">
        <v>1</v>
      </c>
    </row>
    <row r="10" spans="1:5" x14ac:dyDescent="0.35">
      <c r="A10" s="6">
        <v>1.2252044582876231</v>
      </c>
      <c r="B10" s="6">
        <v>0.98606308082161809</v>
      </c>
      <c r="C10" s="6">
        <v>1.134120808854197</v>
      </c>
      <c r="D10" s="6">
        <v>1</v>
      </c>
      <c r="E10" s="6">
        <v>1</v>
      </c>
    </row>
    <row r="11" spans="1:5" x14ac:dyDescent="0.35">
      <c r="A11" s="6">
        <v>1.2730177503288287</v>
      </c>
      <c r="B11" s="6">
        <v>1.0375075681940849</v>
      </c>
      <c r="C11" s="6">
        <v>1.1603980742618973</v>
      </c>
      <c r="D11" s="6">
        <v>1</v>
      </c>
      <c r="E11" s="6">
        <v>1</v>
      </c>
    </row>
    <row r="12" spans="1:5" x14ac:dyDescent="0.35">
      <c r="A12" s="6">
        <v>1.3296317605885677</v>
      </c>
      <c r="B12" s="6">
        <v>1.0872669075342576</v>
      </c>
      <c r="C12" s="6">
        <v>1.1877392096150643</v>
      </c>
      <c r="D12" s="6">
        <v>1</v>
      </c>
      <c r="E12" s="6">
        <v>1</v>
      </c>
    </row>
    <row r="13" spans="1:5" x14ac:dyDescent="0.35">
      <c r="A13" s="6">
        <v>1.3810178470502072</v>
      </c>
      <c r="B13" s="6">
        <v>1.1219422000554575</v>
      </c>
      <c r="C13" s="6">
        <v>1.2109454770105577</v>
      </c>
      <c r="D13" s="6">
        <v>1</v>
      </c>
      <c r="E13" s="6">
        <v>1</v>
      </c>
    </row>
    <row r="14" spans="1:5" x14ac:dyDescent="0.35">
      <c r="A14" s="6">
        <v>1.4266838984099257</v>
      </c>
      <c r="B14" s="6">
        <v>1.1687025017461319</v>
      </c>
      <c r="C14" s="6">
        <v>1.23613815670146</v>
      </c>
      <c r="D14" s="6">
        <v>1</v>
      </c>
      <c r="E14" s="6">
        <v>1</v>
      </c>
    </row>
    <row r="15" spans="1:5" x14ac:dyDescent="0.35">
      <c r="A15" s="6">
        <v>1.466406858594663</v>
      </c>
      <c r="B15" s="6">
        <v>1.1929319214314946</v>
      </c>
      <c r="C15" s="6">
        <v>1.2655996663379765</v>
      </c>
      <c r="D15" s="6">
        <v>1</v>
      </c>
      <c r="E15" s="6">
        <v>1</v>
      </c>
    </row>
    <row r="16" spans="1:5" x14ac:dyDescent="0.35">
      <c r="A16" s="6">
        <v>1.513121661774119</v>
      </c>
      <c r="B16" s="6">
        <v>1.2186164306558664</v>
      </c>
      <c r="C16" s="6">
        <v>1.2894771247245953</v>
      </c>
      <c r="D16" s="6">
        <v>1</v>
      </c>
      <c r="E16" s="6">
        <v>1</v>
      </c>
    </row>
    <row r="17" spans="1:5" x14ac:dyDescent="0.35">
      <c r="A17" s="6">
        <v>1.5712909941052551</v>
      </c>
      <c r="B17" s="6">
        <v>1.2489252373193342</v>
      </c>
      <c r="C17" s="6">
        <v>1.3144037218415126</v>
      </c>
      <c r="D17" s="6">
        <v>1</v>
      </c>
      <c r="E17" s="6">
        <v>1</v>
      </c>
    </row>
    <row r="18" spans="1:5" x14ac:dyDescent="0.35">
      <c r="A18" s="6">
        <v>1.6245932968172945</v>
      </c>
      <c r="B18" s="6">
        <v>1.2826169993507239</v>
      </c>
      <c r="C18" s="6">
        <v>1.3454391697487131</v>
      </c>
      <c r="D18" s="6">
        <v>1</v>
      </c>
      <c r="E18" s="6">
        <v>1</v>
      </c>
    </row>
    <row r="19" spans="1:5" x14ac:dyDescent="0.35">
      <c r="A19" s="6">
        <v>1.6827368696201177</v>
      </c>
      <c r="B19" s="6">
        <v>1.3179374294456858</v>
      </c>
      <c r="C19" s="6">
        <v>1.3776563373227306</v>
      </c>
      <c r="D19" s="6">
        <v>1</v>
      </c>
      <c r="E19" s="6">
        <v>1</v>
      </c>
    </row>
    <row r="20" spans="1:5" x14ac:dyDescent="0.35">
      <c r="A20" s="6">
        <v>1.7255750231556861</v>
      </c>
      <c r="B20" s="6">
        <v>1.3474978765235899</v>
      </c>
      <c r="C20" s="6">
        <v>1.408422019852154</v>
      </c>
      <c r="D20" s="6">
        <v>1</v>
      </c>
      <c r="E20" s="6">
        <v>1</v>
      </c>
    </row>
    <row r="21" spans="1:5" x14ac:dyDescent="0.35">
      <c r="A21" s="6">
        <v>1.7982984889834481</v>
      </c>
      <c r="B21" s="6">
        <v>1.3913479991362461</v>
      </c>
      <c r="C21" s="6">
        <v>1.4472406132236595</v>
      </c>
      <c r="D21" s="6">
        <v>1</v>
      </c>
      <c r="E21" s="6">
        <v>1</v>
      </c>
    </row>
    <row r="22" spans="1:5" x14ac:dyDescent="0.35">
      <c r="A22" s="6">
        <v>1.8600923521104986</v>
      </c>
      <c r="B22" s="6">
        <v>1.4252201562401481</v>
      </c>
      <c r="C22" s="6">
        <v>1.4802505043139444</v>
      </c>
      <c r="D22" s="6">
        <v>1</v>
      </c>
      <c r="E22" s="6">
        <v>1</v>
      </c>
    </row>
    <row r="23" spans="1:5" x14ac:dyDescent="0.35">
      <c r="A23" s="6">
        <v>1.9115702920083031</v>
      </c>
      <c r="B23" s="6">
        <v>1.4488117417959803</v>
      </c>
      <c r="C23" s="6">
        <v>1.5098685331116286</v>
      </c>
      <c r="D23" s="6">
        <v>1</v>
      </c>
      <c r="E23" s="6">
        <v>1</v>
      </c>
    </row>
    <row r="24" spans="1:5" x14ac:dyDescent="0.35">
      <c r="A24" s="6">
        <v>1.9893159820936794</v>
      </c>
      <c r="B24" s="6">
        <v>1.4834332322780102</v>
      </c>
      <c r="C24" s="6">
        <v>1.5405573371118901</v>
      </c>
      <c r="D24" s="6">
        <v>1</v>
      </c>
      <c r="E24" s="6">
        <v>1</v>
      </c>
    </row>
    <row r="25" spans="1:5" x14ac:dyDescent="0.35">
      <c r="A25" s="6">
        <v>2.0765196350555768</v>
      </c>
      <c r="B25" s="6">
        <v>1.4918368186586448</v>
      </c>
      <c r="C25" s="6">
        <v>1.5755343057776749</v>
      </c>
      <c r="D25" s="6">
        <v>1</v>
      </c>
      <c r="E25" s="6">
        <v>1</v>
      </c>
    </row>
    <row r="26" spans="1:5" x14ac:dyDescent="0.35">
      <c r="A26" s="6">
        <v>2.135372855336358</v>
      </c>
      <c r="B26" s="6">
        <v>1.5129138283656522</v>
      </c>
      <c r="C26" s="6">
        <v>1.6123213725073176</v>
      </c>
      <c r="D26" s="6">
        <v>1</v>
      </c>
      <c r="E26" s="6">
        <v>1</v>
      </c>
    </row>
    <row r="27" spans="1:5" x14ac:dyDescent="0.35">
      <c r="A27" s="6">
        <v>2.2158560386020874</v>
      </c>
      <c r="B27" s="6">
        <v>1.5425765236627942</v>
      </c>
      <c r="C27" s="6">
        <v>1.6495425497339637</v>
      </c>
      <c r="D27" s="6">
        <v>1</v>
      </c>
      <c r="E27" s="6">
        <v>1</v>
      </c>
    </row>
    <row r="28" spans="1:5" x14ac:dyDescent="0.35">
      <c r="A28" s="6">
        <v>2.265017837604081</v>
      </c>
      <c r="B28" s="6">
        <v>1.5750038160496109</v>
      </c>
      <c r="C28" s="6">
        <v>1.6849771067709269</v>
      </c>
      <c r="D28" s="6">
        <v>1</v>
      </c>
      <c r="E28" s="6">
        <v>1</v>
      </c>
    </row>
    <row r="29" spans="1:5" x14ac:dyDescent="0.35">
      <c r="A29" s="6">
        <v>2.319971401418162</v>
      </c>
      <c r="B29" s="6">
        <v>1.6218493245896501</v>
      </c>
      <c r="C29" s="6">
        <v>1.7175809687431236</v>
      </c>
      <c r="D29" s="6">
        <v>1</v>
      </c>
      <c r="E29" s="6">
        <v>1</v>
      </c>
    </row>
    <row r="30" spans="1:5" x14ac:dyDescent="0.35">
      <c r="A30" s="6">
        <v>2.3815216501084424</v>
      </c>
      <c r="B30" s="6">
        <v>1.6482707513369563</v>
      </c>
      <c r="C30" s="6">
        <v>1.7590451962888387</v>
      </c>
      <c r="D30" s="6">
        <v>1</v>
      </c>
      <c r="E30" s="6">
        <v>1</v>
      </c>
    </row>
    <row r="31" spans="1:5" x14ac:dyDescent="0.35">
      <c r="A31" s="6">
        <v>2.4283735090459624</v>
      </c>
      <c r="B31" s="6">
        <v>1.682620553693583</v>
      </c>
      <c r="C31" s="6">
        <v>1.7993074487468801</v>
      </c>
      <c r="D31" s="6">
        <v>1</v>
      </c>
      <c r="E31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ThermalExist</vt:lpstr>
      <vt:lpstr>ThermalCand</vt:lpstr>
      <vt:lpstr>EcoThermalExist</vt:lpstr>
      <vt:lpstr>EcoThermalCand</vt:lpstr>
      <vt:lpstr>RenewablesExist</vt:lpstr>
      <vt:lpstr>RenewablesCand</vt:lpstr>
      <vt:lpstr>ESSCand</vt:lpstr>
      <vt:lpstr>FuelPrice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KennyGiron</dc:creator>
  <cp:lastModifiedBy>KennyGiron</cp:lastModifiedBy>
  <dcterms:created xsi:type="dcterms:W3CDTF">2022-12-11T08:04:13Z</dcterms:created>
  <dcterms:modified xsi:type="dcterms:W3CDTF">2023-06-11T13:18:52Z</dcterms:modified>
</cp:coreProperties>
</file>