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rueg\OneDrive\Desktop\Data Bootcamp\Module 1 - Excel\Homework\"/>
    </mc:Choice>
  </mc:AlternateContent>
  <xr:revisionPtr revIDLastSave="0" documentId="13_ncr:1_{5D27F47A-2646-46FC-9C36-9AB55E80D9AD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Crowdfunding" sheetId="1" r:id="rId1"/>
    <sheet name="Parent Category Pivot Table" sheetId="3" r:id="rId2"/>
    <sheet name="Sub-Category Pivot Table" sheetId="4" r:id="rId3"/>
    <sheet name="Date Created Pivot Table" sheetId="5" r:id="rId4"/>
    <sheet name="Crowdfudning Goal Analysis" sheetId="6" r:id="rId5"/>
    <sheet name="Statistical Analysis" sheetId="7" r:id="rId6"/>
  </sheets>
  <definedNames>
    <definedName name="_xlnm._FilterDatabase" localSheetId="0" hidden="1">Crowdfunding!$A$1:$T$1001</definedName>
  </definedNames>
  <calcPr calcId="191029"/>
  <pivotCaches>
    <pivotCache cacheId="3" r:id="rId7"/>
    <pivotCache cacheId="4" r:id="rId8"/>
    <pivotCache cacheId="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6" l="1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13" i="6"/>
  <c r="B12" i="6"/>
  <c r="B11" i="6"/>
  <c r="B10" i="6"/>
  <c r="B9" i="6"/>
  <c r="B8" i="6"/>
  <c r="B7" i="6"/>
  <c r="B6" i="6"/>
  <c r="B5" i="6"/>
  <c r="B4" i="6"/>
  <c r="B3" i="6"/>
  <c r="B2" i="6"/>
  <c r="I8" i="7"/>
  <c r="I7" i="7"/>
  <c r="I6" i="7"/>
  <c r="I5" i="7"/>
  <c r="I4" i="7"/>
  <c r="I3" i="7"/>
  <c r="H8" i="7"/>
  <c r="H7" i="7"/>
  <c r="H6" i="7"/>
  <c r="H5" i="7"/>
  <c r="H4" i="7"/>
  <c r="H3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E12" i="6" l="1"/>
  <c r="G12" i="6" s="1"/>
  <c r="E13" i="6"/>
  <c r="G13" i="6" s="1"/>
  <c r="E11" i="6"/>
  <c r="F11" i="6" s="1"/>
  <c r="E10" i="6"/>
  <c r="G10" i="6" s="1"/>
  <c r="E9" i="6"/>
  <c r="F9" i="6" s="1"/>
  <c r="E8" i="6"/>
  <c r="H8" i="6" s="1"/>
  <c r="E7" i="6"/>
  <c r="H7" i="6" s="1"/>
  <c r="E6" i="6"/>
  <c r="F6" i="6" s="1"/>
  <c r="E5" i="6"/>
  <c r="G5" i="6" s="1"/>
  <c r="E4" i="6"/>
  <c r="G4" i="6" s="1"/>
  <c r="E3" i="6"/>
  <c r="F3" i="6" s="1"/>
  <c r="E2" i="6"/>
  <c r="H2" i="6" s="1"/>
  <c r="G11" i="6"/>
  <c r="F10" i="6"/>
  <c r="H10" i="6"/>
  <c r="F5" i="6"/>
  <c r="G8" i="6"/>
  <c r="H11" i="6"/>
  <c r="H3" i="6"/>
  <c r="F4" i="6"/>
  <c r="F13" i="6" l="1"/>
  <c r="F12" i="6"/>
  <c r="H12" i="6"/>
  <c r="H9" i="6"/>
  <c r="G9" i="6"/>
  <c r="G6" i="6"/>
  <c r="H6" i="6"/>
  <c r="H5" i="6"/>
  <c r="H4" i="6"/>
  <c r="H13" i="6"/>
  <c r="F8" i="6"/>
  <c r="F7" i="6"/>
  <c r="G7" i="6"/>
  <c r="G3" i="6"/>
  <c r="G2" i="6"/>
  <c r="F2" i="6"/>
</calcChain>
</file>

<file path=xl/sharedStrings.xml><?xml version="1.0" encoding="utf-8"?>
<sst xmlns="http://schemas.openxmlformats.org/spreadsheetml/2006/main" count="7063" uniqueCount="2115">
  <si>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</si>
  <si>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</si>
  <si>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</si>
  <si>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</si>
  <si>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</si>
  <si>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</si>
  <si>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</si>
  <si>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</si>
  <si>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</si>
  <si>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</si>
  <si>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</si>
  <si>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</si>
  <si>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</si>
  <si>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</si>
  <si>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</si>
  <si>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</si>
  <si>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</si>
  <si>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</si>
  <si>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</si>
  <si>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</si>
  <si>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</si>
  <si>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</si>
  <si>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</si>
  <si>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</si>
  <si>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</si>
  <si>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</si>
  <si>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</si>
  <si>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</si>
  <si>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</si>
  <si>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</si>
  <si>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</si>
  <si>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</si>
  <si>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</si>
  <si>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</si>
  <si>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</si>
  <si>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</si>
  <si>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</si>
  <si>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</si>
  <si>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</si>
  <si>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</si>
  <si>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</si>
  <si>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</si>
  <si>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</si>
  <si>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</si>
  <si>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</si>
  <si>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</si>
  <si>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</si>
  <si>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</si>
  <si>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</si>
  <si>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</si>
  <si>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</si>
  <si>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</si>
  <si>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</si>
  <si>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</si>
  <si>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</si>
  <si>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</si>
  <si>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</si>
  <si>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</si>
  <si>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</si>
  <si>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</si>
  <si>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</si>
  <si>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</si>
  <si>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</si>
  <si>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</si>
  <si>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</si>
  <si>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</si>
  <si>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</si>
  <si>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</si>
  <si>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</si>
  <si>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</si>
  <si>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</si>
  <si>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</si>
  <si>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</si>
  <si>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</si>
  <si>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</si>
  <si>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</si>
  <si>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</si>
  <si>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</si>
  <si>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</si>
  <si>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</si>
  <si>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</si>
  <si>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</si>
  <si>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</si>
  <si>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</si>
  <si>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</si>
  <si>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</si>
  <si>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</si>
  <si>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</si>
  <si>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</si>
  <si>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</si>
  <si>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</si>
  <si>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</si>
  <si>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</si>
  <si>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</si>
  <si>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</si>
  <si>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</si>
  <si>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</si>
  <si>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</si>
  <si>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</si>
  <si>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</si>
  <si>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</si>
  <si>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</si>
  <si>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</si>
  <si>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</si>
  <si>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</si>
  <si>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</si>
  <si>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</si>
  <si>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</si>
  <si>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</si>
  <si>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</si>
  <si>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</si>
  <si>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</si>
  <si>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</si>
  <si>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</si>
  <si>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</si>
  <si>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</si>
  <si>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</si>
  <si>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</si>
  <si>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</si>
  <si>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</si>
  <si>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</si>
  <si>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</si>
  <si>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</si>
  <si>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</si>
  <si>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</si>
  <si>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</si>
  <si>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</si>
  <si>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</si>
  <si>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</si>
  <si>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</si>
  <si>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</si>
  <si>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</si>
  <si>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</si>
  <si>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</si>
  <si>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</si>
  <si>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</si>
  <si>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</si>
  <si>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</si>
  <si>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</si>
  <si>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</si>
  <si>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</si>
  <si>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</si>
  <si>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</si>
  <si>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</si>
  <si>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</si>
  <si>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</si>
  <si>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</si>
  <si>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</si>
  <si>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</si>
  <si>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</si>
  <si>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</si>
  <si>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</si>
  <si>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</si>
  <si>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</si>
  <si>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</si>
  <si>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</si>
  <si>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</si>
  <si>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</si>
  <si>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</si>
  <si>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</si>
  <si>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</si>
  <si>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</si>
  <si>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</si>
  <si>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</si>
  <si>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</si>
  <si>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</si>
  <si>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</si>
  <si>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</si>
  <si>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</si>
  <si>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</si>
  <si>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</si>
  <si>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</si>
  <si>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</si>
  <si>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</si>
  <si>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</si>
  <si>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</si>
  <si>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</si>
  <si>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</si>
  <si>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</si>
  <si>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</si>
  <si>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</si>
  <si>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</si>
  <si>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</si>
  <si>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</si>
  <si>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</si>
  <si>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</si>
  <si>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</si>
  <si>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</si>
  <si>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</si>
  <si>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</si>
  <si>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</si>
  <si>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</si>
  <si>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</si>
  <si>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</si>
  <si>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</si>
  <si>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</si>
  <si>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</si>
  <si>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</si>
  <si>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</si>
  <si>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</si>
  <si>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</si>
  <si>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</si>
  <si>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</si>
  <si>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</si>
  <si>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</si>
  <si>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</si>
  <si>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</si>
  <si>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</si>
  <si>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</si>
  <si>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</si>
  <si>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</si>
  <si>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</si>
  <si>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</si>
  <si>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</si>
  <si>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</si>
  <si>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</si>
  <si>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</si>
  <si>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</si>
  <si>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</si>
  <si>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</si>
  <si>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</si>
  <si>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</si>
  <si>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</si>
  <si>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</si>
  <si>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</si>
  <si>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</si>
  <si>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</si>
  <si>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</si>
  <si>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</si>
  <si>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</si>
  <si>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</si>
  <si>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</si>
  <si>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</si>
  <si>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</si>
  <si>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</si>
  <si>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</si>
  <si>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</si>
  <si>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</si>
  <si>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</si>
  <si>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</si>
  <si>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</si>
  <si>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</si>
  <si>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</si>
  <si>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</si>
  <si>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</si>
  <si>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</si>
  <si>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</si>
  <si>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</si>
  <si>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</si>
  <si>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</si>
  <si>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</si>
  <si>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</si>
  <si>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</si>
  <si>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</si>
  <si>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</si>
  <si>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</si>
  <si>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</si>
  <si>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</si>
  <si>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</si>
  <si>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</si>
  <si>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</si>
  <si>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</si>
  <si>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</si>
  <si>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</si>
  <si>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</si>
  <si>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</si>
  <si>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</si>
  <si>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</si>
  <si>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</si>
  <si>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</si>
  <si>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</si>
  <si>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</si>
  <si>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</si>
  <si>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</si>
  <si>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</si>
  <si>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</si>
  <si>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</si>
  <si>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</si>
  <si>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</si>
  <si>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</si>
  <si>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</si>
  <si>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</si>
  <si>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</si>
  <si>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</si>
  <si>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</si>
  <si>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</si>
  <si>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</si>
  <si>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</si>
  <si>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</si>
  <si>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</si>
  <si>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</si>
  <si>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</si>
  <si>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</si>
  <si>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</si>
  <si>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</si>
  <si>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</si>
  <si>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</si>
  <si>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</si>
  <si>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</si>
  <si>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</si>
  <si>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</si>
  <si>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</si>
  <si>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</si>
  <si>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</si>
  <si>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</si>
  <si>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</si>
  <si>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</si>
  <si>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</si>
  <si>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</si>
  <si>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</si>
  <si>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</si>
  <si>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</si>
  <si>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</si>
  <si>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</si>
  <si>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</si>
  <si>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</si>
  <si>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</si>
  <si>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</si>
  <si>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</si>
  <si>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</si>
  <si>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</si>
  <si>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</si>
  <si>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</si>
  <si>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</si>
  <si>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</si>
  <si>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</si>
  <si>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</si>
  <si>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</si>
  <si>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</si>
  <si>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</si>
  <si>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</si>
  <si>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</si>
  <si>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</si>
  <si>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</si>
  <si>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</si>
  <si>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</si>
  <si>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</si>
  <si>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</si>
  <si>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</si>
  <si>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</si>
  <si>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</si>
  <si>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</si>
  <si>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</si>
  <si>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</si>
  <si>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</si>
  <si>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</si>
  <si>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</si>
  <si>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</si>
  <si>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</si>
  <si>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</si>
  <si>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</si>
  <si>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</si>
  <si>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</si>
  <si>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</si>
  <si>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</si>
  <si>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</si>
  <si>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</si>
  <si>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</si>
  <si>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</si>
  <si>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</si>
  <si>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</si>
  <si>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</si>
  <si>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</si>
  <si>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</si>
  <si>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</si>
  <si>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</si>
  <si>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</si>
  <si>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</si>
  <si>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</si>
  <si>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</si>
  <si>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</si>
  <si>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</si>
  <si>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</si>
  <si>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</si>
  <si>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</si>
  <si>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</si>
  <si>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</si>
  <si>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</si>
  <si>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</si>
  <si>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</si>
  <si>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</si>
  <si>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</si>
  <si>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</si>
  <si>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</si>
  <si>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</si>
  <si>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</si>
  <si>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</si>
  <si>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</si>
  <si>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</si>
  <si>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</si>
  <si>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</si>
  <si>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</si>
  <si>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</si>
  <si>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</si>
  <si>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</si>
  <si>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</si>
  <si>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</si>
  <si>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</si>
  <si>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</si>
  <si>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</si>
  <si>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</si>
  <si>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</si>
  <si>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</si>
  <si>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</si>
  <si>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</si>
  <si>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</si>
  <si>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</si>
  <si>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</si>
  <si>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</si>
  <si>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</si>
  <si>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</si>
  <si>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</si>
  <si>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</si>
  <si>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</si>
  <si>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</si>
  <si>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</si>
  <si>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</si>
  <si>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</si>
  <si>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</si>
  <si>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</si>
  <si>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</si>
  <si>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</si>
  <si>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</si>
  <si>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</si>
  <si>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</si>
  <si>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</si>
  <si>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</si>
  <si>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</si>
  <si>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</si>
  <si>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</si>
  <si>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</si>
  <si>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</si>
  <si>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</si>
  <si>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</si>
  <si>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</si>
  <si>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</si>
  <si>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</si>
  <si>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</si>
  <si>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</si>
  <si>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</si>
  <si>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</si>
  <si>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</si>
  <si>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</si>
  <si>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</si>
  <si>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</si>
  <si>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</si>
  <si>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</si>
  <si>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</si>
  <si>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</si>
  <si>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</si>
  <si>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</si>
  <si>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</si>
  <si>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</si>
  <si>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</si>
  <si>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</si>
  <si>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</si>
  <si>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</si>
  <si>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</si>
  <si>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</si>
  <si>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</si>
  <si>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</si>
  <si>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</si>
  <si>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</si>
  <si>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</si>
  <si>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</si>
  <si>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</si>
  <si>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</si>
  <si>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</si>
  <si>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</si>
  <si>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</si>
  <si>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</si>
  <si>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</si>
  <si>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</si>
  <si>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</si>
  <si>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</si>
  <si>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</si>
  <si>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</si>
  <si>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</si>
  <si>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</si>
  <si>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</si>
  <si>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</si>
  <si>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</si>
  <si>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</si>
  <si>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</si>
  <si>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</si>
  <si>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</si>
  <si>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</si>
  <si>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</si>
  <si>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</si>
  <si>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</si>
  <si>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</si>
  <si>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</si>
  <si>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</si>
  <si>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</si>
  <si>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</si>
  <si>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</si>
  <si>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</si>
  <si>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</si>
  <si>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</si>
  <si>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</si>
  <si>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</si>
  <si>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</si>
  <si>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</si>
  <si>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</si>
  <si>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</si>
  <si>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</si>
  <si>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</si>
  <si>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</si>
  <si>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</si>
  <si>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</si>
  <si>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</si>
  <si>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</si>
  <si>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</si>
  <si>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</si>
  <si>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</si>
  <si>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</si>
  <si>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</si>
  <si>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</si>
  <si>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</si>
  <si>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</si>
  <si>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</si>
  <si>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</si>
  <si>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</si>
  <si>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</si>
  <si>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</si>
  <si>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</si>
  <si>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</si>
  <si>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</si>
  <si>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</si>
  <si>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</si>
  <si>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</si>
  <si>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</si>
  <si>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</si>
  <si>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</si>
  <si>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</si>
  <si>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</si>
  <si>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</si>
  <si>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</si>
  <si>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</si>
  <si>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</si>
  <si>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</si>
  <si>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</si>
  <si>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</si>
  <si>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</si>
  <si>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</si>
  <si>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</si>
  <si>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</si>
  <si>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</si>
  <si>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</si>
  <si>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</si>
  <si>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</si>
  <si>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</si>
  <si>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</si>
  <si>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</si>
  <si>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</si>
  <si>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</si>
  <si>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</si>
  <si>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</si>
  <si>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</si>
  <si>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</si>
  <si>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</si>
  <si>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</si>
  <si>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</si>
  <si>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</si>
  <si>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</si>
  <si>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</si>
  <si>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</si>
  <si>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</si>
  <si>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</si>
  <si>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</si>
  <si>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</si>
  <si>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</si>
  <si>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</si>
  <si>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</si>
  <si>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</si>
  <si>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</si>
  <si>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</si>
  <si>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</si>
  <si>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</si>
  <si>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</si>
  <si>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</si>
  <si>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</si>
  <si>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</si>
  <si>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</si>
  <si>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</si>
  <si>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</si>
  <si>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</si>
  <si>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</si>
  <si>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</si>
  <si>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</si>
  <si>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</si>
  <si>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</si>
  <si>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</si>
  <si>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</si>
  <si>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</si>
  <si>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</si>
  <si>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</si>
  <si>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</si>
  <si>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</si>
  <si>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</si>
  <si>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</si>
  <si>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</si>
  <si>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</si>
  <si>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</si>
  <si>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</si>
  <si>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</si>
  <si>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</si>
  <si>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</si>
  <si>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</si>
  <si>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</si>
  <si>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</si>
  <si>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</si>
  <si>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</si>
  <si>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</si>
  <si>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</si>
  <si>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</si>
  <si>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</si>
  <si>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</si>
  <si>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</si>
  <si>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</si>
  <si>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</si>
  <si>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</si>
  <si>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</si>
  <si>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</si>
  <si>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</si>
  <si>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</si>
  <si>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</si>
  <si>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</si>
  <si>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</si>
  <si>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</si>
  <si>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</si>
  <si>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</si>
  <si>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</si>
  <si>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</si>
  <si>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</si>
  <si>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</si>
  <si>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</si>
  <si>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</si>
  <si>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</si>
  <si>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</si>
  <si>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</si>
  <si>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</si>
  <si>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</si>
  <si>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</si>
  <si>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</si>
  <si>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</si>
  <si>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</si>
  <si>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</si>
  <si>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</si>
  <si>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</si>
  <si>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</si>
  <si>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</si>
  <si>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</si>
  <si>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</si>
  <si>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</si>
  <si>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</si>
  <si>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</si>
  <si>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</si>
  <si>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</si>
  <si>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</si>
  <si>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</si>
  <si>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</si>
  <si>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</si>
  <si>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</si>
  <si>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</si>
  <si>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</si>
  <si>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</si>
  <si>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</si>
  <si>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</si>
  <si>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</si>
  <si>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</si>
  <si>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</si>
  <si>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</si>
  <si>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</si>
  <si>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</si>
  <si>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</si>
  <si>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</si>
  <si>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</si>
  <si>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</si>
  <si>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</si>
  <si>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</si>
  <si>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</si>
  <si>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</si>
  <si>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</si>
  <si>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</si>
  <si>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</si>
  <si>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</si>
  <si>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</si>
  <si>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</si>
  <si>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</si>
  <si>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</si>
  <si>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</si>
  <si>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</si>
  <si>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</si>
  <si>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</si>
  <si>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</si>
  <si>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</si>
  <si>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</si>
  <si>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</si>
  <si>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</si>
  <si>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</si>
  <si>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</si>
  <si>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</si>
  <si>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</si>
  <si>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</si>
  <si>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</si>
  <si>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</si>
  <si>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</si>
  <si>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</si>
  <si>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</si>
  <si>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</si>
  <si>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</si>
  <si>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</si>
  <si>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</si>
  <si>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</si>
  <si>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</si>
  <si>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</si>
  <si>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</si>
  <si>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</si>
  <si>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</si>
  <si>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</si>
  <si>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</si>
  <si>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</si>
  <si>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</si>
  <si>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</si>
  <si>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</si>
  <si>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</si>
  <si>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</si>
  <si>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</si>
  <si>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</si>
  <si>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</si>
  <si>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</si>
  <si>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</si>
  <si>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</si>
  <si>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</si>
  <si>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</si>
  <si>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</si>
  <si>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</si>
  <si>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</si>
  <si>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</si>
  <si>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</si>
  <si>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</si>
  <si>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</si>
  <si>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</si>
  <si>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</si>
  <si>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</si>
  <si>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</si>
  <si>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</si>
  <si>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</si>
  <si>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</si>
  <si>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</si>
  <si>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</si>
  <si>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</si>
  <si>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</si>
  <si>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</si>
  <si>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</si>
  <si>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</si>
  <si>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</si>
  <si>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</si>
  <si>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</si>
  <si>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</si>
  <si>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</si>
  <si>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</si>
  <si>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</si>
  <si>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</si>
  <si>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</si>
  <si>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</si>
  <si>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</si>
  <si>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</si>
  <si>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</si>
  <si>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</si>
  <si>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</si>
  <si>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</si>
  <si>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</si>
  <si>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</si>
  <si>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</si>
  <si>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</si>
  <si>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</si>
  <si>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</si>
  <si>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</si>
  <si>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</si>
  <si>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</si>
  <si>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</si>
  <si>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</si>
  <si>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</si>
  <si>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</si>
  <si>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</si>
  <si>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</si>
  <si>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</si>
  <si>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</si>
  <si>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</si>
  <si>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</si>
  <si>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</si>
  <si>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</si>
  <si>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</si>
  <si>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</si>
  <si>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</si>
  <si>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</si>
  <si>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</si>
  <si>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</si>
  <si>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</si>
  <si>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</si>
  <si>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</si>
  <si>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</si>
  <si>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</si>
  <si>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</si>
  <si>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</si>
  <si>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</si>
  <si>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</si>
  <si>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</si>
  <si>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</si>
  <si>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</si>
  <si>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</si>
  <si>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</si>
  <si>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</si>
  <si>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</si>
  <si>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</si>
  <si>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</si>
  <si>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</si>
  <si>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</si>
  <si>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</si>
  <si>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</si>
  <si>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</si>
  <si>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</si>
  <si>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</si>
  <si>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</si>
  <si>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</si>
  <si>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</si>
  <si>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</si>
  <si>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</si>
  <si>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</si>
  <si>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</si>
  <si>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</si>
  <si>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</si>
  <si>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</si>
  <si>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</si>
  <si>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</si>
  <si>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</si>
  <si>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</si>
  <si>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</si>
  <si>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</si>
  <si>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</si>
  <si>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</si>
  <si>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</si>
  <si>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</si>
  <si>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</si>
  <si>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</si>
  <si>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</si>
  <si>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</si>
  <si>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</si>
  <si>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</si>
  <si>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</si>
  <si>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</si>
  <si>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</si>
  <si>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</si>
  <si>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</si>
  <si>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</si>
  <si>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</si>
  <si>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</si>
  <si>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</si>
  <si>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</si>
  <si>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</si>
  <si>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</si>
  <si>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</si>
  <si>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</si>
  <si>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</si>
  <si>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</si>
  <si>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</si>
  <si>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</si>
  <si>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</si>
  <si>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</si>
  <si>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</si>
  <si>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</si>
  <si>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</si>
  <si>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</si>
  <si>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</si>
  <si>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</si>
  <si>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</si>
  <si>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</si>
  <si>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</si>
  <si>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</si>
  <si>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</si>
  <si>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</si>
  <si>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</si>
  <si>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</si>
  <si>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</si>
  <si>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</si>
  <si>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</si>
  <si>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</si>
  <si>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</si>
  <si>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</si>
  <si>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</si>
  <si>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</si>
  <si>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</si>
  <si>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</si>
  <si>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</si>
  <si>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</si>
  <si>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</si>
  <si>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</si>
  <si>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</si>
  <si>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</si>
  <si>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</si>
  <si>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</si>
  <si>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</si>
  <si>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</si>
  <si>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</si>
  <si>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</si>
  <si>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</si>
  <si>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</si>
  <si>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</si>
  <si>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</si>
  <si>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</si>
  <si>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</si>
  <si>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</si>
  <si>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</si>
  <si>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</si>
  <si>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</si>
  <si>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</si>
  <si>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</si>
  <si>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</si>
  <si>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</si>
  <si>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</si>
  <si>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</si>
  <si>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</si>
  <si>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</si>
  <si>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</si>
  <si>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</si>
  <si>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</si>
  <si>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</si>
  <si>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</si>
  <si>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</si>
  <si>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</si>
  <si>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</si>
  <si>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</si>
  <si>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</si>
  <si>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</si>
  <si>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</si>
  <si>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</si>
  <si>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</si>
  <si>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</si>
  <si>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</si>
  <si>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</si>
  <si>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</si>
  <si>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</si>
  <si>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</si>
  <si>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</si>
  <si>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</si>
  <si>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</si>
  <si>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</si>
  <si>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</si>
  <si>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</si>
  <si>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</si>
  <si>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</si>
  <si>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</si>
  <si>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</si>
  <si>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</si>
  <si>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</si>
  <si>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</si>
  <si>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</si>
  <si>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</si>
  <si>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</si>
  <si>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</si>
  <si>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</si>
  <si>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</si>
  <si>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</si>
  <si>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</si>
  <si>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</si>
  <si>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</si>
  <si>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</si>
  <si>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</si>
  <si>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</si>
  <si>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</si>
  <si>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</si>
  <si>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</si>
  <si>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</si>
  <si>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</si>
  <si>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</si>
  <si>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</si>
  <si>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</si>
  <si>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</si>
  <si>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</si>
  <si>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</si>
  <si>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</si>
  <si>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</si>
  <si>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</si>
  <si>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</si>
  <si>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</si>
  <si>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</si>
  <si>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</si>
  <si>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</si>
  <si>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</si>
  <si>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</si>
  <si>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</si>
  <si>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</si>
  <si>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</si>
  <si>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</si>
  <si>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</si>
  <si>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</si>
  <si>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</si>
  <si>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</si>
  <si>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</si>
  <si>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</si>
  <si>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</si>
  <si>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</si>
  <si>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</si>
  <si>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</si>
  <si>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</si>
  <si>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</si>
  <si>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</si>
  <si>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</si>
  <si>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</si>
  <si>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</si>
  <si>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</si>
  <si>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</si>
  <si>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</si>
  <si>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</si>
  <si>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</si>
  <si>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</si>
  <si>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</si>
  <si>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</si>
  <si>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</si>
  <si>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</si>
  <si>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</si>
  <si>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</si>
  <si>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</si>
  <si>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</si>
  <si>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</si>
  <si>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</si>
  <si>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</si>
  <si>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</si>
  <si>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</si>
  <si>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</si>
  <si>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</si>
  <si>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</si>
  <si>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</si>
  <si>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</si>
  <si>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</si>
  <si>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</si>
  <si>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</si>
  <si>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</si>
  <si>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</si>
  <si>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</si>
  <si>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</si>
  <si>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</si>
  <si>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</si>
  <si>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</si>
  <si>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</si>
  <si>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</si>
  <si>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</si>
  <si>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</si>
  <si>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</si>
  <si>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</si>
  <si>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</si>
  <si>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</si>
  <si>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</si>
  <si>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</si>
  <si>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</si>
  <si>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</si>
  <si>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</si>
  <si>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</si>
  <si>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</si>
  <si>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</si>
  <si>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</si>
  <si>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</si>
  <si>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</si>
  <si>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</si>
  <si>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</si>
  <si>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</si>
  <si>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</si>
  <si>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</si>
  <si>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</si>
  <si>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</si>
  <si>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</si>
  <si>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</si>
  <si>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</si>
  <si>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</si>
  <si>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</si>
  <si>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</si>
  <si>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</si>
  <si>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</si>
  <si>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</si>
  <si>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</si>
  <si>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</si>
  <si>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</si>
  <si>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</si>
  <si>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</si>
  <si>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</si>
  <si>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</si>
  <si>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</si>
  <si>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</si>
  <si>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</si>
  <si>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</si>
  <si>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</si>
  <si>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</si>
  <si>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</si>
  <si>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</si>
  <si>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</si>
  <si>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</si>
  <si>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</si>
  <si>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</si>
  <si>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</si>
  <si>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</si>
  <si>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</si>
  <si>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</si>
  <si>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</si>
  <si>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</si>
  <si>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</si>
  <si>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</si>
  <si>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</si>
  <si>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</si>
  <si>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</si>
  <si>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</si>
  <si>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</si>
  <si>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</si>
  <si>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</si>
  <si>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</si>
  <si>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</si>
  <si>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</si>
  <si>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</si>
  <si>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</si>
  <si>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</si>
  <si>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</si>
  <si>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</si>
  <si>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</si>
  <si>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</si>
  <si>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</si>
  <si>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</si>
  <si>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</si>
  <si>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</si>
  <si>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</si>
  <si>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</si>
  <si>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</si>
  <si>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</si>
  <si>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</si>
  <si>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</si>
  <si>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</si>
  <si>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</si>
  <si>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</si>
  <si>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</si>
  <si>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</si>
  <si>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</si>
  <si>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</si>
  <si>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</si>
  <si>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</si>
  <si>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</si>
  <si>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</si>
  <si>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</si>
  <si>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</si>
  <si>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</si>
  <si>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</si>
  <si>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</si>
  <si>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</si>
  <si>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</si>
  <si>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</si>
  <si>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</si>
  <si>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</si>
  <si>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</si>
  <si>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</si>
  <si>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</si>
  <si>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</si>
  <si>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</si>
  <si>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</si>
  <si>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</si>
  <si>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</si>
  <si>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</si>
  <si>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</si>
  <si>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</si>
  <si>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</si>
  <si>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</si>
  <si>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</si>
  <si>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</si>
  <si>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</si>
  <si>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</si>
  <si>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</si>
  <si>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</si>
  <si>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</si>
  <si>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</si>
  <si>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</si>
  <si>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</si>
  <si>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</si>
  <si>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</si>
  <si>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</si>
  <si>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</si>
  <si>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</si>
  <si>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</si>
  <si>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</si>
  <si>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</si>
  <si>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</si>
  <si>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</si>
  <si>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</si>
  <si>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</si>
  <si>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</si>
  <si>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</si>
  <si>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</si>
  <si>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</si>
  <si>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</si>
  <si>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</si>
  <si>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</si>
  <si>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</si>
  <si>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</si>
  <si>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</si>
  <si>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</si>
  <si>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</si>
  <si>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</si>
  <si>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</si>
  <si>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</si>
  <si>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</si>
  <si>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</si>
  <si>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</si>
  <si>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</si>
  <si>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</si>
  <si>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</si>
  <si>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</si>
  <si>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</si>
  <si>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</si>
  <si>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</si>
  <si>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</si>
  <si>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</si>
  <si>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</si>
  <si>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</si>
  <si>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</si>
  <si>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</si>
  <si>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</si>
  <si>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</si>
  <si>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</si>
  <si>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</si>
  <si>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</si>
  <si>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</si>
  <si>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</si>
  <si>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</si>
  <si>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</si>
  <si>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</si>
  <si>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</si>
  <si>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</si>
  <si>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</si>
  <si>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</si>
  <si>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</si>
  <si>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</si>
  <si>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</si>
  <si>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</si>
  <si>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</si>
  <si>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</si>
  <si>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</si>
  <si>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</si>
  <si>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</si>
  <si>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</si>
  <si>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</si>
  <si>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</si>
  <si>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</si>
  <si>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</si>
  <si>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</si>
  <si>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</si>
  <si>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</si>
  <si>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</si>
  <si>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</si>
  <si>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</si>
  <si>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</si>
  <si>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</si>
  <si>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</si>
  <si>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</si>
  <si>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</si>
  <si>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</si>
  <si>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</si>
  <si>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</si>
  <si>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</si>
  <si>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</si>
  <si>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</si>
  <si>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</si>
  <si>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</si>
  <si>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</si>
  <si>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</si>
  <si>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</si>
  <si>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</si>
  <si>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</si>
  <si>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</si>
  <si>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</si>
  <si>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</si>
  <si>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</si>
  <si>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</si>
  <si>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</si>
  <si>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</si>
  <si>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</si>
  <si>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</si>
  <si>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</si>
  <si>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</si>
  <si>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</si>
  <si>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</si>
  <si>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</si>
  <si>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</si>
  <si>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</si>
  <si>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</si>
  <si>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</si>
  <si>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</si>
  <si>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</si>
  <si>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</si>
  <si>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</si>
  <si>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</si>
  <si>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</si>
  <si>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</si>
  <si>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</si>
  <si>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</si>
  <si>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</si>
  <si>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</si>
  <si>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</si>
  <si>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</si>
  <si>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</si>
  <si>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</si>
  <si>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</si>
  <si>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</si>
  <si>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</si>
  <si>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</si>
  <si>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</si>
  <si>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</si>
  <si>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</si>
  <si>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</si>
  <si>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</si>
  <si>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</si>
  <si>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</si>
  <si>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</si>
  <si>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</si>
  <si>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</si>
  <si>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</si>
  <si>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</si>
  <si>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</si>
  <si>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</si>
  <si>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</si>
  <si>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</si>
  <si>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</si>
  <si>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</si>
  <si>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</si>
  <si>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</si>
  <si>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</si>
  <si>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</si>
  <si>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</si>
  <si>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</si>
  <si>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</si>
  <si>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</si>
  <si>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</si>
  <si>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</si>
  <si>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</si>
  <si>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</si>
  <si>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</si>
  <si>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</si>
  <si>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</si>
  <si>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</si>
  <si>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</si>
  <si>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</si>
  <si>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</si>
  <si>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</si>
  <si>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</si>
  <si>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</si>
  <si>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</si>
  <si>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</si>
  <si>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</si>
  <si>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</si>
  <si>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</si>
  <si>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</si>
  <si>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</si>
  <si>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</si>
  <si>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</si>
  <si>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</si>
  <si>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</si>
  <si>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</si>
  <si>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</si>
  <si>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</si>
  <si>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</si>
  <si>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</si>
  <si>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</si>
  <si>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</si>
  <si>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</si>
  <si>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</si>
  <si>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</si>
  <si>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</si>
  <si>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</si>
  <si>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</si>
  <si>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</si>
  <si>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</si>
  <si>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</si>
  <si>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</si>
  <si>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</si>
  <si>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</si>
  <si>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</si>
  <si>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</si>
  <si>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</si>
  <si>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</si>
  <si>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</si>
  <si>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</si>
  <si>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</si>
  <si>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</si>
  <si>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</si>
  <si>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</si>
  <si>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</si>
  <si>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</si>
  <si>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</si>
  <si>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</si>
  <si>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</si>
  <si>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</si>
  <si>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</si>
  <si>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</si>
  <si>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</si>
  <si>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</si>
  <si>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</si>
  <si>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</si>
  <si>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</si>
  <si>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</si>
  <si>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</si>
  <si>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</si>
  <si>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</si>
  <si>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</si>
  <si>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</si>
  <si>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</si>
  <si>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</si>
  <si>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</si>
  <si>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</si>
  <si>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</si>
  <si>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</si>
  <si>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</si>
  <si>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</si>
  <si>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</si>
  <si>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</si>
  <si>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</si>
  <si>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</si>
  <si>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</si>
  <si>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</si>
  <si>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</si>
  <si>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</si>
  <si>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</si>
  <si>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</si>
  <si>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</si>
  <si>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</si>
  <si>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</si>
  <si>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</si>
  <si>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</si>
  <si>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</si>
  <si>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</si>
  <si>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</si>
  <si>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</si>
  <si>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</si>
  <si>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</si>
  <si>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</si>
  <si>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</si>
  <si>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</si>
  <si>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</si>
  <si>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</si>
  <si>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</si>
  <si>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</si>
  <si>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</si>
  <si>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</si>
  <si>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</si>
  <si>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</si>
  <si>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</si>
  <si>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</si>
  <si>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</si>
  <si>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</si>
  <si>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</si>
  <si>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</si>
  <si>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</si>
  <si>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</si>
  <si>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</si>
  <si>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</si>
  <si>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</si>
  <si>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</si>
  <si>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</si>
  <si>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</si>
  <si>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</si>
  <si>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</si>
  <si>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</si>
  <si>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</si>
  <si>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</si>
  <si>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</si>
  <si>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</si>
  <si>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</si>
  <si>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</si>
  <si>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</si>
  <si>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</si>
  <si>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</si>
  <si>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</si>
  <si>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</si>
  <si>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</si>
  <si>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</si>
  <si>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</si>
  <si>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</si>
  <si>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</si>
  <si>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</si>
  <si>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</si>
  <si>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</si>
  <si>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</si>
  <si>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</si>
  <si>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</si>
  <si>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</si>
  <si>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</si>
  <si>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</si>
  <si>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</si>
  <si>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</si>
  <si>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</si>
  <si>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</si>
  <si>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</si>
  <si>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</si>
  <si>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</si>
  <si>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</si>
  <si>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</si>
  <si>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</si>
  <si>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</si>
  <si>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</si>
  <si>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</si>
  <si>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</si>
  <si>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</si>
  <si>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</si>
  <si>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</si>
  <si>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</si>
  <si>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</si>
  <si>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</si>
  <si>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</si>
  <si>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</si>
  <si>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</si>
  <si>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</si>
  <si>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</si>
  <si>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</si>
  <si>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</si>
  <si>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</si>
  <si>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</si>
  <si>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</si>
  <si>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</si>
  <si>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</si>
  <si>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</si>
  <si>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</si>
  <si>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</si>
  <si>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</si>
  <si>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</si>
  <si>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</si>
  <si>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</si>
  <si>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</si>
  <si>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</si>
  <si>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</si>
  <si>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</si>
  <si>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</si>
  <si>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</si>
  <si>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</si>
  <si>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</si>
  <si>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</si>
  <si>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</si>
  <si>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</si>
  <si>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</si>
  <si>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</si>
  <si>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</si>
  <si>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</si>
  <si>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</si>
  <si>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</si>
  <si>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</si>
  <si>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</si>
  <si>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</si>
  <si>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</si>
  <si>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</si>
  <si>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</si>
  <si>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</si>
  <si>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</si>
  <si>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</si>
  <si>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</si>
  <si>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</si>
  <si>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</si>
  <si>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</si>
  <si>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</si>
  <si>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</si>
  <si>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</si>
  <si>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</si>
  <si>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</si>
  <si>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</si>
  <si>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</si>
  <si>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</si>
  <si>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</si>
  <si>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</si>
  <si>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</si>
  <si>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</si>
  <si>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</si>
  <si>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</si>
  <si>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</si>
  <si>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</si>
  <si>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</si>
  <si>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</si>
  <si>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</si>
  <si>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</si>
  <si>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</si>
  <si>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</si>
  <si>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</si>
  <si>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</si>
  <si>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</si>
  <si>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</si>
  <si>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</si>
  <si>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</si>
  <si>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</si>
  <si>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</si>
  <si>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</si>
  <si>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</si>
  <si>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</si>
  <si>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</si>
  <si>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</si>
  <si>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</si>
  <si>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</si>
  <si>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</si>
  <si>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</si>
  <si>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</si>
  <si>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</si>
  <si>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</si>
  <si>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</si>
  <si>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</si>
  <si>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</si>
  <si>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</si>
  <si>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</si>
  <si>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</si>
  <si>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</si>
  <si>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</si>
  <si>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</si>
  <si>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</si>
  <si>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</si>
  <si>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</si>
  <si>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</si>
  <si>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</si>
  <si>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</si>
  <si>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</si>
  <si>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</si>
  <si>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</si>
  <si>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</si>
  <si>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</si>
  <si>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</si>
  <si>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</si>
  <si>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</si>
  <si>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</si>
  <si>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</si>
  <si>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</si>
  <si>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</si>
  <si>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</si>
  <si>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</si>
  <si>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</si>
  <si>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</si>
  <si>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</si>
  <si>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</si>
  <si>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</si>
  <si>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</si>
  <si>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</si>
  <si>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</si>
  <si>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</si>
  <si>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</si>
  <si>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</si>
  <si>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</si>
  <si>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</si>
  <si>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</si>
  <si>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</si>
  <si>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</si>
  <si>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</si>
  <si>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</si>
  <si>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</si>
  <si>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</si>
  <si>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</si>
  <si>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</si>
  <si>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</si>
  <si>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</si>
  <si>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</si>
  <si>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</si>
  <si>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</si>
  <si>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</si>
  <si>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</si>
  <si>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</si>
  <si>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</si>
  <si>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</si>
  <si>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</si>
  <si>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</si>
  <si>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</si>
  <si>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</si>
  <si>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</si>
  <si>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</si>
  <si>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</si>
  <si>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</si>
  <si>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</si>
  <si>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</si>
  <si>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</si>
  <si>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</si>
  <si>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</si>
  <si>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</si>
  <si>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</si>
  <si>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</si>
  <si>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</si>
  <si>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</si>
  <si>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</si>
  <si>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</si>
  <si>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</si>
  <si>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</si>
  <si>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</si>
  <si>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</si>
  <si>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</si>
  <si>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</si>
  <si>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</si>
  <si>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</si>
  <si>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</si>
  <si>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</si>
  <si>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</si>
  <si>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</si>
  <si>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</si>
  <si>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</si>
  <si>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</si>
  <si>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</si>
  <si>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</si>
  <si>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</si>
  <si>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</si>
  <si>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</si>
  <si>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</si>
  <si>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</si>
  <si>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</si>
  <si>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</si>
  <si>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</si>
  <si>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</si>
  <si>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</si>
  <si>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</si>
  <si>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</si>
  <si>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</si>
  <si>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</si>
  <si>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</si>
  <si>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</si>
  <si>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</si>
  <si>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</si>
  <si>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</si>
  <si>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</si>
  <si>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</si>
  <si>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</si>
  <si>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</si>
  <si>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</si>
  <si>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</si>
  <si>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</si>
  <si>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</si>
  <si>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</si>
  <si>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</si>
  <si>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</si>
  <si>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</si>
  <si>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</si>
  <si>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</si>
  <si>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</si>
  <si>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</si>
  <si>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</si>
  <si>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</si>
  <si>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</si>
  <si>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</si>
  <si>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</si>
  <si>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</si>
  <si>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</si>
  <si>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</si>
  <si>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</si>
  <si>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</si>
  <si>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</si>
  <si>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</si>
  <si>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</si>
  <si>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</si>
  <si>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</si>
  <si>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</si>
  <si>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</si>
  <si>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</si>
  <si>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</si>
  <si>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</si>
  <si>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</si>
  <si>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</si>
  <si>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</si>
  <si>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</si>
  <si>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</si>
  <si>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</si>
  <si>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</si>
  <si>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</si>
  <si>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</si>
  <si>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</si>
  <si>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</si>
  <si>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</si>
  <si>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</si>
  <si>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</si>
  <si>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</si>
  <si>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</si>
  <si>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</si>
  <si>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</si>
  <si>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</si>
  <si>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</si>
  <si>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</si>
  <si>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</si>
  <si>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</si>
  <si>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</si>
  <si>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</si>
  <si>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</si>
  <si>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</si>
  <si>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</si>
  <si>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</si>
  <si>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</si>
  <si>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</si>
  <si>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</si>
  <si>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</si>
  <si>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</si>
  <si>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</si>
  <si>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</si>
  <si>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</si>
  <si>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</si>
  <si>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</si>
  <si>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</si>
  <si>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</si>
  <si>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</si>
  <si>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</si>
  <si>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</si>
  <si>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</si>
  <si>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</si>
  <si>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</si>
  <si>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</si>
  <si>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</si>
  <si>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</si>
  <si>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</si>
  <si>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</si>
  <si>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</si>
  <si>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</si>
  <si>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</si>
  <si>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</si>
  <si>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</si>
  <si>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</si>
  <si>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</si>
  <si>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</si>
  <si>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</si>
  <si>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</si>
  <si>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</si>
  <si>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</si>
  <si>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</si>
  <si>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</si>
  <si>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</si>
  <si>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</si>
  <si>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</si>
  <si>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</si>
  <si>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</si>
  <si>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</si>
  <si>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</si>
  <si>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</si>
  <si>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</si>
  <si>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</si>
  <si>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</si>
  <si>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</si>
  <si>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</si>
  <si>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</si>
  <si>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</si>
  <si>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</si>
  <si>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</si>
  <si>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</si>
  <si>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</si>
  <si>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</si>
  <si>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</si>
  <si>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</si>
  <si>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</si>
  <si>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</si>
  <si>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</si>
  <si>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</si>
  <si>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</si>
  <si>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</si>
  <si>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</si>
  <si>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</si>
  <si>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</si>
  <si>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</si>
  <si>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</si>
  <si>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</si>
  <si>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</si>
  <si>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</si>
  <si>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</si>
  <si>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</si>
  <si>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</si>
  <si>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</si>
  <si>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</si>
  <si>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</si>
  <si>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</si>
  <si>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</si>
  <si>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</si>
  <si>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</si>
  <si>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</si>
  <si>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</si>
  <si>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</si>
  <si>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</si>
  <si>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</si>
  <si>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</si>
  <si>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</si>
  <si>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</si>
  <si>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</si>
  <si>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</si>
  <si>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</si>
  <si>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</si>
  <si>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</si>
  <si>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</si>
  <si>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</si>
  <si>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</si>
  <si>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</si>
  <si>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</si>
  <si>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</si>
  <si>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</si>
  <si>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</si>
  <si>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</si>
  <si>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</si>
  <si>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</si>
  <si>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</si>
  <si>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</si>
  <si>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</si>
  <si>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</si>
  <si>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</si>
  <si>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</si>
  <si>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</si>
  <si>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</si>
  <si>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</si>
  <si>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</si>
  <si>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</si>
  <si>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</si>
  <si>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</si>
  <si>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</si>
  <si>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</si>
  <si>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</si>
  <si>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</si>
  <si>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</si>
  <si>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</si>
  <si>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</si>
  <si>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</si>
  <si>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</si>
  <si>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</si>
  <si>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</si>
  <si>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</si>
  <si>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</si>
  <si>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</si>
  <si>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</si>
  <si>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</si>
  <si>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</si>
  <si>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</si>
  <si>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</si>
  <si>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</si>
  <si>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</si>
  <si>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</si>
  <si>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</si>
  <si>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</si>
  <si>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</si>
  <si>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</si>
  <si>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</si>
  <si>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</si>
  <si>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</si>
  <si>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</si>
  <si>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</si>
  <si>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</si>
  <si>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</si>
  <si>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</si>
  <si>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</si>
  <si>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</si>
  <si>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</si>
  <si>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</si>
  <si>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</si>
  <si>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</si>
  <si>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</si>
  <si>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</si>
  <si>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</si>
  <si>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</si>
  <si>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</si>
  <si>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</si>
  <si>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</si>
  <si>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</si>
  <si>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</si>
  <si>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</si>
  <si>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</si>
  <si>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</si>
  <si>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</si>
  <si>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</si>
  <si>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</si>
  <si>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</si>
  <si>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</si>
  <si>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</si>
  <si>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</si>
  <si>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</si>
  <si>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</si>
  <si>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</si>
  <si>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</si>
  <si>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</si>
  <si>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</si>
  <si>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</si>
  <si>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</si>
  <si>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</si>
  <si>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</si>
  <si>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</si>
  <si>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</si>
  <si>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</si>
  <si>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</si>
  <si>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</si>
  <si>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</si>
  <si>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</si>
  <si>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</si>
  <si>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</si>
  <si>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</si>
  <si>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</si>
  <si>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</si>
  <si>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</si>
  <si>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</si>
  <si>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</si>
  <si>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</si>
  <si>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</si>
  <si>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</si>
  <si>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</si>
  <si>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</si>
  <si>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</si>
  <si>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</si>
  <si>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</si>
  <si>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</si>
  <si>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</si>
  <si>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</si>
  <si>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</si>
  <si>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</si>
  <si>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</si>
  <si>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</si>
  <si>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</si>
  <si>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</si>
  <si>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</si>
  <si>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</si>
  <si>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</si>
  <si>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</si>
  <si>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</si>
  <si>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</si>
  <si>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</si>
  <si>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</si>
  <si>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</si>
  <si>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</si>
  <si>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</si>
  <si>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</si>
  <si>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</si>
  <si>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</si>
  <si>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</si>
  <si>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</si>
  <si>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</si>
  <si>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</si>
  <si>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</si>
  <si>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</si>
  <si>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</si>
  <si>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</si>
  <si>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</si>
  <si>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</si>
  <si>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</si>
  <si>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</si>
  <si>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Sub-Catgeory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</si>
  <si>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</si>
  <si>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</si>
  <si>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</si>
  <si>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</si>
  <si>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</si>
  <si>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</si>
  <si>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</si>
  <si>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</si>
  <si>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</si>
  <si>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</si>
  <si>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</si>
  <si>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</si>
  <si>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Column Labels</t>
  </si>
  <si>
    <t>Count of outcome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</si>
  <si>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</si>
  <si>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</si>
  <si>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</si>
  <si>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</si>
  <si>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</si>
  <si>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</si>
  <si>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</si>
  <si>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</si>
  <si>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</si>
  <si>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</si>
  <si>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</si>
  <si>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</si>
  <si>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</si>
  <si>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</si>
  <si>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</si>
  <si>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</si>
  <si>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</si>
  <si>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</si>
  <si>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</si>
  <si>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</si>
  <si>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</si>
  <si>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</si>
  <si>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</si>
  <si>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</si>
  <si>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</si>
  <si>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</si>
  <si>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</si>
  <si>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</si>
  <si>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</si>
  <si>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</si>
  <si>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</si>
  <si>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</si>
  <si>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</si>
  <si>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</si>
  <si>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</si>
  <si>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</si>
  <si>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</si>
  <si>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</si>
  <si>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</si>
  <si>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</si>
  <si>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</si>
  <si>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</si>
  <si>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</si>
  <si>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</si>
  <si>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</si>
  <si>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</si>
  <si>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</si>
  <si>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</si>
  <si>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</si>
  <si>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</si>
  <si>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</si>
  <si>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</si>
  <si>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</si>
  <si>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</si>
  <si>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</si>
  <si>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</si>
  <si>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</si>
  <si>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</si>
  <si>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</si>
  <si>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</si>
  <si>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Unsuccessful</t>
  </si>
  <si>
    <t>Mean</t>
  </si>
  <si>
    <t>Median</t>
  </si>
  <si>
    <t>Minimum</t>
  </si>
  <si>
    <t>Maximum</t>
  </si>
  <si>
    <t>Variance</t>
  </si>
  <si>
    <t>Standard Deviation</t>
  </si>
  <si>
    <t>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</si>
</sst>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206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 Pivot Table!PivotTable3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Crowdfunding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Pivot Table'!$C$3:$C$4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7-40A9-BAC1-4E1122A20DC2}"/>
            </c:ext>
          </c:extLst>
        </c:ser>
        <c:ser>
          <c:idx val="1"/>
          <c:order val="1"/>
          <c:tx>
            <c:strRef>
              <c:f>'Parent Category Pivot Table'!$D$3:$D$4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67-40A9-BAC1-4E1122A20DC2}"/>
            </c:ext>
          </c:extLst>
        </c:ser>
        <c:ser>
          <c:idx val="2"/>
          <c:order val="2"/>
          <c:tx>
            <c:strRef>
              <c:f>'Parent Category Pivot Table'!$E$3:$E$4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'Parent 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67-40A9-BAC1-4E1122A20DC2}"/>
            </c:ext>
          </c:extLst>
        </c:ser>
        <c:ser>
          <c:idx val="3"/>
          <c:order val="3"/>
          <c:tx>
            <c:strRef>
              <c:f>'Parent Category Pivot Table'!$F$3:$F$4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Pivot Table'!$B$5:$B$14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Pivot Table'!$F$5:$F$14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67-40A9-BAC1-4E1122A20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408848"/>
        <c:axId val="219917744"/>
      </c:barChart>
      <c:catAx>
        <c:axId val="32640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917744"/>
        <c:crosses val="autoZero"/>
        <c:auto val="1"/>
        <c:lblAlgn val="ctr"/>
        <c:lblOffset val="100"/>
        <c:noMultiLvlLbl val="0"/>
      </c:catAx>
      <c:valAx>
        <c:axId val="21991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0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of Crowdfunding by Sub-Category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 Table'!$C$4:$C$5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Table'!$C$6:$C$30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9-4451-B185-AF317B9EE422}"/>
            </c:ext>
          </c:extLst>
        </c:ser>
        <c:ser>
          <c:idx val="1"/>
          <c:order val="1"/>
          <c:tx>
            <c:strRef>
              <c:f>'Sub-Category Pivot Table'!$D$4:$D$5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Table'!$D$6:$D$30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9-4451-B185-AF317B9EE422}"/>
            </c:ext>
          </c:extLst>
        </c:ser>
        <c:ser>
          <c:idx val="2"/>
          <c:order val="2"/>
          <c:tx>
            <c:strRef>
              <c:f>'Sub-Category Pivot Table'!$E$4:$E$5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Table'!$E$6:$E$30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B9-4451-B185-AF317B9EE422}"/>
            </c:ext>
          </c:extLst>
        </c:ser>
        <c:ser>
          <c:idx val="3"/>
          <c:order val="3"/>
          <c:tx>
            <c:strRef>
              <c:f>'Sub-Category Pivot Table'!$F$4:$F$5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'Sub-Category Pivot Table'!$B$6:$B$30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 Table'!$F$6:$F$30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B9-4451-B185-AF317B9EE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4441184"/>
        <c:axId val="225811392"/>
      </c:barChart>
      <c:catAx>
        <c:axId val="33444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11392"/>
        <c:crosses val="autoZero"/>
        <c:auto val="1"/>
        <c:lblAlgn val="ctr"/>
        <c:lblOffset val="100"/>
        <c:noMultiLvlLbl val="0"/>
      </c:catAx>
      <c:valAx>
        <c:axId val="2258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4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Pivot Table!PivotTable6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FF00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00B0F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Pivot Table'!$C$4:$C$5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Pivot Table'!$B$6:$B$18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80-49BD-8348-A694D7AA6831}"/>
            </c:ext>
          </c:extLst>
        </c:ser>
        <c:ser>
          <c:idx val="1"/>
          <c:order val="1"/>
          <c:tx>
            <c:strRef>
              <c:f>'Date Created Pivot Table'!$D$4:$D$5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Pivot Table'!$B$6:$B$18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80-49BD-8348-A694D7AA6831}"/>
            </c:ext>
          </c:extLst>
        </c:ser>
        <c:ser>
          <c:idx val="2"/>
          <c:order val="2"/>
          <c:tx>
            <c:strRef>
              <c:f>'Date Created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Pivot Table'!$B$6:$B$18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Pivot Table'!$E$6:$E$18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80-49BD-8348-A694D7AA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81568"/>
        <c:axId val="225810912"/>
      </c:lineChart>
      <c:catAx>
        <c:axId val="33288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10912"/>
        <c:crosses val="autoZero"/>
        <c:auto val="1"/>
        <c:lblAlgn val="ctr"/>
        <c:lblOffset val="100"/>
        <c:noMultiLvlLbl val="0"/>
      </c:catAx>
      <c:valAx>
        <c:axId val="22581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'Crowdfudning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'Crowdfudning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'Crowdfudning Goal Analysis'!$F$2:$F$13</c:f>
              <c:numCache>
                <c:formatCode>0.00%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6-427B-86DF-5FFCF68C52B4}"/>
            </c:ext>
          </c:extLst>
        </c:ser>
        <c:ser>
          <c:idx val="1"/>
          <c:order val="1"/>
          <c:tx>
            <c:strRef>
              <c:f>'Crowdfudning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'Crowdfudning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'Crowdfudning Goal Analysis'!$G$2:$G$13</c:f>
              <c:numCache>
                <c:formatCode>0.00%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6-427B-86DF-5FFCF68C52B4}"/>
            </c:ext>
          </c:extLst>
        </c:ser>
        <c:ser>
          <c:idx val="2"/>
          <c:order val="2"/>
          <c:tx>
            <c:strRef>
              <c:f>'Crowdfudning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'Crowdfudning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'Crowdfudning Goal Analysis'!$H$2:$H$13</c:f>
              <c:numCache>
                <c:formatCode>0.00%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E6-427B-86DF-5FFCF68C5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274639"/>
        <c:axId val="1896939855"/>
      </c:lineChart>
      <c:catAx>
        <c:axId val="129627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939855"/>
        <c:crosses val="autoZero"/>
        <c:auto val="1"/>
        <c:lblAlgn val="ctr"/>
        <c:lblOffset val="100"/>
        <c:noMultiLvlLbl val="0"/>
      </c:catAx>
      <c:valAx>
        <c:axId val="189693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2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414337</xdr:colOff>
      <xdr:row>0</xdr:row>
      <xdr:rowOff>142875</xdr:rowOff>
    </xdr:from>
    <xdr:to>
      <xdr:col>14</xdr:col>
      <xdr:colOff>185737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69AB14-89D6-4A99-FBBA-36F245058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3</xdr:row>
      <xdr:rowOff>47624</xdr:rowOff>
    </xdr:from>
    <xdr:to>
      <xdr:col>17</xdr:col>
      <xdr:colOff>390524</xdr:colOff>
      <xdr:row>28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0E15C-DA24-0AC8-9D81-13BCDFE4F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123824</xdr:rowOff>
    </xdr:from>
    <xdr:to>
      <xdr:col>14</xdr:col>
      <xdr:colOff>171450</xdr:colOff>
      <xdr:row>18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87F75-8E41-7171-2D19-0A93767E3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14</xdr:row>
      <xdr:rowOff>161925</xdr:rowOff>
    </xdr:from>
    <xdr:to>
      <xdr:col>7</xdr:col>
      <xdr:colOff>1314450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F0727-CF4C-4328-B73F-7992E2BA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Krueger" refreshedDate="45201.676506018521" createdVersion="8" refreshedVersion="8" minRefreshableVersion="3" recordCount="1001" xr:uid="{84FD9A8E-7DA8-4B0A-8AEE-9AB3A4886BDD}">
  <cacheSource type="worksheet">
    <worksheetSource ref="F1:R1048576" sheet="Crowdfunding"/>
  </cacheSource>
  <cacheFields count="13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ge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Krueger" refreshedDate="45201.690306481483" createdVersion="8" refreshedVersion="8" minRefreshableVersion="3" recordCount="1001" xr:uid="{2F7CE7B8-0BC7-4FDA-862C-10FFC2645D68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ge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 Krueger" refreshedDate="45201.701357754631" createdVersion="8" refreshedVersion="8" minRefreshableVersion="3" recordCount="1001" xr:uid="{C6BF9458-CF07-4A08-85C2-D9202DF95470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String="0" containsBlank="1" containsNumber="1" minValue="0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ge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x v="0"/>
    <s v="CAD"/>
    <n v="1448690400"/>
    <n v="1450159200"/>
    <b v="0"/>
    <b v="0"/>
    <s v="food/food trucks"/>
    <n v="0"/>
    <n v="0"/>
    <x v="0"/>
    <s v="Food Trucks"/>
  </r>
  <r>
    <x v="1"/>
    <n v="158"/>
    <x v="1"/>
    <s v="USD"/>
    <n v="1408424400"/>
    <n v="1408597200"/>
    <b v="0"/>
    <b v="1"/>
    <s v="music/rock"/>
    <n v="10.4"/>
    <n v="92.151898734177209"/>
    <x v="1"/>
    <s v="Rock"/>
  </r>
  <r>
    <x v="1"/>
    <n v="1425"/>
    <x v="2"/>
    <s v="AUD"/>
    <n v="1384668000"/>
    <n v="1384840800"/>
    <b v="0"/>
    <b v="0"/>
    <s v="technology/web"/>
    <n v="1.3147878228782288"/>
    <n v="100.01614035087719"/>
    <x v="2"/>
    <s v="Web"/>
  </r>
  <r>
    <x v="0"/>
    <n v="24"/>
    <x v="1"/>
    <s v="USD"/>
    <n v="1565499600"/>
    <n v="1568955600"/>
    <b v="0"/>
    <b v="0"/>
    <s v="music/rock"/>
    <n v="0.58976190476190471"/>
    <n v="103.20833333333333"/>
    <x v="1"/>
    <s v="Rock"/>
  </r>
  <r>
    <x v="0"/>
    <n v="53"/>
    <x v="1"/>
    <s v="USD"/>
    <n v="1547964000"/>
    <n v="1548309600"/>
    <b v="0"/>
    <b v="0"/>
    <s v="theater/plays"/>
    <n v="0.69276315789473686"/>
    <n v="99.339622641509436"/>
    <x v="3"/>
    <s v="Plays"/>
  </r>
  <r>
    <x v="1"/>
    <n v="174"/>
    <x v="3"/>
    <s v="DKK"/>
    <n v="1346130000"/>
    <n v="1347080400"/>
    <b v="0"/>
    <b v="0"/>
    <s v="theater/plays"/>
    <n v="1.7361842105263159"/>
    <n v="75.833333333333329"/>
    <x v="3"/>
    <s v="Plays"/>
  </r>
  <r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</r>
  <r>
    <x v="1"/>
    <n v="227"/>
    <x v="3"/>
    <s v="DKK"/>
    <n v="1439442000"/>
    <n v="1439614800"/>
    <b v="0"/>
    <b v="0"/>
    <s v="theater/plays"/>
    <n v="3.2757777777777779"/>
    <n v="64.93832599118943"/>
    <x v="3"/>
    <s v="Plays"/>
  </r>
  <r>
    <x v="2"/>
    <n v="708"/>
    <x v="3"/>
    <s v="DKK"/>
    <n v="1281330000"/>
    <n v="1281502800"/>
    <b v="0"/>
    <b v="0"/>
    <s v="theater/plays"/>
    <n v="0.19932788374205268"/>
    <n v="30.997175141242938"/>
    <x v="3"/>
    <s v="Plays"/>
  </r>
  <r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</r>
  <r>
    <x v="1"/>
    <n v="220"/>
    <x v="1"/>
    <s v="USD"/>
    <n v="1281762000"/>
    <n v="1285909200"/>
    <b v="0"/>
    <b v="0"/>
    <s v="film &amp; video/drama"/>
    <n v="2.6611538461538462"/>
    <n v="62.9"/>
    <x v="4"/>
    <s v="Drama"/>
  </r>
  <r>
    <x v="0"/>
    <n v="27"/>
    <x v="1"/>
    <s v="USD"/>
    <n v="1285045200"/>
    <n v="1285563600"/>
    <b v="0"/>
    <b v="1"/>
    <s v="theater/plays"/>
    <n v="0.48095238095238096"/>
    <n v="112.22222222222223"/>
    <x v="3"/>
    <s v="Plays"/>
  </r>
  <r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</r>
  <r>
    <x v="1"/>
    <n v="98"/>
    <x v="1"/>
    <s v="USD"/>
    <n v="1465621200"/>
    <n v="1466658000"/>
    <b v="0"/>
    <b v="0"/>
    <s v="music/indie rock"/>
    <n v="2.4511904761904764"/>
    <n v="105.05102040816327"/>
    <x v="1"/>
    <s v="Indie Rock"/>
  </r>
  <r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</r>
  <r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</r>
  <r>
    <x v="1"/>
    <n v="100"/>
    <x v="1"/>
    <s v="USD"/>
    <n v="1390370400"/>
    <n v="1392271200"/>
    <b v="0"/>
    <b v="0"/>
    <s v="publishing/nonfiction"/>
    <n v="6.4947058823529416"/>
    <n v="110.41"/>
    <x v="5"/>
    <s v="Nonfiction"/>
  </r>
  <r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</r>
  <r>
    <x v="3"/>
    <n v="135"/>
    <x v="1"/>
    <s v="USD"/>
    <n v="1536382800"/>
    <n v="1537074000"/>
    <b v="0"/>
    <b v="0"/>
    <s v="theater/plays"/>
    <n v="0.66912087912087914"/>
    <n v="45.103703703703701"/>
    <x v="3"/>
    <s v="Plays"/>
  </r>
  <r>
    <x v="0"/>
    <n v="674"/>
    <x v="1"/>
    <s v="USD"/>
    <n v="1551679200"/>
    <n v="1553490000"/>
    <b v="0"/>
    <b v="1"/>
    <s v="theater/plays"/>
    <n v="0.48529600000000001"/>
    <n v="45.001483679525222"/>
    <x v="3"/>
    <s v="Plays"/>
  </r>
  <r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</r>
  <r>
    <x v="0"/>
    <n v="558"/>
    <x v="1"/>
    <s v="USD"/>
    <n v="1313384400"/>
    <n v="1316322000"/>
    <b v="0"/>
    <b v="0"/>
    <s v="theater/plays"/>
    <n v="0.40992553191489361"/>
    <n v="69.055555555555557"/>
    <x v="3"/>
    <s v="Plays"/>
  </r>
  <r>
    <x v="1"/>
    <n v="890"/>
    <x v="1"/>
    <s v="USD"/>
    <n v="1522731600"/>
    <n v="1524027600"/>
    <b v="0"/>
    <b v="0"/>
    <s v="theater/plays"/>
    <n v="1.2807106598984772"/>
    <n v="85.044943820224717"/>
    <x v="3"/>
    <s v="Plays"/>
  </r>
  <r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</r>
  <r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</r>
  <r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</r>
  <r>
    <x v="3"/>
    <n v="1480"/>
    <x v="1"/>
    <s v="USD"/>
    <n v="1533013200"/>
    <n v="1535346000"/>
    <b v="0"/>
    <b v="0"/>
    <s v="theater/plays"/>
    <n v="0.4819906976744186"/>
    <n v="35.009459459459457"/>
    <x v="3"/>
    <s v="Plays"/>
  </r>
  <r>
    <x v="0"/>
    <n v="15"/>
    <x v="1"/>
    <s v="USD"/>
    <n v="1443848400"/>
    <n v="1444539600"/>
    <b v="0"/>
    <b v="0"/>
    <s v="music/rock"/>
    <n v="0.79949999999999999"/>
    <n v="106.6"/>
    <x v="1"/>
    <s v="Rock"/>
  </r>
  <r>
    <x v="1"/>
    <n v="2220"/>
    <x v="1"/>
    <s v="USD"/>
    <n v="1265695200"/>
    <n v="1267682400"/>
    <b v="0"/>
    <b v="1"/>
    <s v="theater/plays"/>
    <n v="1.0522553516819573"/>
    <n v="61.997747747747745"/>
    <x v="3"/>
    <s v="Plays"/>
  </r>
  <r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</r>
  <r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</r>
  <r>
    <x v="1"/>
    <n v="226"/>
    <x v="4"/>
    <s v="GBP"/>
    <n v="1451973600"/>
    <n v="1454392800"/>
    <b v="0"/>
    <b v="0"/>
    <s v="games/video games"/>
    <n v="3.1"/>
    <n v="48.008849557522126"/>
    <x v="6"/>
    <s v="Video Games"/>
  </r>
  <r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</r>
  <r>
    <x v="1"/>
    <n v="5419"/>
    <x v="1"/>
    <s v="USD"/>
    <n v="1412485200"/>
    <n v="1415685600"/>
    <b v="0"/>
    <b v="0"/>
    <s v="theater/plays"/>
    <n v="3.7782071713147412"/>
    <n v="35.000184535892231"/>
    <x v="3"/>
    <s v="Plays"/>
  </r>
  <r>
    <x v="1"/>
    <n v="165"/>
    <x v="1"/>
    <s v="USD"/>
    <n v="1490245200"/>
    <n v="1490677200"/>
    <b v="0"/>
    <b v="0"/>
    <s v="film &amp; video/documentary"/>
    <n v="1.5080645161290323"/>
    <n v="85"/>
    <x v="4"/>
    <s v="Documentary"/>
  </r>
  <r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</r>
  <r>
    <x v="1"/>
    <n v="16"/>
    <x v="1"/>
    <s v="USD"/>
    <n v="1298700000"/>
    <n v="1300856400"/>
    <b v="0"/>
    <b v="0"/>
    <s v="theater/plays"/>
    <n v="1.572857142857143"/>
    <n v="68.8125"/>
    <x v="3"/>
    <s v="Plays"/>
  </r>
  <r>
    <x v="1"/>
    <n v="107"/>
    <x v="1"/>
    <s v="USD"/>
    <n v="1570338000"/>
    <n v="1573192800"/>
    <b v="0"/>
    <b v="1"/>
    <s v="publishing/fiction"/>
    <n v="1.3998765432098765"/>
    <n v="105.97196261682242"/>
    <x v="5"/>
    <s v="Fiction"/>
  </r>
  <r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</r>
  <r>
    <x v="0"/>
    <n v="88"/>
    <x v="3"/>
    <s v="DKK"/>
    <n v="1361772000"/>
    <n v="1362978000"/>
    <b v="0"/>
    <b v="0"/>
    <s v="theater/plays"/>
    <n v="0.50777777777777777"/>
    <n v="57.125"/>
    <x v="3"/>
    <s v="Plays"/>
  </r>
  <r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</r>
  <r>
    <x v="1"/>
    <n v="111"/>
    <x v="6"/>
    <s v="EUR"/>
    <n v="1346734800"/>
    <n v="1348981200"/>
    <b v="0"/>
    <b v="1"/>
    <s v="music/rock"/>
    <n v="2.1292857142857144"/>
    <n v="107.42342342342343"/>
    <x v="1"/>
    <s v="Rock"/>
  </r>
  <r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</r>
  <r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</r>
  <r>
    <x v="1"/>
    <n v="98"/>
    <x v="3"/>
    <s v="DKK"/>
    <n v="1552798800"/>
    <n v="1552885200"/>
    <b v="0"/>
    <b v="0"/>
    <s v="publishing/fiction"/>
    <n v="6.5881249999999998"/>
    <n v="107.56122448979592"/>
    <x v="5"/>
    <s v="Fiction"/>
  </r>
  <r>
    <x v="0"/>
    <n v="48"/>
    <x v="1"/>
    <s v="USD"/>
    <n v="1478062800"/>
    <n v="1479362400"/>
    <b v="0"/>
    <b v="1"/>
    <s v="theater/plays"/>
    <n v="0.4768421052631579"/>
    <n v="94.375"/>
    <x v="3"/>
    <s v="Plays"/>
  </r>
  <r>
    <x v="1"/>
    <n v="92"/>
    <x v="1"/>
    <s v="USD"/>
    <n v="1278565200"/>
    <n v="1280552400"/>
    <b v="0"/>
    <b v="0"/>
    <s v="music/rock"/>
    <n v="1.1478378378378378"/>
    <n v="46.163043478260867"/>
    <x v="1"/>
    <s v="Rock"/>
  </r>
  <r>
    <x v="1"/>
    <n v="149"/>
    <x v="1"/>
    <s v="USD"/>
    <n v="1396069200"/>
    <n v="1398661200"/>
    <b v="0"/>
    <b v="0"/>
    <s v="theater/plays"/>
    <n v="4.7526666666666664"/>
    <n v="47.845637583892618"/>
    <x v="3"/>
    <s v="Plays"/>
  </r>
  <r>
    <x v="1"/>
    <n v="2431"/>
    <x v="1"/>
    <s v="USD"/>
    <n v="1435208400"/>
    <n v="1436245200"/>
    <b v="0"/>
    <b v="0"/>
    <s v="theater/plays"/>
    <n v="3.86972972972973"/>
    <n v="53.007815713698065"/>
    <x v="3"/>
    <s v="Plays"/>
  </r>
  <r>
    <x v="1"/>
    <n v="303"/>
    <x v="1"/>
    <s v="USD"/>
    <n v="1571547600"/>
    <n v="1575439200"/>
    <b v="0"/>
    <b v="0"/>
    <s v="music/rock"/>
    <n v="1.89625"/>
    <n v="45.059405940594061"/>
    <x v="1"/>
    <s v="Rock"/>
  </r>
  <r>
    <x v="0"/>
    <n v="1"/>
    <x v="6"/>
    <s v="EUR"/>
    <n v="1375333200"/>
    <n v="1377752400"/>
    <b v="0"/>
    <b v="0"/>
    <s v="music/metal"/>
    <n v="0.02"/>
    <n v="2"/>
    <x v="1"/>
    <s v="Metal"/>
  </r>
  <r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</r>
  <r>
    <x v="0"/>
    <n v="75"/>
    <x v="1"/>
    <s v="USD"/>
    <n v="1284526800"/>
    <n v="1284872400"/>
    <b v="0"/>
    <b v="0"/>
    <s v="theater/plays"/>
    <n v="0.34152777777777776"/>
    <n v="32.786666666666669"/>
    <x v="3"/>
    <s v="Plays"/>
  </r>
  <r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</r>
  <r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</r>
  <r>
    <x v="1"/>
    <n v="131"/>
    <x v="1"/>
    <s v="USD"/>
    <n v="1532926800"/>
    <n v="1533358800"/>
    <b v="0"/>
    <b v="0"/>
    <s v="music/jazz"/>
    <n v="1.7796969696969698"/>
    <n v="89.664122137404576"/>
    <x v="1"/>
    <s v="Jazz"/>
  </r>
  <r>
    <x v="1"/>
    <n v="164"/>
    <x v="1"/>
    <s v="USD"/>
    <n v="1420869600"/>
    <n v="1421474400"/>
    <b v="0"/>
    <b v="0"/>
    <s v="technology/wearables"/>
    <n v="1.436625"/>
    <n v="70.079268292682926"/>
    <x v="2"/>
    <s v="Wearables"/>
  </r>
  <r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</r>
  <r>
    <x v="1"/>
    <n v="211"/>
    <x v="1"/>
    <s v="USD"/>
    <n v="1442811600"/>
    <n v="1443934800"/>
    <b v="0"/>
    <b v="0"/>
    <s v="theater/plays"/>
    <n v="2.2711111111111113"/>
    <n v="29.061611374407583"/>
    <x v="3"/>
    <s v="Plays"/>
  </r>
  <r>
    <x v="1"/>
    <n v="128"/>
    <x v="1"/>
    <s v="USD"/>
    <n v="1497243600"/>
    <n v="1498539600"/>
    <b v="0"/>
    <b v="1"/>
    <s v="theater/plays"/>
    <n v="2.7507142857142859"/>
    <n v="30.0859375"/>
    <x v="3"/>
    <s v="Plays"/>
  </r>
  <r>
    <x v="1"/>
    <n v="1600"/>
    <x v="0"/>
    <s v="CAD"/>
    <n v="1342501200"/>
    <n v="1342760400"/>
    <b v="0"/>
    <b v="0"/>
    <s v="theater/plays"/>
    <n v="1.4437048832271762"/>
    <n v="84.998125000000002"/>
    <x v="3"/>
    <s v="Plays"/>
  </r>
  <r>
    <x v="0"/>
    <n v="2253"/>
    <x v="0"/>
    <s v="CAD"/>
    <n v="1298268000"/>
    <n v="1301720400"/>
    <b v="0"/>
    <b v="0"/>
    <s v="theater/plays"/>
    <n v="0.92745983935742971"/>
    <n v="82.001775410563695"/>
    <x v="3"/>
    <s v="Plays"/>
  </r>
  <r>
    <x v="1"/>
    <n v="249"/>
    <x v="1"/>
    <s v="USD"/>
    <n v="1433480400"/>
    <n v="1433566800"/>
    <b v="0"/>
    <b v="0"/>
    <s v="technology/web"/>
    <n v="7.226"/>
    <n v="58.040160642570278"/>
    <x v="2"/>
    <s v="Web"/>
  </r>
  <r>
    <x v="0"/>
    <n v="5"/>
    <x v="1"/>
    <s v="USD"/>
    <n v="1493355600"/>
    <n v="1493874000"/>
    <b v="0"/>
    <b v="0"/>
    <s v="theater/plays"/>
    <n v="0.11851063829787234"/>
    <n v="111.4"/>
    <x v="3"/>
    <s v="Plays"/>
  </r>
  <r>
    <x v="0"/>
    <n v="38"/>
    <x v="1"/>
    <s v="USD"/>
    <n v="1530507600"/>
    <n v="1531803600"/>
    <b v="0"/>
    <b v="1"/>
    <s v="technology/web"/>
    <n v="0.97642857142857142"/>
    <n v="71.94736842105263"/>
    <x v="2"/>
    <s v="Web"/>
  </r>
  <r>
    <x v="1"/>
    <n v="236"/>
    <x v="1"/>
    <s v="USD"/>
    <n v="1296108000"/>
    <n v="1296712800"/>
    <b v="0"/>
    <b v="0"/>
    <s v="theater/plays"/>
    <n v="2.3614754098360655"/>
    <n v="61.038135593220339"/>
    <x v="3"/>
    <s v="Plays"/>
  </r>
  <r>
    <x v="0"/>
    <n v="12"/>
    <x v="1"/>
    <s v="USD"/>
    <n v="1428469200"/>
    <n v="1428901200"/>
    <b v="0"/>
    <b v="1"/>
    <s v="theater/plays"/>
    <n v="0.45068965517241377"/>
    <n v="108.91666666666667"/>
    <x v="3"/>
    <s v="Plays"/>
  </r>
  <r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</r>
  <r>
    <x v="1"/>
    <n v="246"/>
    <x v="6"/>
    <s v="EUR"/>
    <n v="1501131600"/>
    <n v="1505192400"/>
    <b v="0"/>
    <b v="1"/>
    <s v="theater/plays"/>
    <n v="2.5452631578947367"/>
    <n v="58.975609756097562"/>
    <x v="3"/>
    <s v="Plays"/>
  </r>
  <r>
    <x v="3"/>
    <n v="17"/>
    <x v="1"/>
    <s v="USD"/>
    <n v="1292738400"/>
    <n v="1295676000"/>
    <b v="0"/>
    <b v="0"/>
    <s v="theater/plays"/>
    <n v="0.24063291139240506"/>
    <n v="111.82352941176471"/>
    <x v="3"/>
    <s v="Plays"/>
  </r>
  <r>
    <x v="1"/>
    <n v="2475"/>
    <x v="6"/>
    <s v="EUR"/>
    <n v="1288674000"/>
    <n v="1292911200"/>
    <b v="0"/>
    <b v="1"/>
    <s v="theater/plays"/>
    <n v="1.2374140625000001"/>
    <n v="63.995555555555555"/>
    <x v="3"/>
    <s v="Plays"/>
  </r>
  <r>
    <x v="1"/>
    <n v="76"/>
    <x v="1"/>
    <s v="USD"/>
    <n v="1575093600"/>
    <n v="1575439200"/>
    <b v="0"/>
    <b v="0"/>
    <s v="theater/plays"/>
    <n v="1.0806666666666667"/>
    <n v="85.315789473684205"/>
    <x v="3"/>
    <s v="Plays"/>
  </r>
  <r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</r>
  <r>
    <x v="1"/>
    <n v="88"/>
    <x v="1"/>
    <s v="USD"/>
    <n v="1480226400"/>
    <n v="1480485600"/>
    <b v="0"/>
    <b v="0"/>
    <s v="music/jazz"/>
    <n v="6.609285714285714"/>
    <n v="105.14772727272727"/>
    <x v="1"/>
    <s v="Jazz"/>
  </r>
  <r>
    <x v="1"/>
    <n v="85"/>
    <x v="4"/>
    <s v="GBP"/>
    <n v="1459054800"/>
    <n v="1459141200"/>
    <b v="0"/>
    <b v="0"/>
    <s v="music/metal"/>
    <n v="1.2246153846153847"/>
    <n v="56.188235294117646"/>
    <x v="1"/>
    <s v="Metal"/>
  </r>
  <r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</r>
  <r>
    <x v="0"/>
    <n v="1684"/>
    <x v="1"/>
    <s v="USD"/>
    <n v="1421992800"/>
    <n v="1426222800"/>
    <b v="1"/>
    <b v="1"/>
    <s v="theater/plays"/>
    <n v="0.78106590724165992"/>
    <n v="57.00296912114014"/>
    <x v="3"/>
    <s v="Plays"/>
  </r>
  <r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</r>
  <r>
    <x v="1"/>
    <n v="330"/>
    <x v="1"/>
    <s v="USD"/>
    <n v="1523854800"/>
    <n v="1523941200"/>
    <b v="0"/>
    <b v="0"/>
    <s v="publishing/translations"/>
    <n v="3.008"/>
    <n v="41.018181818181816"/>
    <x v="5"/>
    <s v="Translations"/>
  </r>
  <r>
    <x v="0"/>
    <n v="838"/>
    <x v="1"/>
    <s v="USD"/>
    <n v="1529125200"/>
    <n v="1529557200"/>
    <b v="0"/>
    <b v="0"/>
    <s v="theater/plays"/>
    <n v="0.6959861591695502"/>
    <n v="48.004773269689736"/>
    <x v="3"/>
    <s v="Plays"/>
  </r>
  <r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</r>
  <r>
    <x v="1"/>
    <n v="411"/>
    <x v="1"/>
    <s v="USD"/>
    <n v="1511416800"/>
    <n v="1513576800"/>
    <b v="0"/>
    <b v="0"/>
    <s v="music/rock"/>
    <n v="2.253392857142857"/>
    <n v="92.109489051094897"/>
    <x v="1"/>
    <s v="Rock"/>
  </r>
  <r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</r>
  <r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</r>
  <r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</r>
  <r>
    <x v="1"/>
    <n v="71"/>
    <x v="2"/>
    <s v="AUD"/>
    <n v="1315717200"/>
    <n v="1316408400"/>
    <b v="0"/>
    <b v="0"/>
    <s v="music/indie rock"/>
    <n v="1.3122448979591836"/>
    <n v="90.563380281690144"/>
    <x v="1"/>
    <s v="Indie Rock"/>
  </r>
  <r>
    <x v="1"/>
    <n v="203"/>
    <x v="1"/>
    <s v="USD"/>
    <n v="1430715600"/>
    <n v="1431838800"/>
    <b v="1"/>
    <b v="0"/>
    <s v="theater/plays"/>
    <n v="1.6763513513513513"/>
    <n v="61.108374384236456"/>
    <x v="3"/>
    <s v="Plays"/>
  </r>
  <r>
    <x v="0"/>
    <n v="1482"/>
    <x v="2"/>
    <s v="AUD"/>
    <n v="1299564000"/>
    <n v="1300510800"/>
    <b v="0"/>
    <b v="1"/>
    <s v="music/rock"/>
    <n v="0.6198488664987406"/>
    <n v="83.022941970310384"/>
    <x v="1"/>
    <s v="Rock"/>
  </r>
  <r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</r>
  <r>
    <x v="1"/>
    <n v="96"/>
    <x v="1"/>
    <s v="USD"/>
    <n v="1271307600"/>
    <n v="1271480400"/>
    <b v="0"/>
    <b v="0"/>
    <s v="theater/plays"/>
    <n v="2.5258823529411765"/>
    <n v="89.458333333333329"/>
    <x v="3"/>
    <s v="Plays"/>
  </r>
  <r>
    <x v="0"/>
    <n v="106"/>
    <x v="1"/>
    <s v="USD"/>
    <n v="1456380000"/>
    <n v="1456380000"/>
    <b v="0"/>
    <b v="1"/>
    <s v="theater/plays"/>
    <n v="0.7861538461538462"/>
    <n v="57.849056603773583"/>
    <x v="3"/>
    <s v="Plays"/>
  </r>
  <r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</r>
  <r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</r>
  <r>
    <x v="3"/>
    <n v="610"/>
    <x v="1"/>
    <s v="USD"/>
    <n v="1350709200"/>
    <n v="1351054800"/>
    <b v="0"/>
    <b v="1"/>
    <s v="theater/plays"/>
    <n v="0.60548713235294116"/>
    <n v="107.99508196721311"/>
    <x v="3"/>
    <s v="Plays"/>
  </r>
  <r>
    <x v="1"/>
    <n v="180"/>
    <x v="4"/>
    <s v="GBP"/>
    <n v="1554613200"/>
    <n v="1555563600"/>
    <b v="0"/>
    <b v="0"/>
    <s v="technology/web"/>
    <n v="3.036896551724138"/>
    <n v="48.927777777777777"/>
    <x v="2"/>
    <s v="Web"/>
  </r>
  <r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</r>
  <r>
    <x v="1"/>
    <n v="2331"/>
    <x v="1"/>
    <s v="USD"/>
    <n v="1299736800"/>
    <n v="1300856400"/>
    <b v="0"/>
    <b v="0"/>
    <s v="theater/plays"/>
    <n v="2.1737876614060259"/>
    <n v="64.999141999141997"/>
    <x v="3"/>
    <s v="Plays"/>
  </r>
  <r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</r>
  <r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</r>
  <r>
    <x v="1"/>
    <n v="164"/>
    <x v="1"/>
    <s v="USD"/>
    <n v="1416895200"/>
    <n v="1419400800"/>
    <b v="0"/>
    <b v="0"/>
    <s v="theater/plays"/>
    <n v="1.9672368421052631"/>
    <n v="91.16463414634147"/>
    <x v="3"/>
    <s v="Plays"/>
  </r>
  <r>
    <x v="0"/>
    <n v="1"/>
    <x v="1"/>
    <s v="USD"/>
    <n v="1319000400"/>
    <n v="1320555600"/>
    <b v="0"/>
    <b v="0"/>
    <s v="theater/plays"/>
    <n v="0.01"/>
    <n v="1"/>
    <x v="3"/>
    <s v="Plays"/>
  </r>
  <r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</r>
  <r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</r>
  <r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</r>
  <r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</r>
  <r>
    <x v="1"/>
    <n v="95"/>
    <x v="1"/>
    <s v="USD"/>
    <n v="1364878800"/>
    <n v="1366434000"/>
    <b v="0"/>
    <b v="0"/>
    <s v="technology/web"/>
    <n v="1.4454411764705883"/>
    <n v="103.46315789473684"/>
    <x v="2"/>
    <s v="Web"/>
  </r>
  <r>
    <x v="1"/>
    <n v="147"/>
    <x v="1"/>
    <s v="USD"/>
    <n v="1567918800"/>
    <n v="1568350800"/>
    <b v="0"/>
    <b v="0"/>
    <s v="theater/plays"/>
    <n v="3.5912820512820511"/>
    <n v="95.278911564625844"/>
    <x v="3"/>
    <s v="Plays"/>
  </r>
  <r>
    <x v="1"/>
    <n v="86"/>
    <x v="1"/>
    <s v="USD"/>
    <n v="1524459600"/>
    <n v="1525928400"/>
    <b v="0"/>
    <b v="1"/>
    <s v="theater/plays"/>
    <n v="1.8648571428571428"/>
    <n v="75.895348837209298"/>
    <x v="3"/>
    <s v="Plays"/>
  </r>
  <r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</r>
  <r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</r>
  <r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</r>
  <r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</r>
  <r>
    <x v="1"/>
    <n v="361"/>
    <x v="2"/>
    <s v="AUD"/>
    <n v="1408856400"/>
    <n v="1410152400"/>
    <b v="0"/>
    <b v="0"/>
    <s v="technology/web"/>
    <n v="2.6882978723404256"/>
    <n v="35"/>
    <x v="2"/>
    <s v="Web"/>
  </r>
  <r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</r>
  <r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</r>
  <r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</r>
  <r>
    <x v="0"/>
    <n v="73"/>
    <x v="1"/>
    <s v="USD"/>
    <n v="1442552400"/>
    <n v="1442638800"/>
    <b v="0"/>
    <b v="0"/>
    <s v="theater/plays"/>
    <n v="0.88"/>
    <n v="86.794520547945211"/>
    <x v="3"/>
    <s v="Plays"/>
  </r>
  <r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</r>
  <r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</r>
  <r>
    <x v="1"/>
    <n v="154"/>
    <x v="1"/>
    <s v="USD"/>
    <n v="1402894800"/>
    <n v="1404363600"/>
    <b v="0"/>
    <b v="1"/>
    <s v="film &amp; video/documentary"/>
    <n v="2.1496"/>
    <n v="69.79220779220779"/>
    <x v="4"/>
    <s v="Documentary"/>
  </r>
  <r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</r>
  <r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</r>
  <r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</r>
  <r>
    <x v="0"/>
    <n v="662"/>
    <x v="0"/>
    <s v="CAD"/>
    <n v="1448344800"/>
    <n v="1448604000"/>
    <b v="1"/>
    <b v="0"/>
    <s v="theater/plays"/>
    <n v="0.18622397298818233"/>
    <n v="49.987915407854985"/>
    <x v="3"/>
    <s v="Plays"/>
  </r>
  <r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</r>
  <r>
    <x v="1"/>
    <n v="180"/>
    <x v="1"/>
    <s v="USD"/>
    <n v="1537333200"/>
    <n v="1537678800"/>
    <b v="0"/>
    <b v="0"/>
    <s v="theater/plays"/>
    <n v="1.5990566037735849"/>
    <n v="47.083333333333336"/>
    <x v="3"/>
    <s v="Plays"/>
  </r>
  <r>
    <x v="0"/>
    <n v="774"/>
    <x v="1"/>
    <s v="USD"/>
    <n v="1471150800"/>
    <n v="1473570000"/>
    <b v="0"/>
    <b v="1"/>
    <s v="theater/plays"/>
    <n v="0.38633185349611543"/>
    <n v="89.944444444444443"/>
    <x v="3"/>
    <s v="Plays"/>
  </r>
  <r>
    <x v="0"/>
    <n v="672"/>
    <x v="0"/>
    <s v="CAD"/>
    <n v="1273640400"/>
    <n v="1273899600"/>
    <b v="0"/>
    <b v="0"/>
    <s v="theater/plays"/>
    <n v="0.51421511627906979"/>
    <n v="78.96875"/>
    <x v="3"/>
    <s v="Plays"/>
  </r>
  <r>
    <x v="3"/>
    <n v="532"/>
    <x v="1"/>
    <s v="USD"/>
    <n v="1282885200"/>
    <n v="1284008400"/>
    <b v="0"/>
    <b v="0"/>
    <s v="music/rock"/>
    <n v="0.60334277620396604"/>
    <n v="80.067669172932327"/>
    <x v="1"/>
    <s v="Rock"/>
  </r>
  <r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</r>
  <r>
    <x v="1"/>
    <n v="533"/>
    <x v="3"/>
    <s v="DKK"/>
    <n v="1319605200"/>
    <n v="1320991200"/>
    <b v="0"/>
    <b v="0"/>
    <s v="film &amp; video/drama"/>
    <n v="1.5546875"/>
    <n v="28.001876172607879"/>
    <x v="4"/>
    <s v="Drama"/>
  </r>
  <r>
    <x v="1"/>
    <n v="2443"/>
    <x v="4"/>
    <s v="GBP"/>
    <n v="1385704800"/>
    <n v="1386828000"/>
    <b v="0"/>
    <b v="0"/>
    <s v="technology/web"/>
    <n v="1.0085974499089254"/>
    <n v="67.996725337699544"/>
    <x v="2"/>
    <s v="Web"/>
  </r>
  <r>
    <x v="1"/>
    <n v="89"/>
    <x v="1"/>
    <s v="USD"/>
    <n v="1515736800"/>
    <n v="1517119200"/>
    <b v="0"/>
    <b v="1"/>
    <s v="theater/plays"/>
    <n v="1.1618181818181819"/>
    <n v="43.078651685393261"/>
    <x v="3"/>
    <s v="Plays"/>
  </r>
  <r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</r>
  <r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</r>
  <r>
    <x v="0"/>
    <n v="117"/>
    <x v="1"/>
    <s v="USD"/>
    <n v="1362636000"/>
    <n v="1363064400"/>
    <b v="0"/>
    <b v="1"/>
    <s v="theater/plays"/>
    <n v="0.71272727272727276"/>
    <n v="46.905982905982903"/>
    <x v="3"/>
    <s v="Plays"/>
  </r>
  <r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</r>
  <r>
    <x v="1"/>
    <n v="50"/>
    <x v="1"/>
    <s v="USD"/>
    <n v="1286341200"/>
    <n v="1286859600"/>
    <b v="0"/>
    <b v="0"/>
    <s v="publishing/nonfiction"/>
    <n v="2.617777777777778"/>
    <n v="94.24"/>
    <x v="5"/>
    <s v="Nonfiction"/>
  </r>
  <r>
    <x v="0"/>
    <n v="115"/>
    <x v="1"/>
    <s v="USD"/>
    <n v="1348808400"/>
    <n v="1349326800"/>
    <b v="0"/>
    <b v="0"/>
    <s v="games/mobile games"/>
    <n v="0.96"/>
    <n v="80.139130434782615"/>
    <x v="6"/>
    <s v="Mobile Games"/>
  </r>
  <r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</r>
  <r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</r>
  <r>
    <x v="1"/>
    <n v="1071"/>
    <x v="1"/>
    <s v="USD"/>
    <n v="1434085200"/>
    <n v="1434603600"/>
    <b v="0"/>
    <b v="0"/>
    <s v="technology/web"/>
    <n v="1.0159097978227061"/>
    <n v="60.992530345471522"/>
    <x v="2"/>
    <s v="Web"/>
  </r>
  <r>
    <x v="1"/>
    <n v="117"/>
    <x v="1"/>
    <s v="USD"/>
    <n v="1333688400"/>
    <n v="1337230800"/>
    <b v="0"/>
    <b v="0"/>
    <s v="technology/web"/>
    <n v="2.3003999999999998"/>
    <n v="98.307692307692307"/>
    <x v="2"/>
    <s v="Web"/>
  </r>
  <r>
    <x v="1"/>
    <n v="70"/>
    <x v="1"/>
    <s v="USD"/>
    <n v="1277701200"/>
    <n v="1279429200"/>
    <b v="0"/>
    <b v="0"/>
    <s v="music/indie rock"/>
    <n v="1.355925925925926"/>
    <n v="104.6"/>
    <x v="1"/>
    <s v="Indie Rock"/>
  </r>
  <r>
    <x v="1"/>
    <n v="135"/>
    <x v="1"/>
    <s v="USD"/>
    <n v="1560747600"/>
    <n v="1561438800"/>
    <b v="0"/>
    <b v="0"/>
    <s v="theater/plays"/>
    <n v="1.2909999999999999"/>
    <n v="86.066666666666663"/>
    <x v="3"/>
    <s v="Plays"/>
  </r>
  <r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</r>
  <r>
    <x v="3"/>
    <n v="51"/>
    <x v="1"/>
    <s v="USD"/>
    <n v="1320732000"/>
    <n v="1322460000"/>
    <b v="0"/>
    <b v="0"/>
    <s v="theater/plays"/>
    <n v="0.17249999999999999"/>
    <n v="29.764705882352942"/>
    <x v="3"/>
    <s v="Plays"/>
  </r>
  <r>
    <x v="1"/>
    <n v="199"/>
    <x v="1"/>
    <s v="USD"/>
    <n v="1465794000"/>
    <n v="1466312400"/>
    <b v="0"/>
    <b v="1"/>
    <s v="theater/plays"/>
    <n v="1.1249397590361445"/>
    <n v="46.91959798994975"/>
    <x v="3"/>
    <s v="Plays"/>
  </r>
  <r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</r>
  <r>
    <x v="1"/>
    <n v="195"/>
    <x v="1"/>
    <s v="USD"/>
    <n v="1357020000"/>
    <n v="1361512800"/>
    <b v="0"/>
    <b v="0"/>
    <s v="music/indie rock"/>
    <n v="2.1987096774193549"/>
    <n v="69.907692307692301"/>
    <x v="1"/>
    <s v="Indie Rock"/>
  </r>
  <r>
    <x v="0"/>
    <n v="1"/>
    <x v="1"/>
    <s v="USD"/>
    <n v="1544940000"/>
    <n v="1545026400"/>
    <b v="0"/>
    <b v="0"/>
    <s v="music/rock"/>
    <n v="0.01"/>
    <n v="1"/>
    <x v="1"/>
    <s v="Rock"/>
  </r>
  <r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</r>
  <r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</r>
  <r>
    <x v="0"/>
    <n v="5681"/>
    <x v="1"/>
    <s v="USD"/>
    <n v="1350622800"/>
    <n v="1351141200"/>
    <b v="0"/>
    <b v="0"/>
    <s v="theater/plays"/>
    <n v="0.92984160506863778"/>
    <n v="31.000176025347649"/>
    <x v="3"/>
    <s v="Plays"/>
  </r>
  <r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</r>
  <r>
    <x v="0"/>
    <n v="1194"/>
    <x v="1"/>
    <s v="USD"/>
    <n v="1269493200"/>
    <n v="1270789200"/>
    <b v="0"/>
    <b v="0"/>
    <s v="theater/plays"/>
    <n v="0.65022222222222226"/>
    <n v="75.968174204355108"/>
    <x v="3"/>
    <s v="Plays"/>
  </r>
  <r>
    <x v="3"/>
    <n v="379"/>
    <x v="2"/>
    <s v="AUD"/>
    <n v="1570251600"/>
    <n v="1572325200"/>
    <b v="0"/>
    <b v="0"/>
    <s v="music/rock"/>
    <n v="0.73939560439560437"/>
    <n v="71.013192612137203"/>
    <x v="1"/>
    <s v="Rock"/>
  </r>
  <r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</r>
  <r>
    <x v="1"/>
    <n v="41"/>
    <x v="1"/>
    <s v="USD"/>
    <n v="1449554400"/>
    <n v="1449640800"/>
    <b v="0"/>
    <b v="0"/>
    <s v="music/rock"/>
    <n v="2.2095238095238097"/>
    <n v="113.17073170731707"/>
    <x v="1"/>
    <s v="Rock"/>
  </r>
  <r>
    <x v="1"/>
    <n v="1821"/>
    <x v="1"/>
    <s v="USD"/>
    <n v="1553662800"/>
    <n v="1555218000"/>
    <b v="0"/>
    <b v="1"/>
    <s v="theater/plays"/>
    <n v="1.0001150627615063"/>
    <n v="105.00933552992861"/>
    <x v="3"/>
    <s v="Plays"/>
  </r>
  <r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</r>
  <r>
    <x v="0"/>
    <n v="75"/>
    <x v="1"/>
    <s v="USD"/>
    <n v="1442984400"/>
    <n v="1443502800"/>
    <b v="0"/>
    <b v="1"/>
    <s v="technology/web"/>
    <n v="0.78181818181818186"/>
    <n v="57.333333333333336"/>
    <x v="2"/>
    <s v="Web"/>
  </r>
  <r>
    <x v="1"/>
    <n v="157"/>
    <x v="5"/>
    <s v="CHF"/>
    <n v="1544248800"/>
    <n v="1546840800"/>
    <b v="0"/>
    <b v="0"/>
    <s v="music/rock"/>
    <n v="1.4973770491803278"/>
    <n v="58.178343949044589"/>
    <x v="1"/>
    <s v="Rock"/>
  </r>
  <r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</r>
  <r>
    <x v="1"/>
    <n v="1396"/>
    <x v="1"/>
    <s v="USD"/>
    <n v="1507438800"/>
    <n v="1507525200"/>
    <b v="0"/>
    <b v="0"/>
    <s v="theater/plays"/>
    <n v="1.0016943521594683"/>
    <n v="107.99068767908309"/>
    <x v="3"/>
    <s v="Plays"/>
  </r>
  <r>
    <x v="1"/>
    <n v="2506"/>
    <x v="1"/>
    <s v="USD"/>
    <n v="1501563600"/>
    <n v="1504328400"/>
    <b v="0"/>
    <b v="0"/>
    <s v="technology/web"/>
    <n v="1.2199004424778761"/>
    <n v="44.005985634477256"/>
    <x v="2"/>
    <s v="Web"/>
  </r>
  <r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</r>
  <r>
    <x v="1"/>
    <n v="146"/>
    <x v="2"/>
    <s v="AUD"/>
    <n v="1370840400"/>
    <n v="1371704400"/>
    <b v="0"/>
    <b v="0"/>
    <s v="theater/plays"/>
    <n v="4.155384615384615"/>
    <n v="74"/>
    <x v="3"/>
    <s v="Plays"/>
  </r>
  <r>
    <x v="0"/>
    <n v="955"/>
    <x v="3"/>
    <s v="DKK"/>
    <n v="1550815200"/>
    <n v="1552798800"/>
    <b v="0"/>
    <b v="1"/>
    <s v="music/indie rock"/>
    <n v="0.3130913348946136"/>
    <n v="41.996858638743454"/>
    <x v="1"/>
    <s v="Indie Rock"/>
  </r>
  <r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</r>
  <r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</r>
  <r>
    <x v="0"/>
    <n v="5"/>
    <x v="1"/>
    <s v="USD"/>
    <n v="1395291600"/>
    <n v="1397192400"/>
    <b v="0"/>
    <b v="0"/>
    <s v="publishing/translations"/>
    <n v="0.1063265306122449"/>
    <n v="104.2"/>
    <x v="5"/>
    <s v="Translations"/>
  </r>
  <r>
    <x v="0"/>
    <n v="26"/>
    <x v="1"/>
    <s v="USD"/>
    <n v="1405746000"/>
    <n v="1407042000"/>
    <b v="0"/>
    <b v="1"/>
    <s v="film &amp; video/documentary"/>
    <n v="0.82874999999999999"/>
    <n v="25.5"/>
    <x v="4"/>
    <s v="Documentary"/>
  </r>
  <r>
    <x v="1"/>
    <n v="1561"/>
    <x v="1"/>
    <s v="USD"/>
    <n v="1368853200"/>
    <n v="1369371600"/>
    <b v="0"/>
    <b v="0"/>
    <s v="theater/plays"/>
    <n v="1.6301447776628748"/>
    <n v="100.98334401024984"/>
    <x v="3"/>
    <s v="Plays"/>
  </r>
  <r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</r>
  <r>
    <x v="0"/>
    <n v="1130"/>
    <x v="1"/>
    <s v="USD"/>
    <n v="1472619600"/>
    <n v="1474261200"/>
    <b v="0"/>
    <b v="0"/>
    <s v="theater/plays"/>
    <n v="0.26191501103752757"/>
    <n v="41.999115044247787"/>
    <x v="3"/>
    <s v="Plays"/>
  </r>
  <r>
    <x v="0"/>
    <n v="782"/>
    <x v="1"/>
    <s v="USD"/>
    <n v="1472878800"/>
    <n v="1473656400"/>
    <b v="0"/>
    <b v="0"/>
    <s v="theater/plays"/>
    <n v="0.74834782608695649"/>
    <n v="110.05115089514067"/>
    <x v="3"/>
    <s v="Plays"/>
  </r>
  <r>
    <x v="1"/>
    <n v="2739"/>
    <x v="1"/>
    <s v="USD"/>
    <n v="1289800800"/>
    <n v="1291960800"/>
    <b v="0"/>
    <b v="0"/>
    <s v="theater/plays"/>
    <n v="4.1647680412371137"/>
    <n v="58.997079225994888"/>
    <x v="3"/>
    <s v="Plays"/>
  </r>
  <r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</r>
  <r>
    <x v="1"/>
    <n v="3537"/>
    <x v="0"/>
    <s v="CAD"/>
    <n v="1363496400"/>
    <n v="1363582800"/>
    <b v="0"/>
    <b v="1"/>
    <s v="theater/plays"/>
    <n v="3.5771910112359548"/>
    <n v="45.005654509471306"/>
    <x v="3"/>
    <s v="Plays"/>
  </r>
  <r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</r>
  <r>
    <x v="0"/>
    <n v="136"/>
    <x v="1"/>
    <s v="USD"/>
    <n v="1507093200"/>
    <n v="1508648400"/>
    <b v="0"/>
    <b v="0"/>
    <s v="technology/web"/>
    <n v="0.61802325581395345"/>
    <n v="39.080882352941174"/>
    <x v="2"/>
    <s v="Web"/>
  </r>
  <r>
    <x v="1"/>
    <n v="3318"/>
    <x v="3"/>
    <s v="DKK"/>
    <n v="1560574800"/>
    <n v="1561957200"/>
    <b v="0"/>
    <b v="0"/>
    <s v="theater/plays"/>
    <n v="7.2232472324723247"/>
    <n v="58.996383363471971"/>
    <x v="3"/>
    <s v="Plays"/>
  </r>
  <r>
    <x v="0"/>
    <n v="86"/>
    <x v="0"/>
    <s v="CAD"/>
    <n v="1284008400"/>
    <n v="1285131600"/>
    <b v="0"/>
    <b v="0"/>
    <s v="music/rock"/>
    <n v="0.69117647058823528"/>
    <n v="40.988372093023258"/>
    <x v="1"/>
    <s v="Rock"/>
  </r>
  <r>
    <x v="1"/>
    <n v="340"/>
    <x v="1"/>
    <s v="USD"/>
    <n v="1556859600"/>
    <n v="1556946000"/>
    <b v="0"/>
    <b v="0"/>
    <s v="theater/plays"/>
    <n v="2.9305555555555554"/>
    <n v="31.029411764705884"/>
    <x v="3"/>
    <s v="Plays"/>
  </r>
  <r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</r>
  <r>
    <x v="0"/>
    <n v="886"/>
    <x v="1"/>
    <s v="USD"/>
    <n v="1400821200"/>
    <n v="1402117200"/>
    <b v="0"/>
    <b v="0"/>
    <s v="theater/plays"/>
    <n v="0.31934684684684683"/>
    <n v="32.006772009029348"/>
    <x v="3"/>
    <s v="Plays"/>
  </r>
  <r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</r>
  <r>
    <x v="0"/>
    <n v="35"/>
    <x v="6"/>
    <s v="EUR"/>
    <n v="1417500000"/>
    <n v="1417586400"/>
    <b v="0"/>
    <b v="0"/>
    <s v="theater/plays"/>
    <n v="0.3201219512195122"/>
    <n v="75"/>
    <x v="3"/>
    <s v="Plays"/>
  </r>
  <r>
    <x v="3"/>
    <n v="441"/>
    <x v="1"/>
    <s v="USD"/>
    <n v="1457071200"/>
    <n v="1457071200"/>
    <b v="0"/>
    <b v="0"/>
    <s v="theater/plays"/>
    <n v="0.23525352848928385"/>
    <n v="102.0498866213152"/>
    <x v="3"/>
    <s v="Plays"/>
  </r>
  <r>
    <x v="0"/>
    <n v="24"/>
    <x v="1"/>
    <s v="USD"/>
    <n v="1370322000"/>
    <n v="1370408400"/>
    <b v="0"/>
    <b v="1"/>
    <s v="theater/plays"/>
    <n v="0.68594594594594593"/>
    <n v="105.75"/>
    <x v="3"/>
    <s v="Plays"/>
  </r>
  <r>
    <x v="0"/>
    <n v="86"/>
    <x v="6"/>
    <s v="EUR"/>
    <n v="1552366800"/>
    <n v="1552626000"/>
    <b v="0"/>
    <b v="0"/>
    <s v="theater/plays"/>
    <n v="0.37952380952380954"/>
    <n v="37.069767441860463"/>
    <x v="3"/>
    <s v="Plays"/>
  </r>
  <r>
    <x v="0"/>
    <n v="243"/>
    <x v="1"/>
    <s v="USD"/>
    <n v="1403845200"/>
    <n v="1404190800"/>
    <b v="0"/>
    <b v="0"/>
    <s v="music/rock"/>
    <n v="0.19992957746478873"/>
    <n v="35.049382716049379"/>
    <x v="1"/>
    <s v="Rock"/>
  </r>
  <r>
    <x v="0"/>
    <n v="65"/>
    <x v="1"/>
    <s v="USD"/>
    <n v="1523163600"/>
    <n v="1523509200"/>
    <b v="1"/>
    <b v="0"/>
    <s v="music/indie rock"/>
    <n v="0.45636363636363636"/>
    <n v="46.338461538461537"/>
    <x v="1"/>
    <s v="Indie Rock"/>
  </r>
  <r>
    <x v="1"/>
    <n v="126"/>
    <x v="1"/>
    <s v="USD"/>
    <n v="1442206800"/>
    <n v="1443589200"/>
    <b v="0"/>
    <b v="0"/>
    <s v="music/metal"/>
    <n v="1.227605633802817"/>
    <n v="69.174603174603178"/>
    <x v="1"/>
    <s v="Metal"/>
  </r>
  <r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</r>
  <r>
    <x v="0"/>
    <n v="100"/>
    <x v="3"/>
    <s v="DKK"/>
    <n v="1472878800"/>
    <n v="1474520400"/>
    <b v="0"/>
    <b v="0"/>
    <s v="technology/wearables"/>
    <n v="0.63146341463414635"/>
    <n v="51.78"/>
    <x v="2"/>
    <s v="Wearables"/>
  </r>
  <r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</r>
  <r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</r>
  <r>
    <x v="0"/>
    <n v="13"/>
    <x v="1"/>
    <s v="USD"/>
    <n v="1436245200"/>
    <n v="1436590800"/>
    <b v="0"/>
    <b v="0"/>
    <s v="music/rock"/>
    <n v="0.5377777777777778"/>
    <n v="74.461538461538467"/>
    <x v="1"/>
    <s v="Rock"/>
  </r>
  <r>
    <x v="0"/>
    <n v="1"/>
    <x v="0"/>
    <s v="CAD"/>
    <n v="1269493200"/>
    <n v="1270443600"/>
    <b v="0"/>
    <b v="0"/>
    <s v="theater/plays"/>
    <n v="0.02"/>
    <n v="2"/>
    <x v="3"/>
    <s v="Plays"/>
  </r>
  <r>
    <x v="1"/>
    <n v="157"/>
    <x v="1"/>
    <s v="USD"/>
    <n v="1406264400"/>
    <n v="1407819600"/>
    <b v="0"/>
    <b v="0"/>
    <s v="technology/web"/>
    <n v="6.8119047619047617"/>
    <n v="91.114649681528661"/>
    <x v="2"/>
    <s v="Web"/>
  </r>
  <r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</r>
  <r>
    <x v="1"/>
    <n v="4498"/>
    <x v="2"/>
    <s v="AUD"/>
    <n v="1484632800"/>
    <n v="1484805600"/>
    <b v="0"/>
    <b v="0"/>
    <s v="theater/plays"/>
    <n v="1.3440792216817234"/>
    <n v="42.999777678968428"/>
    <x v="3"/>
    <s v="Plays"/>
  </r>
  <r>
    <x v="0"/>
    <n v="40"/>
    <x v="1"/>
    <s v="USD"/>
    <n v="1301806800"/>
    <n v="1302670800"/>
    <b v="0"/>
    <b v="0"/>
    <s v="music/jazz"/>
    <n v="3.372E-2"/>
    <n v="63.225000000000001"/>
    <x v="1"/>
    <s v="Jazz"/>
  </r>
  <r>
    <x v="1"/>
    <n v="80"/>
    <x v="1"/>
    <s v="USD"/>
    <n v="1539752400"/>
    <n v="1540789200"/>
    <b v="1"/>
    <b v="0"/>
    <s v="theater/plays"/>
    <n v="4.3184615384615386"/>
    <n v="70.174999999999997"/>
    <x v="3"/>
    <s v="Plays"/>
  </r>
  <r>
    <x v="3"/>
    <n v="57"/>
    <x v="1"/>
    <s v="USD"/>
    <n v="1267250400"/>
    <n v="1268028000"/>
    <b v="0"/>
    <b v="0"/>
    <s v="publishing/fiction"/>
    <n v="0.38844444444444443"/>
    <n v="61.333333333333336"/>
    <x v="5"/>
    <s v="Fiction"/>
  </r>
  <r>
    <x v="1"/>
    <n v="43"/>
    <x v="1"/>
    <s v="USD"/>
    <n v="1535432400"/>
    <n v="1537160400"/>
    <b v="0"/>
    <b v="1"/>
    <s v="music/rock"/>
    <n v="4.2569999999999997"/>
    <n v="99"/>
    <x v="1"/>
    <s v="Rock"/>
  </r>
  <r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</r>
  <r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</r>
  <r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</r>
  <r>
    <x v="0"/>
    <n v="1625"/>
    <x v="1"/>
    <s v="USD"/>
    <n v="1377579600"/>
    <n v="1379653200"/>
    <b v="0"/>
    <b v="0"/>
    <s v="theater/plays"/>
    <n v="0.9492337164750958"/>
    <n v="60.984615384615381"/>
    <x v="3"/>
    <s v="Plays"/>
  </r>
  <r>
    <x v="1"/>
    <n v="168"/>
    <x v="1"/>
    <s v="USD"/>
    <n v="1576389600"/>
    <n v="1580364000"/>
    <b v="0"/>
    <b v="0"/>
    <s v="theater/plays"/>
    <n v="1.5185185185185186"/>
    <n v="73.214285714285708"/>
    <x v="3"/>
    <s v="Plays"/>
  </r>
  <r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</r>
  <r>
    <x v="1"/>
    <n v="165"/>
    <x v="1"/>
    <s v="USD"/>
    <n v="1282194000"/>
    <n v="1282712400"/>
    <b v="0"/>
    <b v="0"/>
    <s v="music/rock"/>
    <n v="10.231428571428571"/>
    <n v="86.812121212121212"/>
    <x v="1"/>
    <s v="Rock"/>
  </r>
  <r>
    <x v="0"/>
    <n v="143"/>
    <x v="1"/>
    <s v="USD"/>
    <n v="1550037600"/>
    <n v="1550210400"/>
    <b v="0"/>
    <b v="0"/>
    <s v="theater/plays"/>
    <n v="3.8418367346938778E-2"/>
    <n v="42.125874125874127"/>
    <x v="3"/>
    <s v="Plays"/>
  </r>
  <r>
    <x v="1"/>
    <n v="1815"/>
    <x v="1"/>
    <s v="USD"/>
    <n v="1321941600"/>
    <n v="1322114400"/>
    <b v="0"/>
    <b v="0"/>
    <s v="theater/plays"/>
    <n v="1.5507066557107643"/>
    <n v="103.97851239669421"/>
    <x v="3"/>
    <s v="Plays"/>
  </r>
  <r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</r>
  <r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</r>
  <r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</r>
  <r>
    <x v="0"/>
    <n v="17"/>
    <x v="1"/>
    <s v="USD"/>
    <n v="1309496400"/>
    <n v="1311051600"/>
    <b v="1"/>
    <b v="0"/>
    <s v="theater/plays"/>
    <n v="8.4430379746835441E-2"/>
    <n v="39.235294117647058"/>
    <x v="3"/>
    <s v="Plays"/>
  </r>
  <r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</r>
  <r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</r>
  <r>
    <x v="0"/>
    <n v="931"/>
    <x v="1"/>
    <s v="USD"/>
    <n v="1458104400"/>
    <n v="1459314000"/>
    <b v="0"/>
    <b v="0"/>
    <s v="theater/plays"/>
    <n v="0.93810996563573879"/>
    <n v="87.966702470461868"/>
    <x v="3"/>
    <s v="Plays"/>
  </r>
  <r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</r>
  <r>
    <x v="1"/>
    <n v="5880"/>
    <x v="1"/>
    <s v="USD"/>
    <n v="1399093200"/>
    <n v="1399093200"/>
    <b v="1"/>
    <b v="0"/>
    <s v="music/rock"/>
    <n v="2.6017404129793511"/>
    <n v="29.999659863945578"/>
    <x v="1"/>
    <s v="Rock"/>
  </r>
  <r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</r>
  <r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</r>
  <r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</r>
  <r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</r>
  <r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</r>
  <r>
    <x v="3"/>
    <n v="67"/>
    <x v="1"/>
    <s v="USD"/>
    <n v="1369112400"/>
    <n v="1374123600"/>
    <b v="0"/>
    <b v="0"/>
    <s v="theater/plays"/>
    <n v="0.76708333333333334"/>
    <n v="82.432835820895519"/>
    <x v="3"/>
    <s v="Plays"/>
  </r>
  <r>
    <x v="1"/>
    <n v="92"/>
    <x v="1"/>
    <s v="USD"/>
    <n v="1469422800"/>
    <n v="1469509200"/>
    <b v="0"/>
    <b v="0"/>
    <s v="theater/plays"/>
    <n v="1.7126470588235294"/>
    <n v="63.293478260869563"/>
    <x v="3"/>
    <s v="Plays"/>
  </r>
  <r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</r>
  <r>
    <x v="1"/>
    <n v="149"/>
    <x v="6"/>
    <s v="EUR"/>
    <n v="1503378000"/>
    <n v="1503982800"/>
    <b v="0"/>
    <b v="1"/>
    <s v="games/video games"/>
    <n v="1.0908"/>
    <n v="54.906040268456373"/>
    <x v="6"/>
    <s v="Video Games"/>
  </r>
  <r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</r>
  <r>
    <x v="0"/>
    <n v="57"/>
    <x v="2"/>
    <s v="AUD"/>
    <n v="1561438800"/>
    <n v="1562043600"/>
    <b v="0"/>
    <b v="1"/>
    <s v="music/rock"/>
    <n v="0.10944303797468355"/>
    <n v="75.84210526315789"/>
    <x v="1"/>
    <s v="Rock"/>
  </r>
  <r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</r>
  <r>
    <x v="1"/>
    <n v="97"/>
    <x v="3"/>
    <s v="DKK"/>
    <n v="1513231200"/>
    <n v="1515391200"/>
    <b v="0"/>
    <b v="1"/>
    <s v="theater/plays"/>
    <n v="4.2241666666666671"/>
    <n v="104.51546391752578"/>
    <x v="3"/>
    <s v="Plays"/>
  </r>
  <r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</r>
  <r>
    <x v="1"/>
    <n v="1784"/>
    <x v="1"/>
    <s v="USD"/>
    <n v="1281070800"/>
    <n v="1281157200"/>
    <b v="0"/>
    <b v="0"/>
    <s v="theater/plays"/>
    <n v="4.1878911564625847"/>
    <n v="69.015695067264573"/>
    <x v="3"/>
    <s v="Plays"/>
  </r>
  <r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</r>
  <r>
    <x v="1"/>
    <n v="250"/>
    <x v="1"/>
    <s v="USD"/>
    <n v="1494392400"/>
    <n v="1495256400"/>
    <b v="0"/>
    <b v="1"/>
    <s v="music/rock"/>
    <n v="1.2772619047619047"/>
    <n v="42.915999999999997"/>
    <x v="1"/>
    <s v="Rock"/>
  </r>
  <r>
    <x v="1"/>
    <n v="238"/>
    <x v="1"/>
    <s v="USD"/>
    <n v="1520143200"/>
    <n v="1520402400"/>
    <b v="0"/>
    <b v="0"/>
    <s v="theater/plays"/>
    <n v="4.4521739130434783"/>
    <n v="43.025210084033617"/>
    <x v="3"/>
    <s v="Plays"/>
  </r>
  <r>
    <x v="1"/>
    <n v="53"/>
    <x v="1"/>
    <s v="USD"/>
    <n v="1405314000"/>
    <n v="1409806800"/>
    <b v="0"/>
    <b v="0"/>
    <s v="theater/plays"/>
    <n v="5.6971428571428575"/>
    <n v="75.245283018867923"/>
    <x v="3"/>
    <s v="Plays"/>
  </r>
  <r>
    <x v="1"/>
    <n v="214"/>
    <x v="1"/>
    <s v="USD"/>
    <n v="1396846800"/>
    <n v="1396933200"/>
    <b v="0"/>
    <b v="0"/>
    <s v="theater/plays"/>
    <n v="5.0934482758620687"/>
    <n v="69.023364485981304"/>
    <x v="3"/>
    <s v="Plays"/>
  </r>
  <r>
    <x v="1"/>
    <n v="222"/>
    <x v="1"/>
    <s v="USD"/>
    <n v="1375678800"/>
    <n v="1376024400"/>
    <b v="0"/>
    <b v="0"/>
    <s v="technology/web"/>
    <n v="3.2553333333333332"/>
    <n v="65.986486486486484"/>
    <x v="2"/>
    <s v="Web"/>
  </r>
  <r>
    <x v="1"/>
    <n v="1884"/>
    <x v="1"/>
    <s v="USD"/>
    <n v="1482386400"/>
    <n v="1483682400"/>
    <b v="0"/>
    <b v="1"/>
    <s v="publishing/fiction"/>
    <n v="9.3261616161616168"/>
    <n v="98.013800424628457"/>
    <x v="5"/>
    <s v="Fiction"/>
  </r>
  <r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</r>
  <r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</r>
  <r>
    <x v="0"/>
    <n v="1"/>
    <x v="1"/>
    <s v="USD"/>
    <n v="1264399200"/>
    <n v="1267423200"/>
    <b v="0"/>
    <b v="0"/>
    <s v="music/rock"/>
    <n v="0.03"/>
    <n v="3"/>
    <x v="1"/>
    <s v="Rock"/>
  </r>
  <r>
    <x v="0"/>
    <n v="101"/>
    <x v="1"/>
    <s v="USD"/>
    <n v="1355032800"/>
    <n v="1355205600"/>
    <b v="0"/>
    <b v="0"/>
    <s v="theater/plays"/>
    <n v="0.54084507042253516"/>
    <n v="38.019801980198018"/>
    <x v="3"/>
    <s v="Plays"/>
  </r>
  <r>
    <x v="1"/>
    <n v="59"/>
    <x v="1"/>
    <s v="USD"/>
    <n v="1382677200"/>
    <n v="1383109200"/>
    <b v="0"/>
    <b v="0"/>
    <s v="theater/plays"/>
    <n v="6.2629999999999999"/>
    <n v="106.15254237288136"/>
    <x v="3"/>
    <s v="Plays"/>
  </r>
  <r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</r>
  <r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</r>
  <r>
    <x v="1"/>
    <n v="1697"/>
    <x v="1"/>
    <s v="USD"/>
    <n v="1297836000"/>
    <n v="1298268000"/>
    <b v="0"/>
    <b v="1"/>
    <s v="music/rock"/>
    <n v="1.2016770186335404"/>
    <n v="57.003535651149086"/>
    <x v="1"/>
    <s v="Rock"/>
  </r>
  <r>
    <x v="0"/>
    <n v="15"/>
    <x v="4"/>
    <s v="GBP"/>
    <n v="1453615200"/>
    <n v="1456812000"/>
    <b v="0"/>
    <b v="0"/>
    <s v="music/rock"/>
    <n v="0.23390243902439026"/>
    <n v="63.93333333333333"/>
    <x v="1"/>
    <s v="Rock"/>
  </r>
  <r>
    <x v="1"/>
    <n v="92"/>
    <x v="1"/>
    <s v="USD"/>
    <n v="1362463200"/>
    <n v="1363669200"/>
    <b v="0"/>
    <b v="0"/>
    <s v="theater/plays"/>
    <n v="1.46"/>
    <n v="90.456521739130437"/>
    <x v="3"/>
    <s v="Plays"/>
  </r>
  <r>
    <x v="1"/>
    <n v="186"/>
    <x v="1"/>
    <s v="USD"/>
    <n v="1481176800"/>
    <n v="1482904800"/>
    <b v="0"/>
    <b v="1"/>
    <s v="theater/plays"/>
    <n v="2.6848000000000001"/>
    <n v="72.172043010752688"/>
    <x v="3"/>
    <s v="Plays"/>
  </r>
  <r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</r>
  <r>
    <x v="1"/>
    <n v="261"/>
    <x v="1"/>
    <s v="USD"/>
    <n v="1348808400"/>
    <n v="1349845200"/>
    <b v="0"/>
    <b v="0"/>
    <s v="music/rock"/>
    <n v="1.5769841269841269"/>
    <n v="38.065134099616856"/>
    <x v="1"/>
    <s v="Rock"/>
  </r>
  <r>
    <x v="0"/>
    <n v="454"/>
    <x v="1"/>
    <s v="USD"/>
    <n v="1282712400"/>
    <n v="1283058000"/>
    <b v="0"/>
    <b v="1"/>
    <s v="music/rock"/>
    <n v="0.31201660735468567"/>
    <n v="57.936123348017624"/>
    <x v="1"/>
    <s v="Rock"/>
  </r>
  <r>
    <x v="1"/>
    <n v="107"/>
    <x v="1"/>
    <s v="USD"/>
    <n v="1301979600"/>
    <n v="1304226000"/>
    <b v="0"/>
    <b v="1"/>
    <s v="music/indie rock"/>
    <n v="3.1341176470588237"/>
    <n v="49.794392523364486"/>
    <x v="1"/>
    <s v="Indie Rock"/>
  </r>
  <r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</r>
  <r>
    <x v="1"/>
    <n v="5512"/>
    <x v="1"/>
    <s v="USD"/>
    <n v="1360648800"/>
    <n v="1362031200"/>
    <b v="0"/>
    <b v="0"/>
    <s v="theater/plays"/>
    <n v="3.6266447368421053"/>
    <n v="30.002721335268504"/>
    <x v="3"/>
    <s v="Plays"/>
  </r>
  <r>
    <x v="1"/>
    <n v="86"/>
    <x v="1"/>
    <s v="USD"/>
    <n v="1451800800"/>
    <n v="1455602400"/>
    <b v="0"/>
    <b v="0"/>
    <s v="theater/plays"/>
    <n v="1.2308163265306122"/>
    <n v="70.127906976744185"/>
    <x v="3"/>
    <s v="Plays"/>
  </r>
  <r>
    <x v="0"/>
    <n v="3182"/>
    <x v="6"/>
    <s v="EUR"/>
    <n v="1415340000"/>
    <n v="1418191200"/>
    <b v="0"/>
    <b v="1"/>
    <s v="music/jazz"/>
    <n v="0.76766756032171579"/>
    <n v="26.996228786926462"/>
    <x v="1"/>
    <s v="Jazz"/>
  </r>
  <r>
    <x v="1"/>
    <n v="2768"/>
    <x v="2"/>
    <s v="AUD"/>
    <n v="1351054800"/>
    <n v="1352440800"/>
    <b v="0"/>
    <b v="0"/>
    <s v="theater/plays"/>
    <n v="2.3362012987012988"/>
    <n v="51.990606936416185"/>
    <x v="3"/>
    <s v="Plays"/>
  </r>
  <r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</r>
  <r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</r>
  <r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</r>
  <r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</r>
  <r>
    <x v="1"/>
    <n v="1894"/>
    <x v="1"/>
    <s v="USD"/>
    <n v="1562734800"/>
    <n v="1564894800"/>
    <b v="0"/>
    <b v="1"/>
    <s v="theater/plays"/>
    <n v="3.0400978473581213"/>
    <n v="82.021647307286173"/>
    <x v="3"/>
    <s v="Plays"/>
  </r>
  <r>
    <x v="1"/>
    <n v="282"/>
    <x v="0"/>
    <s v="CAD"/>
    <n v="1505624400"/>
    <n v="1505883600"/>
    <b v="0"/>
    <b v="0"/>
    <s v="theater/plays"/>
    <n v="1.3723076923076922"/>
    <n v="37.957446808510639"/>
    <x v="3"/>
    <s v="Plays"/>
  </r>
  <r>
    <x v="0"/>
    <n v="15"/>
    <x v="1"/>
    <s v="USD"/>
    <n v="1509948000"/>
    <n v="1510380000"/>
    <b v="0"/>
    <b v="0"/>
    <s v="theater/plays"/>
    <n v="0.32208333333333333"/>
    <n v="51.533333333333331"/>
    <x v="3"/>
    <s v="Plays"/>
  </r>
  <r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</r>
  <r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</r>
  <r>
    <x v="1"/>
    <n v="83"/>
    <x v="1"/>
    <s v="USD"/>
    <n v="1279515600"/>
    <n v="1279688400"/>
    <b v="0"/>
    <b v="0"/>
    <s v="theater/plays"/>
    <n v="10.664285714285715"/>
    <n v="89.939759036144579"/>
    <x v="3"/>
    <s v="Plays"/>
  </r>
  <r>
    <x v="1"/>
    <n v="91"/>
    <x v="1"/>
    <s v="USD"/>
    <n v="1353909600"/>
    <n v="1356069600"/>
    <b v="0"/>
    <b v="0"/>
    <s v="technology/web"/>
    <n v="3.2588888888888889"/>
    <n v="96.692307692307693"/>
    <x v="2"/>
    <s v="Web"/>
  </r>
  <r>
    <x v="1"/>
    <n v="546"/>
    <x v="1"/>
    <s v="USD"/>
    <n v="1535950800"/>
    <n v="1536210000"/>
    <b v="0"/>
    <b v="0"/>
    <s v="theater/plays"/>
    <n v="1.7070000000000001"/>
    <n v="25.010989010989011"/>
    <x v="3"/>
    <s v="Plays"/>
  </r>
  <r>
    <x v="1"/>
    <n v="393"/>
    <x v="1"/>
    <s v="USD"/>
    <n v="1511244000"/>
    <n v="1511762400"/>
    <b v="0"/>
    <b v="0"/>
    <s v="film &amp; video/animation"/>
    <n v="5.8144"/>
    <n v="36.987277353689571"/>
    <x v="4"/>
    <s v="Animation"/>
  </r>
  <r>
    <x v="0"/>
    <n v="2062"/>
    <x v="1"/>
    <s v="USD"/>
    <n v="1331445600"/>
    <n v="1333256400"/>
    <b v="0"/>
    <b v="1"/>
    <s v="theater/plays"/>
    <n v="0.91520972644376897"/>
    <n v="73.012609117361791"/>
    <x v="3"/>
    <s v="Plays"/>
  </r>
  <r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</r>
  <r>
    <x v="0"/>
    <n v="29"/>
    <x v="3"/>
    <s v="DKK"/>
    <n v="1464584400"/>
    <n v="1465016400"/>
    <b v="0"/>
    <b v="0"/>
    <s v="music/rock"/>
    <n v="0.18728395061728395"/>
    <n v="52.310344827586206"/>
    <x v="1"/>
    <s v="Rock"/>
  </r>
  <r>
    <x v="0"/>
    <n v="132"/>
    <x v="1"/>
    <s v="USD"/>
    <n v="1335848400"/>
    <n v="1336280400"/>
    <b v="0"/>
    <b v="0"/>
    <s v="technology/web"/>
    <n v="0.83193877551020412"/>
    <n v="61.765151515151516"/>
    <x v="2"/>
    <s v="Web"/>
  </r>
  <r>
    <x v="1"/>
    <n v="254"/>
    <x v="1"/>
    <s v="USD"/>
    <n v="1473483600"/>
    <n v="1476766800"/>
    <b v="0"/>
    <b v="0"/>
    <s v="theater/plays"/>
    <n v="7.0633333333333335"/>
    <n v="25.027559055118111"/>
    <x v="3"/>
    <s v="Plays"/>
  </r>
  <r>
    <x v="3"/>
    <n v="184"/>
    <x v="1"/>
    <s v="USD"/>
    <n v="1479880800"/>
    <n v="1480485600"/>
    <b v="0"/>
    <b v="0"/>
    <s v="theater/plays"/>
    <n v="0.17446030330062445"/>
    <n v="106.28804347826087"/>
    <x v="3"/>
    <s v="Plays"/>
  </r>
  <r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</r>
  <r>
    <x v="0"/>
    <n v="137"/>
    <x v="3"/>
    <s v="DKK"/>
    <n v="1331701200"/>
    <n v="1331787600"/>
    <b v="0"/>
    <b v="1"/>
    <s v="music/metal"/>
    <n v="0.97785714285714287"/>
    <n v="39.970802919708028"/>
    <x v="1"/>
    <s v="Metal"/>
  </r>
  <r>
    <x v="1"/>
    <n v="337"/>
    <x v="0"/>
    <s v="CAD"/>
    <n v="1438578000"/>
    <n v="1438837200"/>
    <b v="0"/>
    <b v="0"/>
    <s v="theater/plays"/>
    <n v="16.842500000000001"/>
    <n v="39.982195845697326"/>
    <x v="3"/>
    <s v="Plays"/>
  </r>
  <r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</r>
  <r>
    <x v="1"/>
    <n v="107"/>
    <x v="1"/>
    <s v="USD"/>
    <n v="1318654800"/>
    <n v="1319000400"/>
    <b v="1"/>
    <b v="0"/>
    <s v="technology/web"/>
    <n v="4.5661111111111108"/>
    <n v="76.813084112149539"/>
    <x v="2"/>
    <s v="Web"/>
  </r>
  <r>
    <x v="0"/>
    <n v="10"/>
    <x v="1"/>
    <s v="USD"/>
    <n v="1331874000"/>
    <n v="1333429200"/>
    <b v="0"/>
    <b v="0"/>
    <s v="food/food trucks"/>
    <n v="9.8219178082191785E-2"/>
    <n v="71.7"/>
    <x v="0"/>
    <s v="Food Trucks"/>
  </r>
  <r>
    <x v="3"/>
    <n v="32"/>
    <x v="6"/>
    <s v="EUR"/>
    <n v="1286254800"/>
    <n v="1287032400"/>
    <b v="0"/>
    <b v="0"/>
    <s v="theater/plays"/>
    <n v="0.16384615384615384"/>
    <n v="33.28125"/>
    <x v="3"/>
    <s v="Plays"/>
  </r>
  <r>
    <x v="1"/>
    <n v="183"/>
    <x v="1"/>
    <s v="USD"/>
    <n v="1540530000"/>
    <n v="1541570400"/>
    <b v="0"/>
    <b v="0"/>
    <s v="theater/plays"/>
    <n v="13.396666666666667"/>
    <n v="43.923497267759565"/>
    <x v="3"/>
    <s v="Plays"/>
  </r>
  <r>
    <x v="0"/>
    <n v="1910"/>
    <x v="5"/>
    <s v="CHF"/>
    <n v="1381813200"/>
    <n v="1383976800"/>
    <b v="0"/>
    <b v="0"/>
    <s v="theater/plays"/>
    <n v="0.35650077760497667"/>
    <n v="36.004712041884815"/>
    <x v="3"/>
    <s v="Plays"/>
  </r>
  <r>
    <x v="0"/>
    <n v="38"/>
    <x v="2"/>
    <s v="AUD"/>
    <n v="1548655200"/>
    <n v="1550556000"/>
    <b v="0"/>
    <b v="0"/>
    <s v="theater/plays"/>
    <n v="0.54950819672131146"/>
    <n v="88.21052631578948"/>
    <x v="3"/>
    <s v="Plays"/>
  </r>
  <r>
    <x v="0"/>
    <n v="104"/>
    <x v="2"/>
    <s v="AUD"/>
    <n v="1389679200"/>
    <n v="1390456800"/>
    <b v="0"/>
    <b v="1"/>
    <s v="theater/plays"/>
    <n v="0.94236111111111109"/>
    <n v="65.240384615384613"/>
    <x v="3"/>
    <s v="Plays"/>
  </r>
  <r>
    <x v="1"/>
    <n v="72"/>
    <x v="1"/>
    <s v="USD"/>
    <n v="1456466400"/>
    <n v="1458018000"/>
    <b v="0"/>
    <b v="1"/>
    <s v="music/rock"/>
    <n v="1.4391428571428571"/>
    <n v="69.958333333333329"/>
    <x v="1"/>
    <s v="Rock"/>
  </r>
  <r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</r>
  <r>
    <x v="0"/>
    <n v="1"/>
    <x v="3"/>
    <s v="DKK"/>
    <n v="1504069200"/>
    <n v="1504155600"/>
    <b v="0"/>
    <b v="1"/>
    <s v="publishing/nonfiction"/>
    <n v="0.05"/>
    <n v="5"/>
    <x v="5"/>
    <s v="Nonfiction"/>
  </r>
  <r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</r>
  <r>
    <x v="0"/>
    <n v="245"/>
    <x v="1"/>
    <s v="USD"/>
    <n v="1535864400"/>
    <n v="1537074000"/>
    <b v="0"/>
    <b v="0"/>
    <s v="theater/plays"/>
    <n v="0.31844940867279897"/>
    <n v="98.914285714285711"/>
    <x v="3"/>
    <s v="Plays"/>
  </r>
  <r>
    <x v="0"/>
    <n v="32"/>
    <x v="1"/>
    <s v="USD"/>
    <n v="1452146400"/>
    <n v="1452578400"/>
    <b v="0"/>
    <b v="0"/>
    <s v="music/indie rock"/>
    <n v="0.82617647058823529"/>
    <n v="87.78125"/>
    <x v="1"/>
    <s v="Indie Rock"/>
  </r>
  <r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</r>
  <r>
    <x v="1"/>
    <n v="85"/>
    <x v="1"/>
    <s v="USD"/>
    <n v="1458363600"/>
    <n v="1461906000"/>
    <b v="0"/>
    <b v="0"/>
    <s v="theater/plays"/>
    <n v="2.8621428571428571"/>
    <n v="94.28235294117647"/>
    <x v="3"/>
    <s v="Plays"/>
  </r>
  <r>
    <x v="0"/>
    <n v="7"/>
    <x v="1"/>
    <s v="USD"/>
    <n v="1500008400"/>
    <n v="1500267600"/>
    <b v="0"/>
    <b v="1"/>
    <s v="theater/plays"/>
    <n v="7.9076923076923072E-2"/>
    <n v="73.428571428571431"/>
    <x v="3"/>
    <s v="Plays"/>
  </r>
  <r>
    <x v="1"/>
    <n v="659"/>
    <x v="3"/>
    <s v="DKK"/>
    <n v="1338958800"/>
    <n v="1340686800"/>
    <b v="0"/>
    <b v="1"/>
    <s v="publishing/fiction"/>
    <n v="1.3213677811550153"/>
    <n v="65.968133535660087"/>
    <x v="5"/>
    <s v="Fiction"/>
  </r>
  <r>
    <x v="0"/>
    <n v="803"/>
    <x v="1"/>
    <s v="USD"/>
    <n v="1303102800"/>
    <n v="1303189200"/>
    <b v="0"/>
    <b v="0"/>
    <s v="theater/plays"/>
    <n v="0.74077834179357027"/>
    <n v="109.04109589041096"/>
    <x v="3"/>
    <s v="Plays"/>
  </r>
  <r>
    <x v="3"/>
    <n v="75"/>
    <x v="1"/>
    <s v="USD"/>
    <n v="1316581200"/>
    <n v="1318309200"/>
    <b v="0"/>
    <b v="1"/>
    <s v="music/indie rock"/>
    <n v="0.75292682926829269"/>
    <n v="41.16"/>
    <x v="1"/>
    <s v="Indie Rock"/>
  </r>
  <r>
    <x v="0"/>
    <n v="16"/>
    <x v="1"/>
    <s v="USD"/>
    <n v="1270789200"/>
    <n v="1272171600"/>
    <b v="0"/>
    <b v="0"/>
    <s v="games/video games"/>
    <n v="0.20333333333333334"/>
    <n v="99.125"/>
    <x v="6"/>
    <s v="Video Games"/>
  </r>
  <r>
    <x v="1"/>
    <n v="121"/>
    <x v="1"/>
    <s v="USD"/>
    <n v="1297836000"/>
    <n v="1298872800"/>
    <b v="0"/>
    <b v="0"/>
    <s v="theater/plays"/>
    <n v="2.0336507936507937"/>
    <n v="105.88429752066116"/>
    <x v="3"/>
    <s v="Plays"/>
  </r>
  <r>
    <x v="1"/>
    <n v="3742"/>
    <x v="1"/>
    <s v="USD"/>
    <n v="1382677200"/>
    <n v="1383282000"/>
    <b v="0"/>
    <b v="0"/>
    <s v="theater/plays"/>
    <n v="3.1022842639593908"/>
    <n v="48.996525921966864"/>
    <x v="3"/>
    <s v="Plays"/>
  </r>
  <r>
    <x v="1"/>
    <n v="223"/>
    <x v="1"/>
    <s v="USD"/>
    <n v="1330322400"/>
    <n v="1330495200"/>
    <b v="0"/>
    <b v="0"/>
    <s v="music/rock"/>
    <n v="3.9531818181818181"/>
    <n v="39"/>
    <x v="1"/>
    <s v="Rock"/>
  </r>
  <r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</r>
  <r>
    <x v="0"/>
    <n v="31"/>
    <x v="1"/>
    <s v="USD"/>
    <n v="1400907600"/>
    <n v="1403413200"/>
    <b v="0"/>
    <b v="0"/>
    <s v="theater/plays"/>
    <n v="0.33894736842105261"/>
    <n v="103.87096774193549"/>
    <x v="3"/>
    <s v="Plays"/>
  </r>
  <r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</r>
  <r>
    <x v="0"/>
    <n v="30"/>
    <x v="1"/>
    <s v="USD"/>
    <n v="1494738000"/>
    <n v="1495861200"/>
    <b v="0"/>
    <b v="0"/>
    <s v="theater/plays"/>
    <n v="0.19227272727272726"/>
    <n v="42.3"/>
    <x v="3"/>
    <s v="Plays"/>
  </r>
  <r>
    <x v="0"/>
    <n v="17"/>
    <x v="1"/>
    <s v="USD"/>
    <n v="1392357600"/>
    <n v="1392530400"/>
    <b v="0"/>
    <b v="0"/>
    <s v="music/rock"/>
    <n v="0.15842105263157893"/>
    <n v="53.117647058823529"/>
    <x v="1"/>
    <s v="Rock"/>
  </r>
  <r>
    <x v="3"/>
    <n v="64"/>
    <x v="1"/>
    <s v="USD"/>
    <n v="1281589200"/>
    <n v="1283662800"/>
    <b v="0"/>
    <b v="0"/>
    <s v="technology/web"/>
    <n v="0.38702380952380955"/>
    <n v="50.796875"/>
    <x v="2"/>
    <s v="Web"/>
  </r>
  <r>
    <x v="0"/>
    <n v="80"/>
    <x v="1"/>
    <s v="USD"/>
    <n v="1305003600"/>
    <n v="1305781200"/>
    <b v="0"/>
    <b v="0"/>
    <s v="publishing/fiction"/>
    <n v="9.5876777251184833E-2"/>
    <n v="101.15"/>
    <x v="5"/>
    <s v="Fiction"/>
  </r>
  <r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</r>
  <r>
    <x v="1"/>
    <n v="5168"/>
    <x v="1"/>
    <s v="USD"/>
    <n v="1290664800"/>
    <n v="1291788000"/>
    <b v="0"/>
    <b v="0"/>
    <s v="theater/plays"/>
    <n v="1.6656234096692113"/>
    <n v="37.998645510835914"/>
    <x v="3"/>
    <s v="Plays"/>
  </r>
  <r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</r>
  <r>
    <x v="1"/>
    <n v="307"/>
    <x v="1"/>
    <s v="USD"/>
    <n v="1434862800"/>
    <n v="1435899600"/>
    <b v="0"/>
    <b v="1"/>
    <s v="theater/plays"/>
    <n v="1.6405633802816901"/>
    <n v="37.941368078175898"/>
    <x v="3"/>
    <s v="Plays"/>
  </r>
  <r>
    <x v="0"/>
    <n v="73"/>
    <x v="1"/>
    <s v="USD"/>
    <n v="1529125200"/>
    <n v="1531112400"/>
    <b v="0"/>
    <b v="1"/>
    <s v="theater/plays"/>
    <n v="0.90723076923076929"/>
    <n v="80.780821917808225"/>
    <x v="3"/>
    <s v="Plays"/>
  </r>
  <r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</r>
  <r>
    <x v="0"/>
    <n v="33"/>
    <x v="1"/>
    <s v="USD"/>
    <n v="1566968400"/>
    <n v="1567314000"/>
    <b v="0"/>
    <b v="1"/>
    <s v="theater/plays"/>
    <n v="0.38538461538461538"/>
    <n v="30.363636363636363"/>
    <x v="3"/>
    <s v="Plays"/>
  </r>
  <r>
    <x v="1"/>
    <n v="2441"/>
    <x v="1"/>
    <s v="USD"/>
    <n v="1543557600"/>
    <n v="1544508000"/>
    <b v="0"/>
    <b v="0"/>
    <s v="music/rock"/>
    <n v="1.3356231003039514"/>
    <n v="54.004916018025398"/>
    <x v="1"/>
    <s v="Rock"/>
  </r>
  <r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</r>
  <r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</r>
  <r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</r>
  <r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</r>
  <r>
    <x v="1"/>
    <n v="253"/>
    <x v="1"/>
    <s v="USD"/>
    <n v="1542693600"/>
    <n v="1545112800"/>
    <b v="0"/>
    <b v="0"/>
    <s v="theater/plays"/>
    <n v="1.2395833333333333"/>
    <n v="47.035573122529641"/>
    <x v="3"/>
    <s v="Plays"/>
  </r>
  <r>
    <x v="1"/>
    <n v="1113"/>
    <x v="1"/>
    <s v="USD"/>
    <n v="1515564000"/>
    <n v="1516168800"/>
    <b v="0"/>
    <b v="0"/>
    <s v="music/rock"/>
    <n v="1.8661329305135952"/>
    <n v="110.99550763701707"/>
    <x v="1"/>
    <s v="Rock"/>
  </r>
  <r>
    <x v="1"/>
    <n v="2283"/>
    <x v="1"/>
    <s v="USD"/>
    <n v="1573797600"/>
    <n v="1574920800"/>
    <b v="0"/>
    <b v="0"/>
    <s v="music/rock"/>
    <n v="1.1428538550057536"/>
    <n v="87.003066141042481"/>
    <x v="1"/>
    <s v="Rock"/>
  </r>
  <r>
    <x v="0"/>
    <n v="1072"/>
    <x v="1"/>
    <s v="USD"/>
    <n v="1292392800"/>
    <n v="1292479200"/>
    <b v="0"/>
    <b v="1"/>
    <s v="music/rock"/>
    <n v="0.97032531824611035"/>
    <n v="63.994402985074629"/>
    <x v="1"/>
    <s v="Rock"/>
  </r>
  <r>
    <x v="1"/>
    <n v="1095"/>
    <x v="1"/>
    <s v="USD"/>
    <n v="1573452000"/>
    <n v="1573538400"/>
    <b v="0"/>
    <b v="0"/>
    <s v="theater/plays"/>
    <n v="1.2281904761904763"/>
    <n v="105.9945205479452"/>
    <x v="3"/>
    <s v="Plays"/>
  </r>
  <r>
    <x v="1"/>
    <n v="1690"/>
    <x v="1"/>
    <s v="USD"/>
    <n v="1317790800"/>
    <n v="1320382800"/>
    <b v="0"/>
    <b v="0"/>
    <s v="theater/plays"/>
    <n v="1.7914326647564469"/>
    <n v="73.989349112426041"/>
    <x v="3"/>
    <s v="Plays"/>
  </r>
  <r>
    <x v="3"/>
    <n v="1297"/>
    <x v="0"/>
    <s v="CAD"/>
    <n v="1501650000"/>
    <n v="1502859600"/>
    <b v="0"/>
    <b v="0"/>
    <s v="theater/plays"/>
    <n v="0.79951577402787966"/>
    <n v="84.02004626060139"/>
    <x v="3"/>
    <s v="Plays"/>
  </r>
  <r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</r>
  <r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</r>
  <r>
    <x v="0"/>
    <n v="328"/>
    <x v="1"/>
    <s v="USD"/>
    <n v="1374296400"/>
    <n v="1375333200"/>
    <b v="0"/>
    <b v="0"/>
    <s v="theater/plays"/>
    <n v="0.66521920668058454"/>
    <n v="97.146341463414629"/>
    <x v="3"/>
    <s v="Plays"/>
  </r>
  <r>
    <x v="0"/>
    <n v="147"/>
    <x v="1"/>
    <s v="USD"/>
    <n v="1384840800"/>
    <n v="1389420000"/>
    <b v="0"/>
    <b v="0"/>
    <s v="theater/plays"/>
    <n v="0.53922222222222227"/>
    <n v="33.013605442176868"/>
    <x v="3"/>
    <s v="Plays"/>
  </r>
  <r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</r>
  <r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</r>
  <r>
    <x v="0"/>
    <n v="25"/>
    <x v="1"/>
    <s v="USD"/>
    <n v="1503550800"/>
    <n v="1508302800"/>
    <b v="0"/>
    <b v="1"/>
    <s v="music/indie rock"/>
    <n v="0.34475"/>
    <n v="110.32"/>
    <x v="1"/>
    <s v="Indie Rock"/>
  </r>
  <r>
    <x v="1"/>
    <n v="191"/>
    <x v="1"/>
    <s v="USD"/>
    <n v="1423634400"/>
    <n v="1425708000"/>
    <b v="0"/>
    <b v="0"/>
    <s v="technology/web"/>
    <n v="14.007777777777777"/>
    <n v="66.005235602094245"/>
    <x v="2"/>
    <s v="Web"/>
  </r>
  <r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</r>
  <r>
    <x v="0"/>
    <n v="923"/>
    <x v="1"/>
    <s v="USD"/>
    <n v="1500008400"/>
    <n v="1502600400"/>
    <b v="0"/>
    <b v="0"/>
    <s v="theater/plays"/>
    <n v="0.53074115044247783"/>
    <n v="103.96316359696641"/>
    <x v="3"/>
    <s v="Plays"/>
  </r>
  <r>
    <x v="0"/>
    <n v="1"/>
    <x v="1"/>
    <s v="USD"/>
    <n v="1432098000"/>
    <n v="1433653200"/>
    <b v="0"/>
    <b v="1"/>
    <s v="music/jazz"/>
    <n v="0.05"/>
    <n v="5"/>
    <x v="1"/>
    <s v="Jazz"/>
  </r>
  <r>
    <x v="1"/>
    <n v="2013"/>
    <x v="1"/>
    <s v="USD"/>
    <n v="1440392400"/>
    <n v="1441602000"/>
    <b v="0"/>
    <b v="0"/>
    <s v="music/rock"/>
    <n v="1.2770715249662619"/>
    <n v="47.009935419771487"/>
    <x v="1"/>
    <s v="Rock"/>
  </r>
  <r>
    <x v="0"/>
    <n v="33"/>
    <x v="0"/>
    <s v="CAD"/>
    <n v="1446876000"/>
    <n v="1447567200"/>
    <b v="0"/>
    <b v="0"/>
    <s v="theater/plays"/>
    <n v="0.34892857142857142"/>
    <n v="29.606060606060606"/>
    <x v="3"/>
    <s v="Plays"/>
  </r>
  <r>
    <x v="1"/>
    <n v="1703"/>
    <x v="1"/>
    <s v="USD"/>
    <n v="1562302800"/>
    <n v="1562389200"/>
    <b v="0"/>
    <b v="0"/>
    <s v="theater/plays"/>
    <n v="4.105982142857143"/>
    <n v="81.010569583088667"/>
    <x v="3"/>
    <s v="Plays"/>
  </r>
  <r>
    <x v="1"/>
    <n v="80"/>
    <x v="3"/>
    <s v="DKK"/>
    <n v="1378184400"/>
    <n v="1378789200"/>
    <b v="0"/>
    <b v="0"/>
    <s v="film &amp; video/documentary"/>
    <n v="1.2373770491803278"/>
    <n v="94.35"/>
    <x v="4"/>
    <s v="Documentary"/>
  </r>
  <r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</r>
  <r>
    <x v="0"/>
    <n v="40"/>
    <x v="6"/>
    <s v="EUR"/>
    <n v="1326520800"/>
    <n v="1327298400"/>
    <b v="0"/>
    <b v="0"/>
    <s v="theater/plays"/>
    <n v="0.36892473118279567"/>
    <n v="85.775000000000006"/>
    <x v="3"/>
    <s v="Plays"/>
  </r>
  <r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</r>
  <r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</r>
  <r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</r>
  <r>
    <x v="1"/>
    <n v="2875"/>
    <x v="4"/>
    <s v="GBP"/>
    <n v="1293861600"/>
    <n v="1295071200"/>
    <b v="0"/>
    <b v="1"/>
    <s v="theater/plays"/>
    <n v="2.2635175879396985"/>
    <n v="47.002434782608695"/>
    <x v="3"/>
    <s v="Plays"/>
  </r>
  <r>
    <x v="1"/>
    <n v="88"/>
    <x v="1"/>
    <s v="USD"/>
    <n v="1507352400"/>
    <n v="1509426000"/>
    <b v="0"/>
    <b v="0"/>
    <s v="theater/plays"/>
    <n v="1.7356363636363636"/>
    <n v="108.47727272727273"/>
    <x v="3"/>
    <s v="Plays"/>
  </r>
  <r>
    <x v="1"/>
    <n v="191"/>
    <x v="1"/>
    <s v="USD"/>
    <n v="1296108000"/>
    <n v="1299391200"/>
    <b v="0"/>
    <b v="0"/>
    <s v="music/rock"/>
    <n v="3.7175675675675675"/>
    <n v="72.015706806282722"/>
    <x v="1"/>
    <s v="Rock"/>
  </r>
  <r>
    <x v="1"/>
    <n v="139"/>
    <x v="1"/>
    <s v="USD"/>
    <n v="1324965600"/>
    <n v="1325052000"/>
    <b v="0"/>
    <b v="0"/>
    <s v="music/rock"/>
    <n v="1.601923076923077"/>
    <n v="59.928057553956833"/>
    <x v="1"/>
    <s v="Rock"/>
  </r>
  <r>
    <x v="1"/>
    <n v="186"/>
    <x v="1"/>
    <s v="USD"/>
    <n v="1520229600"/>
    <n v="1522818000"/>
    <b v="0"/>
    <b v="0"/>
    <s v="music/indie rock"/>
    <n v="16.163333333333334"/>
    <n v="78.209677419354833"/>
    <x v="1"/>
    <s v="Indie Rock"/>
  </r>
  <r>
    <x v="1"/>
    <n v="112"/>
    <x v="2"/>
    <s v="AUD"/>
    <n v="1482991200"/>
    <n v="1485324000"/>
    <b v="0"/>
    <b v="0"/>
    <s v="theater/plays"/>
    <n v="7.3343749999999996"/>
    <n v="104.77678571428571"/>
    <x v="3"/>
    <s v="Plays"/>
  </r>
  <r>
    <x v="1"/>
    <n v="101"/>
    <x v="1"/>
    <s v="USD"/>
    <n v="1294034400"/>
    <n v="1294120800"/>
    <b v="0"/>
    <b v="1"/>
    <s v="theater/plays"/>
    <n v="5.9211111111111112"/>
    <n v="105.52475247524752"/>
    <x v="3"/>
    <s v="Plays"/>
  </r>
  <r>
    <x v="0"/>
    <n v="75"/>
    <x v="1"/>
    <s v="USD"/>
    <n v="1413608400"/>
    <n v="1415685600"/>
    <b v="0"/>
    <b v="1"/>
    <s v="theater/plays"/>
    <n v="0.18888888888888888"/>
    <n v="24.933333333333334"/>
    <x v="3"/>
    <s v="Plays"/>
  </r>
  <r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</r>
  <r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</r>
  <r>
    <x v="1"/>
    <n v="5966"/>
    <x v="1"/>
    <s v="USD"/>
    <n v="1555304400"/>
    <n v="1555822800"/>
    <b v="0"/>
    <b v="0"/>
    <s v="theater/plays"/>
    <n v="1.593633125556545"/>
    <n v="29.997485752598056"/>
    <x v="3"/>
    <s v="Plays"/>
  </r>
  <r>
    <x v="0"/>
    <n v="2176"/>
    <x v="1"/>
    <s v="USD"/>
    <n v="1423375200"/>
    <n v="1427778000"/>
    <b v="0"/>
    <b v="0"/>
    <s v="theater/plays"/>
    <n v="0.67869978858350954"/>
    <n v="59.011948529411768"/>
    <x v="3"/>
    <s v="Plays"/>
  </r>
  <r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</r>
  <r>
    <x v="1"/>
    <n v="2106"/>
    <x v="1"/>
    <s v="USD"/>
    <n v="1502946000"/>
    <n v="1503637200"/>
    <b v="0"/>
    <b v="0"/>
    <s v="theater/plays"/>
    <n v="7.3018222222222224"/>
    <n v="78.010921177587846"/>
    <x v="3"/>
    <s v="Plays"/>
  </r>
  <r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</r>
  <r>
    <x v="0"/>
    <n v="25"/>
    <x v="1"/>
    <s v="USD"/>
    <n v="1444971600"/>
    <n v="1449900000"/>
    <b v="0"/>
    <b v="0"/>
    <s v="music/indie rock"/>
    <n v="0.54777777777777781"/>
    <n v="59.16"/>
    <x v="1"/>
    <s v="Indie Rock"/>
  </r>
  <r>
    <x v="1"/>
    <n v="131"/>
    <x v="1"/>
    <s v="USD"/>
    <n v="1404622800"/>
    <n v="1405141200"/>
    <b v="0"/>
    <b v="0"/>
    <s v="music/rock"/>
    <n v="3.6102941176470589"/>
    <n v="93.702290076335885"/>
    <x v="1"/>
    <s v="Rock"/>
  </r>
  <r>
    <x v="0"/>
    <n v="127"/>
    <x v="1"/>
    <s v="USD"/>
    <n v="1571720400"/>
    <n v="1572933600"/>
    <b v="0"/>
    <b v="0"/>
    <s v="theater/plays"/>
    <n v="0.10257545271629778"/>
    <n v="40.14173228346457"/>
    <x v="3"/>
    <s v="Plays"/>
  </r>
  <r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</r>
  <r>
    <x v="0"/>
    <n v="44"/>
    <x v="4"/>
    <s v="GBP"/>
    <n v="1319691600"/>
    <n v="1320904800"/>
    <b v="0"/>
    <b v="0"/>
    <s v="theater/plays"/>
    <n v="0.40444444444444444"/>
    <n v="66.181818181818187"/>
    <x v="3"/>
    <s v="Plays"/>
  </r>
  <r>
    <x v="1"/>
    <n v="84"/>
    <x v="1"/>
    <s v="USD"/>
    <n v="1371963600"/>
    <n v="1372395600"/>
    <b v="0"/>
    <b v="0"/>
    <s v="theater/plays"/>
    <n v="1.6032"/>
    <n v="47.714285714285715"/>
    <x v="3"/>
    <s v="Plays"/>
  </r>
  <r>
    <x v="1"/>
    <n v="155"/>
    <x v="1"/>
    <s v="USD"/>
    <n v="1433739600"/>
    <n v="1437714000"/>
    <b v="0"/>
    <b v="0"/>
    <s v="theater/plays"/>
    <n v="1.8394339622641509"/>
    <n v="62.896774193548389"/>
    <x v="3"/>
    <s v="Plays"/>
  </r>
  <r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</r>
  <r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</r>
  <r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</r>
  <r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</r>
  <r>
    <x v="0"/>
    <n v="1068"/>
    <x v="1"/>
    <s v="USD"/>
    <n v="1277528400"/>
    <n v="1278565200"/>
    <b v="0"/>
    <b v="0"/>
    <s v="theater/plays"/>
    <n v="0.76423616236162362"/>
    <n v="96.960674157303373"/>
    <x v="3"/>
    <s v="Plays"/>
  </r>
  <r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</r>
  <r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</r>
  <r>
    <x v="1"/>
    <n v="1152"/>
    <x v="1"/>
    <s v="USD"/>
    <n v="1288242000"/>
    <n v="1290578400"/>
    <b v="0"/>
    <b v="0"/>
    <s v="theater/plays"/>
    <n v="1.2211084337349398"/>
    <n v="87.979166666666671"/>
    <x v="3"/>
    <s v="Plays"/>
  </r>
  <r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</r>
  <r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</r>
  <r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</r>
  <r>
    <x v="1"/>
    <n v="3059"/>
    <x v="0"/>
    <s v="CAD"/>
    <n v="1500267600"/>
    <n v="1500354000"/>
    <b v="0"/>
    <b v="0"/>
    <s v="music/jazz"/>
    <n v="2.2896178343949045"/>
    <n v="47.004903563255965"/>
    <x v="1"/>
    <s v="Jazz"/>
  </r>
  <r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</r>
  <r>
    <x v="1"/>
    <n v="220"/>
    <x v="1"/>
    <s v="USD"/>
    <n v="1323324000"/>
    <n v="1323410400"/>
    <b v="1"/>
    <b v="0"/>
    <s v="theater/plays"/>
    <n v="1.3011267605633803"/>
    <n v="41.990909090909092"/>
    <x v="3"/>
    <s v="Plays"/>
  </r>
  <r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</r>
  <r>
    <x v="1"/>
    <n v="454"/>
    <x v="1"/>
    <s v="USD"/>
    <n v="1369285200"/>
    <n v="1369803600"/>
    <b v="0"/>
    <b v="0"/>
    <s v="music/rock"/>
    <n v="1.738641975308642"/>
    <n v="31.019823788546255"/>
    <x v="1"/>
    <s v="Rock"/>
  </r>
  <r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</r>
  <r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</r>
  <r>
    <x v="0"/>
    <n v="1"/>
    <x v="1"/>
    <s v="USD"/>
    <n v="1376629200"/>
    <n v="1378530000"/>
    <b v="0"/>
    <b v="1"/>
    <s v="photography/photography books"/>
    <n v="0.02"/>
    <n v="2"/>
    <x v="7"/>
    <s v="Photography Books"/>
  </r>
  <r>
    <x v="1"/>
    <n v="299"/>
    <x v="1"/>
    <s v="USD"/>
    <n v="1572152400"/>
    <n v="1572152400"/>
    <b v="0"/>
    <b v="0"/>
    <s v="theater/plays"/>
    <n v="15.302222222222222"/>
    <n v="46.060200668896321"/>
    <x v="3"/>
    <s v="Plays"/>
  </r>
  <r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</r>
  <r>
    <x v="0"/>
    <n v="3015"/>
    <x v="0"/>
    <s v="CAD"/>
    <n v="1273640400"/>
    <n v="1276750800"/>
    <b v="0"/>
    <b v="1"/>
    <s v="theater/plays"/>
    <n v="0.86220633299284988"/>
    <n v="55.99336650082919"/>
    <x v="3"/>
    <s v="Plays"/>
  </r>
  <r>
    <x v="1"/>
    <n v="2237"/>
    <x v="1"/>
    <s v="USD"/>
    <n v="1510639200"/>
    <n v="1510898400"/>
    <b v="0"/>
    <b v="0"/>
    <s v="theater/plays"/>
    <n v="3.1558486707566464"/>
    <n v="68.985695127402778"/>
    <x v="3"/>
    <s v="Plays"/>
  </r>
  <r>
    <x v="0"/>
    <n v="435"/>
    <x v="1"/>
    <s v="USD"/>
    <n v="1528088400"/>
    <n v="1532408400"/>
    <b v="0"/>
    <b v="0"/>
    <s v="theater/plays"/>
    <n v="0.89618243243243245"/>
    <n v="60.981609195402299"/>
    <x v="3"/>
    <s v="Plays"/>
  </r>
  <r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</r>
  <r>
    <x v="1"/>
    <n v="484"/>
    <x v="3"/>
    <s v="DKK"/>
    <n v="1570942800"/>
    <n v="1571547600"/>
    <b v="0"/>
    <b v="0"/>
    <s v="theater/plays"/>
    <n v="3.5588235294117645"/>
    <n v="25"/>
    <x v="3"/>
    <s v="Plays"/>
  </r>
  <r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</r>
  <r>
    <x v="0"/>
    <n v="714"/>
    <x v="1"/>
    <s v="USD"/>
    <n v="1492491600"/>
    <n v="1492837200"/>
    <b v="0"/>
    <b v="0"/>
    <s v="music/rock"/>
    <n v="0.46315634218289087"/>
    <n v="87.960784313725483"/>
    <x v="1"/>
    <s v="Rock"/>
  </r>
  <r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</r>
  <r>
    <x v="1"/>
    <n v="82"/>
    <x v="1"/>
    <s v="USD"/>
    <n v="1496034000"/>
    <n v="1496206800"/>
    <b v="0"/>
    <b v="0"/>
    <s v="theater/plays"/>
    <n v="1.0462820512820512"/>
    <n v="99.524390243902445"/>
    <x v="3"/>
    <s v="Plays"/>
  </r>
  <r>
    <x v="1"/>
    <n v="134"/>
    <x v="1"/>
    <s v="USD"/>
    <n v="1388728800"/>
    <n v="1389592800"/>
    <b v="0"/>
    <b v="0"/>
    <s v="publishing/fiction"/>
    <n v="6.6885714285714286"/>
    <n v="104.82089552238806"/>
    <x v="5"/>
    <s v="Fiction"/>
  </r>
  <r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</r>
  <r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</r>
  <r>
    <x v="0"/>
    <n v="418"/>
    <x v="1"/>
    <s v="USD"/>
    <n v="1326434400"/>
    <n v="1327903200"/>
    <b v="0"/>
    <b v="0"/>
    <s v="theater/plays"/>
    <n v="0.11059030837004405"/>
    <n v="30.028708133971293"/>
    <x v="3"/>
    <s v="Plays"/>
  </r>
  <r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</r>
  <r>
    <x v="0"/>
    <n v="15"/>
    <x v="1"/>
    <s v="USD"/>
    <n v="1541221200"/>
    <n v="1543298400"/>
    <b v="0"/>
    <b v="0"/>
    <s v="theater/plays"/>
    <n v="0.55470588235294116"/>
    <n v="62.866666666666667"/>
    <x v="3"/>
    <s v="Plays"/>
  </r>
  <r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</r>
  <r>
    <x v="1"/>
    <n v="5203"/>
    <x v="1"/>
    <s v="USD"/>
    <n v="1324533600"/>
    <n v="1325052000"/>
    <b v="0"/>
    <b v="0"/>
    <s v="technology/web"/>
    <n v="1.2343497363796134"/>
    <n v="26.997693638285604"/>
    <x v="2"/>
    <s v="Web"/>
  </r>
  <r>
    <x v="1"/>
    <n v="94"/>
    <x v="1"/>
    <s v="USD"/>
    <n v="1498366800"/>
    <n v="1499576400"/>
    <b v="0"/>
    <b v="0"/>
    <s v="theater/plays"/>
    <n v="1.2846"/>
    <n v="68.329787234042556"/>
    <x v="3"/>
    <s v="Plays"/>
  </r>
  <r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</r>
  <r>
    <x v="1"/>
    <n v="205"/>
    <x v="1"/>
    <s v="USD"/>
    <n v="1271480400"/>
    <n v="1273208400"/>
    <b v="0"/>
    <b v="1"/>
    <s v="theater/plays"/>
    <n v="1.2729885057471264"/>
    <n v="54.024390243902438"/>
    <x v="3"/>
    <s v="Plays"/>
  </r>
  <r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</r>
  <r>
    <x v="0"/>
    <n v="83"/>
    <x v="1"/>
    <s v="USD"/>
    <n v="1524027600"/>
    <n v="1524546000"/>
    <b v="0"/>
    <b v="0"/>
    <s v="music/indie rock"/>
    <n v="0.40470588235294119"/>
    <n v="24.867469879518072"/>
    <x v="1"/>
    <s v="Indie Rock"/>
  </r>
  <r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</r>
  <r>
    <x v="1"/>
    <n v="219"/>
    <x v="1"/>
    <s v="USD"/>
    <n v="1361944800"/>
    <n v="1362549600"/>
    <b v="0"/>
    <b v="0"/>
    <s v="theater/plays"/>
    <n v="5.7294444444444448"/>
    <n v="47.091324200913242"/>
    <x v="3"/>
    <s v="Plays"/>
  </r>
  <r>
    <x v="1"/>
    <n v="2526"/>
    <x v="1"/>
    <s v="USD"/>
    <n v="1410584400"/>
    <n v="1413349200"/>
    <b v="0"/>
    <b v="1"/>
    <s v="theater/plays"/>
    <n v="1.1290429799426933"/>
    <n v="77.996041171813147"/>
    <x v="3"/>
    <s v="Plays"/>
  </r>
  <r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</r>
  <r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</r>
  <r>
    <x v="0"/>
    <n v="84"/>
    <x v="1"/>
    <s v="USD"/>
    <n v="1569733200"/>
    <n v="1572670800"/>
    <b v="0"/>
    <b v="0"/>
    <s v="theater/plays"/>
    <n v="0.67740740740740746"/>
    <n v="65.321428571428569"/>
    <x v="3"/>
    <s v="Plays"/>
  </r>
  <r>
    <x v="1"/>
    <n v="94"/>
    <x v="1"/>
    <s v="USD"/>
    <n v="1529643600"/>
    <n v="1531112400"/>
    <b v="1"/>
    <b v="0"/>
    <s v="theater/plays"/>
    <n v="1.9249019607843136"/>
    <n v="104.43617021276596"/>
    <x v="3"/>
    <s v="Plays"/>
  </r>
  <r>
    <x v="0"/>
    <n v="91"/>
    <x v="1"/>
    <s v="USD"/>
    <n v="1399006800"/>
    <n v="1400734800"/>
    <b v="0"/>
    <b v="0"/>
    <s v="theater/plays"/>
    <n v="0.82714285714285718"/>
    <n v="69.989010989010993"/>
    <x v="3"/>
    <s v="Plays"/>
  </r>
  <r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</r>
  <r>
    <x v="3"/>
    <n v="10"/>
    <x v="0"/>
    <s v="CAD"/>
    <n v="1480572000"/>
    <n v="1481781600"/>
    <b v="1"/>
    <b v="0"/>
    <s v="theater/plays"/>
    <n v="0.16722222222222222"/>
    <n v="90.3"/>
    <x v="3"/>
    <s v="Plays"/>
  </r>
  <r>
    <x v="1"/>
    <n v="1713"/>
    <x v="6"/>
    <s v="EUR"/>
    <n v="1418623200"/>
    <n v="1419660000"/>
    <b v="0"/>
    <b v="1"/>
    <s v="theater/plays"/>
    <n v="1.168766404199475"/>
    <n v="103.98131932282546"/>
    <x v="3"/>
    <s v="Plays"/>
  </r>
  <r>
    <x v="1"/>
    <n v="249"/>
    <x v="1"/>
    <s v="USD"/>
    <n v="1555736400"/>
    <n v="1555822800"/>
    <b v="0"/>
    <b v="0"/>
    <s v="music/jazz"/>
    <n v="10.521538461538462"/>
    <n v="54.931726907630519"/>
    <x v="1"/>
    <s v="Jazz"/>
  </r>
  <r>
    <x v="1"/>
    <n v="192"/>
    <x v="1"/>
    <s v="USD"/>
    <n v="1442120400"/>
    <n v="1442379600"/>
    <b v="0"/>
    <b v="1"/>
    <s v="film &amp; video/animation"/>
    <n v="1.2307407407407407"/>
    <n v="51.921875"/>
    <x v="4"/>
    <s v="Animation"/>
  </r>
  <r>
    <x v="1"/>
    <n v="247"/>
    <x v="1"/>
    <s v="USD"/>
    <n v="1362376800"/>
    <n v="1364965200"/>
    <b v="0"/>
    <b v="0"/>
    <s v="theater/plays"/>
    <n v="1.7863855421686747"/>
    <n v="60.02834008097166"/>
    <x v="3"/>
    <s v="Plays"/>
  </r>
  <r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</r>
  <r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</r>
  <r>
    <x v="0"/>
    <n v="32"/>
    <x v="1"/>
    <s v="USD"/>
    <n v="1335416400"/>
    <n v="1337835600"/>
    <b v="0"/>
    <b v="0"/>
    <s v="technology/wearables"/>
    <n v="0.24914285714285714"/>
    <n v="54.5"/>
    <x v="2"/>
    <s v="Wearables"/>
  </r>
  <r>
    <x v="1"/>
    <n v="143"/>
    <x v="6"/>
    <s v="EUR"/>
    <n v="1504328400"/>
    <n v="1505710800"/>
    <b v="0"/>
    <b v="0"/>
    <s v="theater/plays"/>
    <n v="1.9872222222222222"/>
    <n v="75.04195804195804"/>
    <x v="3"/>
    <s v="Plays"/>
  </r>
  <r>
    <x v="3"/>
    <n v="90"/>
    <x v="1"/>
    <s v="USD"/>
    <n v="1285822800"/>
    <n v="1287464400"/>
    <b v="0"/>
    <b v="0"/>
    <s v="theater/plays"/>
    <n v="0.34752688172043011"/>
    <n v="35.911111111111111"/>
    <x v="3"/>
    <s v="Plays"/>
  </r>
  <r>
    <x v="1"/>
    <n v="296"/>
    <x v="1"/>
    <s v="USD"/>
    <n v="1311483600"/>
    <n v="1311656400"/>
    <b v="0"/>
    <b v="1"/>
    <s v="music/indie rock"/>
    <n v="1.7641935483870967"/>
    <n v="36.952702702702702"/>
    <x v="1"/>
    <s v="Indie Rock"/>
  </r>
  <r>
    <x v="1"/>
    <n v="170"/>
    <x v="1"/>
    <s v="USD"/>
    <n v="1291356000"/>
    <n v="1293170400"/>
    <b v="0"/>
    <b v="1"/>
    <s v="theater/plays"/>
    <n v="5.1138095238095236"/>
    <n v="63.170588235294119"/>
    <x v="3"/>
    <s v="Plays"/>
  </r>
  <r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</r>
  <r>
    <x v="3"/>
    <n v="439"/>
    <x v="4"/>
    <s v="GBP"/>
    <n v="1513663200"/>
    <n v="1515045600"/>
    <b v="0"/>
    <b v="0"/>
    <s v="film &amp; video/television"/>
    <n v="0.24326030927835052"/>
    <n v="86"/>
    <x v="4"/>
    <s v="Television"/>
  </r>
  <r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</r>
  <r>
    <x v="1"/>
    <n v="86"/>
    <x v="3"/>
    <s v="DKK"/>
    <n v="1551852000"/>
    <n v="1553317200"/>
    <b v="0"/>
    <b v="0"/>
    <s v="games/video games"/>
    <n v="9.67"/>
    <n v="101.19767441860465"/>
    <x v="6"/>
    <s v="Video Games"/>
  </r>
  <r>
    <x v="0"/>
    <n v="1"/>
    <x v="0"/>
    <s v="CAD"/>
    <n v="1540098000"/>
    <n v="1542088800"/>
    <b v="0"/>
    <b v="0"/>
    <s v="film &amp; video/animation"/>
    <n v="0.04"/>
    <n v="4"/>
    <x v="4"/>
    <s v="Animation"/>
  </r>
  <r>
    <x v="1"/>
    <n v="6286"/>
    <x v="1"/>
    <s v="USD"/>
    <n v="1500440400"/>
    <n v="1503118800"/>
    <b v="0"/>
    <b v="0"/>
    <s v="music/rock"/>
    <n v="1.2284501347708894"/>
    <n v="29.001272669424118"/>
    <x v="1"/>
    <s v="Rock"/>
  </r>
  <r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</r>
  <r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</r>
  <r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</r>
  <r>
    <x v="1"/>
    <n v="3727"/>
    <x v="1"/>
    <s v="USD"/>
    <n v="1316754000"/>
    <n v="1318741200"/>
    <b v="0"/>
    <b v="0"/>
    <s v="theater/plays"/>
    <n v="1.1837253218884121"/>
    <n v="37.001341561577675"/>
    <x v="3"/>
    <s v="Plays"/>
  </r>
  <r>
    <x v="1"/>
    <n v="1605"/>
    <x v="1"/>
    <s v="USD"/>
    <n v="1518242400"/>
    <n v="1518242400"/>
    <b v="0"/>
    <b v="1"/>
    <s v="music/indie rock"/>
    <n v="1.041243169398907"/>
    <n v="94.976947040498445"/>
    <x v="1"/>
    <s v="Indie Rock"/>
  </r>
  <r>
    <x v="0"/>
    <n v="46"/>
    <x v="1"/>
    <s v="USD"/>
    <n v="1476421200"/>
    <n v="1476594000"/>
    <b v="0"/>
    <b v="0"/>
    <s v="theater/plays"/>
    <n v="0.26640000000000003"/>
    <n v="28.956521739130434"/>
    <x v="3"/>
    <s v="Plays"/>
  </r>
  <r>
    <x v="1"/>
    <n v="2120"/>
    <x v="1"/>
    <s v="USD"/>
    <n v="1269752400"/>
    <n v="1273554000"/>
    <b v="0"/>
    <b v="0"/>
    <s v="theater/plays"/>
    <n v="3.5120118343195266"/>
    <n v="55.993396226415094"/>
    <x v="3"/>
    <s v="Plays"/>
  </r>
  <r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</r>
  <r>
    <x v="1"/>
    <n v="50"/>
    <x v="1"/>
    <s v="USD"/>
    <n v="1281330000"/>
    <n v="1281589200"/>
    <b v="0"/>
    <b v="0"/>
    <s v="theater/plays"/>
    <n v="1.7162500000000001"/>
    <n v="82.38"/>
    <x v="3"/>
    <s v="Plays"/>
  </r>
  <r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</r>
  <r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</r>
  <r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</r>
  <r>
    <x v="1"/>
    <n v="2436"/>
    <x v="1"/>
    <s v="USD"/>
    <n v="1518328800"/>
    <n v="1519538400"/>
    <b v="0"/>
    <b v="0"/>
    <s v="theater/plays"/>
    <n v="1.3345505617977529"/>
    <n v="39.006568144499177"/>
    <x v="3"/>
    <s v="Plays"/>
  </r>
  <r>
    <x v="1"/>
    <n v="80"/>
    <x v="1"/>
    <s v="USD"/>
    <n v="1517032800"/>
    <n v="1517810400"/>
    <b v="0"/>
    <b v="0"/>
    <s v="publishing/translations"/>
    <n v="1.8785106382978722"/>
    <n v="110.3625"/>
    <x v="5"/>
    <s v="Translations"/>
  </r>
  <r>
    <x v="1"/>
    <n v="42"/>
    <x v="1"/>
    <s v="USD"/>
    <n v="1368594000"/>
    <n v="1370581200"/>
    <b v="0"/>
    <b v="1"/>
    <s v="technology/wearables"/>
    <n v="3.32"/>
    <n v="94.857142857142861"/>
    <x v="2"/>
    <s v="Wearables"/>
  </r>
  <r>
    <x v="1"/>
    <n v="139"/>
    <x v="0"/>
    <s v="CAD"/>
    <n v="1448258400"/>
    <n v="1448863200"/>
    <b v="0"/>
    <b v="1"/>
    <s v="technology/web"/>
    <n v="5.7521428571428572"/>
    <n v="57.935251798561154"/>
    <x v="2"/>
    <s v="Web"/>
  </r>
  <r>
    <x v="0"/>
    <n v="16"/>
    <x v="1"/>
    <s v="USD"/>
    <n v="1555218000"/>
    <n v="1556600400"/>
    <b v="0"/>
    <b v="0"/>
    <s v="theater/plays"/>
    <n v="0.40500000000000003"/>
    <n v="101.25"/>
    <x v="3"/>
    <s v="Plays"/>
  </r>
  <r>
    <x v="1"/>
    <n v="159"/>
    <x v="1"/>
    <s v="USD"/>
    <n v="1431925200"/>
    <n v="1432098000"/>
    <b v="0"/>
    <b v="0"/>
    <s v="film &amp; video/drama"/>
    <n v="1.8442857142857143"/>
    <n v="64.95597484276729"/>
    <x v="4"/>
    <s v="Drama"/>
  </r>
  <r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</r>
  <r>
    <x v="1"/>
    <n v="194"/>
    <x v="4"/>
    <s v="GBP"/>
    <n v="1335934800"/>
    <n v="1335934800"/>
    <b v="0"/>
    <b v="1"/>
    <s v="food/food trucks"/>
    <n v="3.19"/>
    <n v="50.97422680412371"/>
    <x v="0"/>
    <s v="Food Trucks"/>
  </r>
  <r>
    <x v="0"/>
    <n v="575"/>
    <x v="1"/>
    <s v="USD"/>
    <n v="1552280400"/>
    <n v="1556946000"/>
    <b v="0"/>
    <b v="0"/>
    <s v="music/rock"/>
    <n v="0.39234070221066319"/>
    <n v="104.94260869565217"/>
    <x v="1"/>
    <s v="Rock"/>
  </r>
  <r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</r>
  <r>
    <x v="1"/>
    <n v="142"/>
    <x v="1"/>
    <s v="USD"/>
    <n v="1418709600"/>
    <n v="1418796000"/>
    <b v="0"/>
    <b v="0"/>
    <s v="film &amp; video/television"/>
    <n v="3.6515"/>
    <n v="102.85915492957747"/>
    <x v="4"/>
    <s v="Television"/>
  </r>
  <r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</r>
  <r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</r>
  <r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</r>
  <r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</r>
  <r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</r>
  <r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</r>
  <r>
    <x v="0"/>
    <n v="1538"/>
    <x v="1"/>
    <s v="USD"/>
    <n v="1412139600"/>
    <n v="1415772000"/>
    <b v="0"/>
    <b v="1"/>
    <s v="theater/plays"/>
    <n v="0.81348423194303154"/>
    <n v="103.98634590377114"/>
    <x v="3"/>
    <s v="Plays"/>
  </r>
  <r>
    <x v="0"/>
    <n v="9"/>
    <x v="1"/>
    <s v="USD"/>
    <n v="1330063200"/>
    <n v="1331013600"/>
    <b v="0"/>
    <b v="1"/>
    <s v="publishing/fiction"/>
    <n v="0.16404761904761905"/>
    <n v="76.555555555555557"/>
    <x v="5"/>
    <s v="Fiction"/>
  </r>
  <r>
    <x v="0"/>
    <n v="554"/>
    <x v="1"/>
    <s v="USD"/>
    <n v="1576130400"/>
    <n v="1576735200"/>
    <b v="0"/>
    <b v="0"/>
    <s v="theater/plays"/>
    <n v="0.52774617067833696"/>
    <n v="87.068592057761734"/>
    <x v="3"/>
    <s v="Plays"/>
  </r>
  <r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</r>
  <r>
    <x v="0"/>
    <n v="648"/>
    <x v="4"/>
    <s v="GBP"/>
    <n v="1560142800"/>
    <n v="1563685200"/>
    <b v="0"/>
    <b v="0"/>
    <s v="theater/plays"/>
    <n v="0.30732891832229581"/>
    <n v="42.969135802469133"/>
    <x v="3"/>
    <s v="Plays"/>
  </r>
  <r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</r>
  <r>
    <x v="1"/>
    <n v="2346"/>
    <x v="1"/>
    <s v="USD"/>
    <n v="1492664400"/>
    <n v="1495515600"/>
    <b v="0"/>
    <b v="0"/>
    <s v="theater/plays"/>
    <n v="1.7862556663644606"/>
    <n v="83.982949701619773"/>
    <x v="3"/>
    <s v="Plays"/>
  </r>
  <r>
    <x v="1"/>
    <n v="115"/>
    <x v="1"/>
    <s v="USD"/>
    <n v="1454479200"/>
    <n v="1455948000"/>
    <b v="0"/>
    <b v="0"/>
    <s v="theater/plays"/>
    <n v="2.2005660377358489"/>
    <n v="101.41739130434783"/>
    <x v="3"/>
    <s v="Plays"/>
  </r>
  <r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</r>
  <r>
    <x v="1"/>
    <n v="144"/>
    <x v="1"/>
    <s v="USD"/>
    <n v="1573970400"/>
    <n v="1574575200"/>
    <b v="0"/>
    <b v="0"/>
    <s v="journalism/audio"/>
    <n v="1.915"/>
    <n v="31.916666666666668"/>
    <x v="8"/>
    <s v="Audio"/>
  </r>
  <r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</r>
  <r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</r>
  <r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</r>
  <r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</r>
  <r>
    <x v="1"/>
    <n v="195"/>
    <x v="3"/>
    <s v="DKK"/>
    <n v="1402376400"/>
    <n v="1402722000"/>
    <b v="0"/>
    <b v="0"/>
    <s v="theater/plays"/>
    <n v="4.1449999999999996"/>
    <n v="68.02051282051282"/>
    <x v="3"/>
    <s v="Plays"/>
  </r>
  <r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</r>
  <r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</r>
  <r>
    <x v="0"/>
    <n v="579"/>
    <x v="3"/>
    <s v="DKK"/>
    <n v="1420092000"/>
    <n v="1420264800"/>
    <b v="0"/>
    <b v="0"/>
    <s v="technology/web"/>
    <n v="0.239488107549121"/>
    <n v="79.994818652849744"/>
    <x v="2"/>
    <s v="Web"/>
  </r>
  <r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</r>
  <r>
    <x v="0"/>
    <n v="0"/>
    <x v="1"/>
    <s v="USD"/>
    <n v="1367384400"/>
    <n v="1369803600"/>
    <b v="0"/>
    <b v="1"/>
    <s v="theater/plays"/>
    <n v="0"/>
    <n v="0"/>
    <x v="3"/>
    <s v="Plays"/>
  </r>
  <r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</r>
  <r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</r>
  <r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</r>
  <r>
    <x v="0"/>
    <n v="62"/>
    <x v="6"/>
    <s v="EUR"/>
    <n v="1431925200"/>
    <n v="1432011600"/>
    <b v="0"/>
    <b v="0"/>
    <s v="music/rock"/>
    <n v="0.92320000000000002"/>
    <n v="111.6774193548387"/>
    <x v="1"/>
    <s v="Rock"/>
  </r>
  <r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</r>
  <r>
    <x v="1"/>
    <n v="2528"/>
    <x v="1"/>
    <s v="USD"/>
    <n v="1511416800"/>
    <n v="1512885600"/>
    <b v="0"/>
    <b v="1"/>
    <s v="theater/plays"/>
    <n v="9.2707777777777771"/>
    <n v="66.010284810126578"/>
    <x v="3"/>
    <s v="Plays"/>
  </r>
  <r>
    <x v="0"/>
    <n v="19"/>
    <x v="1"/>
    <s v="USD"/>
    <n v="1365483600"/>
    <n v="1369717200"/>
    <b v="0"/>
    <b v="1"/>
    <s v="technology/web"/>
    <n v="0.39857142857142858"/>
    <n v="44.05263157894737"/>
    <x v="2"/>
    <s v="Web"/>
  </r>
  <r>
    <x v="1"/>
    <n v="3657"/>
    <x v="1"/>
    <s v="USD"/>
    <n v="1532840400"/>
    <n v="1534654800"/>
    <b v="0"/>
    <b v="0"/>
    <s v="theater/plays"/>
    <n v="1.1222929936305732"/>
    <n v="52.999726551818434"/>
    <x v="3"/>
    <s v="Plays"/>
  </r>
  <r>
    <x v="0"/>
    <n v="1258"/>
    <x v="1"/>
    <s v="USD"/>
    <n v="1336194000"/>
    <n v="1337058000"/>
    <b v="0"/>
    <b v="0"/>
    <s v="theater/plays"/>
    <n v="0.70925816023738875"/>
    <n v="95"/>
    <x v="3"/>
    <s v="Plays"/>
  </r>
  <r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</r>
  <r>
    <x v="0"/>
    <n v="362"/>
    <x v="1"/>
    <s v="USD"/>
    <n v="1564030800"/>
    <n v="1564894800"/>
    <b v="0"/>
    <b v="0"/>
    <s v="theater/plays"/>
    <n v="0.24017591339648173"/>
    <n v="98.060773480662988"/>
    <x v="3"/>
    <s v="Plays"/>
  </r>
  <r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</r>
  <r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</r>
  <r>
    <x v="3"/>
    <n v="528"/>
    <x v="5"/>
    <s v="CHF"/>
    <n v="1386309600"/>
    <n v="1386741600"/>
    <b v="0"/>
    <b v="1"/>
    <s v="music/rock"/>
    <n v="0.22439077144917088"/>
    <n v="58.945075757575758"/>
    <x v="1"/>
    <s v="Rock"/>
  </r>
  <r>
    <x v="0"/>
    <n v="133"/>
    <x v="0"/>
    <s v="CAD"/>
    <n v="1324620000"/>
    <n v="1324792800"/>
    <b v="0"/>
    <b v="1"/>
    <s v="theater/plays"/>
    <n v="0.55779069767441858"/>
    <n v="36.067669172932334"/>
    <x v="3"/>
    <s v="Plays"/>
  </r>
  <r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</r>
  <r>
    <x v="1"/>
    <n v="78"/>
    <x v="1"/>
    <s v="USD"/>
    <n v="1493960400"/>
    <n v="1494392400"/>
    <b v="0"/>
    <b v="0"/>
    <s v="food/food trucks"/>
    <n v="1.1200000000000001"/>
    <n v="84.717948717948715"/>
    <x v="0"/>
    <s v="Food Trucks"/>
  </r>
  <r>
    <x v="0"/>
    <n v="10"/>
    <x v="1"/>
    <s v="USD"/>
    <n v="1519365600"/>
    <n v="1519538400"/>
    <b v="0"/>
    <b v="1"/>
    <s v="film &amp; video/animation"/>
    <n v="7.0681818181818179E-2"/>
    <n v="62.2"/>
    <x v="4"/>
    <s v="Animation"/>
  </r>
  <r>
    <x v="1"/>
    <n v="1773"/>
    <x v="1"/>
    <s v="USD"/>
    <n v="1420696800"/>
    <n v="1421906400"/>
    <b v="0"/>
    <b v="1"/>
    <s v="music/rock"/>
    <n v="1.0174563871693867"/>
    <n v="101.97518330513255"/>
    <x v="1"/>
    <s v="Rock"/>
  </r>
  <r>
    <x v="1"/>
    <n v="32"/>
    <x v="1"/>
    <s v="USD"/>
    <n v="1555650000"/>
    <n v="1555909200"/>
    <b v="0"/>
    <b v="0"/>
    <s v="theater/plays"/>
    <n v="4.2575000000000003"/>
    <n v="106.4375"/>
    <x v="3"/>
    <s v="Plays"/>
  </r>
  <r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</r>
  <r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</r>
  <r>
    <x v="1"/>
    <n v="89"/>
    <x v="1"/>
    <s v="USD"/>
    <n v="1267682400"/>
    <n v="1268114400"/>
    <b v="0"/>
    <b v="0"/>
    <s v="film &amp; video/shorts"/>
    <n v="7.003333333333333"/>
    <n v="70.82022471910112"/>
    <x v="4"/>
    <s v="Shorts"/>
  </r>
  <r>
    <x v="0"/>
    <n v="1979"/>
    <x v="1"/>
    <s v="USD"/>
    <n v="1272258000"/>
    <n v="1273381200"/>
    <b v="0"/>
    <b v="0"/>
    <s v="theater/plays"/>
    <n v="0.83904860392967939"/>
    <n v="40.998484082870135"/>
    <x v="3"/>
    <s v="Plays"/>
  </r>
  <r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</r>
  <r>
    <x v="1"/>
    <n v="147"/>
    <x v="1"/>
    <s v="USD"/>
    <n v="1451109600"/>
    <n v="1454306400"/>
    <b v="0"/>
    <b v="1"/>
    <s v="theater/plays"/>
    <n v="1.5595180722891566"/>
    <n v="88.054421768707485"/>
    <x v="3"/>
    <s v="Plays"/>
  </r>
  <r>
    <x v="0"/>
    <n v="6080"/>
    <x v="0"/>
    <s v="CAD"/>
    <n v="1454652000"/>
    <n v="1457762400"/>
    <b v="0"/>
    <b v="0"/>
    <s v="film &amp; video/animation"/>
    <n v="0.99619450317124736"/>
    <n v="31"/>
    <x v="4"/>
    <s v="Animation"/>
  </r>
  <r>
    <x v="0"/>
    <n v="80"/>
    <x v="4"/>
    <s v="GBP"/>
    <n v="1385186400"/>
    <n v="1389074400"/>
    <b v="0"/>
    <b v="0"/>
    <s v="music/indie rock"/>
    <n v="0.80300000000000005"/>
    <n v="90.337500000000006"/>
    <x v="1"/>
    <s v="Indie Rock"/>
  </r>
  <r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</r>
  <r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</r>
  <r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</r>
  <r>
    <x v="1"/>
    <n v="126"/>
    <x v="0"/>
    <s v="CAD"/>
    <n v="1516860000"/>
    <n v="1516946400"/>
    <b v="0"/>
    <b v="0"/>
    <s v="theater/plays"/>
    <n v="5.0287499999999996"/>
    <n v="63.857142857142854"/>
    <x v="3"/>
    <s v="Plays"/>
  </r>
  <r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</r>
  <r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</r>
  <r>
    <x v="1"/>
    <n v="202"/>
    <x v="6"/>
    <s v="EUR"/>
    <n v="1528434000"/>
    <n v="1528606800"/>
    <b v="0"/>
    <b v="1"/>
    <s v="theater/plays"/>
    <n v="4.820384615384615"/>
    <n v="62.044554455445542"/>
    <x v="3"/>
    <s v="Plays"/>
  </r>
  <r>
    <x v="1"/>
    <n v="140"/>
    <x v="6"/>
    <s v="EUR"/>
    <n v="1282626000"/>
    <n v="1284872400"/>
    <b v="0"/>
    <b v="0"/>
    <s v="publishing/fiction"/>
    <n v="1.4996938775510205"/>
    <n v="104.97857142857143"/>
    <x v="5"/>
    <s v="Fiction"/>
  </r>
  <r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</r>
  <r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</r>
  <r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</r>
  <r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</r>
  <r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</r>
  <r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</r>
  <r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</r>
  <r>
    <x v="1"/>
    <n v="84"/>
    <x v="1"/>
    <s v="USD"/>
    <n v="1452232800"/>
    <n v="1453356000"/>
    <b v="0"/>
    <b v="0"/>
    <s v="music/rock"/>
    <n v="2.7650000000000001"/>
    <n v="92.166666666666671"/>
    <x v="1"/>
    <s v="Rock"/>
  </r>
  <r>
    <x v="0"/>
    <n v="2690"/>
    <x v="1"/>
    <s v="USD"/>
    <n v="1577253600"/>
    <n v="1578981600"/>
    <b v="0"/>
    <b v="0"/>
    <s v="theater/plays"/>
    <n v="0.88803571428571426"/>
    <n v="61.007063197026021"/>
    <x v="3"/>
    <s v="Plays"/>
  </r>
  <r>
    <x v="1"/>
    <n v="88"/>
    <x v="1"/>
    <s v="USD"/>
    <n v="1537160400"/>
    <n v="1537419600"/>
    <b v="0"/>
    <b v="1"/>
    <s v="theater/plays"/>
    <n v="1.6357142857142857"/>
    <n v="78.068181818181813"/>
    <x v="3"/>
    <s v="Plays"/>
  </r>
  <r>
    <x v="1"/>
    <n v="156"/>
    <x v="1"/>
    <s v="USD"/>
    <n v="1422165600"/>
    <n v="1423202400"/>
    <b v="0"/>
    <b v="0"/>
    <s v="film &amp; video/drama"/>
    <n v="9.69"/>
    <n v="80.75"/>
    <x v="4"/>
    <s v="Drama"/>
  </r>
  <r>
    <x v="1"/>
    <n v="2985"/>
    <x v="1"/>
    <s v="USD"/>
    <n v="1459486800"/>
    <n v="1460610000"/>
    <b v="0"/>
    <b v="0"/>
    <s v="theater/plays"/>
    <n v="2.7091376701966716"/>
    <n v="59.991289782244557"/>
    <x v="3"/>
    <s v="Plays"/>
  </r>
  <r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</r>
  <r>
    <x v="3"/>
    <n v="1"/>
    <x v="5"/>
    <s v="CHF"/>
    <n v="1330495200"/>
    <n v="1332306000"/>
    <b v="0"/>
    <b v="0"/>
    <s v="music/indie rock"/>
    <n v="0.04"/>
    <n v="4"/>
    <x v="1"/>
    <s v="Indie Rock"/>
  </r>
  <r>
    <x v="0"/>
    <n v="2779"/>
    <x v="2"/>
    <s v="AUD"/>
    <n v="1419055200"/>
    <n v="1422511200"/>
    <b v="0"/>
    <b v="1"/>
    <s v="technology/web"/>
    <n v="0.58632981676846196"/>
    <n v="37.99856063332134"/>
    <x v="2"/>
    <s v="Web"/>
  </r>
  <r>
    <x v="0"/>
    <n v="92"/>
    <x v="1"/>
    <s v="USD"/>
    <n v="1480140000"/>
    <n v="1480312800"/>
    <b v="0"/>
    <b v="0"/>
    <s v="theater/plays"/>
    <n v="0.98511111111111116"/>
    <n v="96.369565217391298"/>
    <x v="3"/>
    <s v="Plays"/>
  </r>
  <r>
    <x v="0"/>
    <n v="1028"/>
    <x v="1"/>
    <s v="USD"/>
    <n v="1293948000"/>
    <n v="1294034400"/>
    <b v="0"/>
    <b v="0"/>
    <s v="music/rock"/>
    <n v="0.43975381008206332"/>
    <n v="72.978599221789878"/>
    <x v="1"/>
    <s v="Rock"/>
  </r>
  <r>
    <x v="1"/>
    <n v="554"/>
    <x v="0"/>
    <s v="CAD"/>
    <n v="1482127200"/>
    <n v="1482645600"/>
    <b v="0"/>
    <b v="0"/>
    <s v="music/indie rock"/>
    <n v="1.5166315789473683"/>
    <n v="26.007220216606498"/>
    <x v="1"/>
    <s v="Indie Rock"/>
  </r>
  <r>
    <x v="1"/>
    <n v="135"/>
    <x v="3"/>
    <s v="DKK"/>
    <n v="1396414800"/>
    <n v="1399093200"/>
    <b v="0"/>
    <b v="0"/>
    <s v="music/rock"/>
    <n v="2.2363492063492063"/>
    <n v="104.36296296296297"/>
    <x v="1"/>
    <s v="Rock"/>
  </r>
  <r>
    <x v="1"/>
    <n v="122"/>
    <x v="1"/>
    <s v="USD"/>
    <n v="1315285200"/>
    <n v="1315890000"/>
    <b v="0"/>
    <b v="1"/>
    <s v="publishing/translations"/>
    <n v="2.3975"/>
    <n v="102.18852459016394"/>
    <x v="5"/>
    <s v="Translations"/>
  </r>
  <r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</r>
  <r>
    <x v="1"/>
    <n v="126"/>
    <x v="1"/>
    <s v="USD"/>
    <n v="1456293600"/>
    <n v="1460005200"/>
    <b v="0"/>
    <b v="0"/>
    <s v="theater/plays"/>
    <n v="1.373448275862069"/>
    <n v="63.222222222222221"/>
    <x v="3"/>
    <s v="Plays"/>
  </r>
  <r>
    <x v="1"/>
    <n v="1022"/>
    <x v="1"/>
    <s v="USD"/>
    <n v="1470114000"/>
    <n v="1470718800"/>
    <b v="0"/>
    <b v="0"/>
    <s v="theater/plays"/>
    <n v="1.009696106362773"/>
    <n v="104.03228962818004"/>
    <x v="3"/>
    <s v="Plays"/>
  </r>
  <r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</r>
  <r>
    <x v="1"/>
    <n v="198"/>
    <x v="5"/>
    <s v="CHF"/>
    <n v="1318827600"/>
    <n v="1319000400"/>
    <b v="0"/>
    <b v="0"/>
    <s v="theater/plays"/>
    <n v="3.6970000000000001"/>
    <n v="56.015151515151516"/>
    <x v="3"/>
    <s v="Plays"/>
  </r>
  <r>
    <x v="0"/>
    <n v="26"/>
    <x v="5"/>
    <s v="CHF"/>
    <n v="1552366800"/>
    <n v="1552539600"/>
    <b v="0"/>
    <b v="0"/>
    <s v="music/rock"/>
    <n v="0.12818181818181817"/>
    <n v="48.807692307692307"/>
    <x v="1"/>
    <s v="Rock"/>
  </r>
  <r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</r>
  <r>
    <x v="0"/>
    <n v="1790"/>
    <x v="1"/>
    <s v="USD"/>
    <n v="1426395600"/>
    <n v="1427086800"/>
    <b v="0"/>
    <b v="0"/>
    <s v="theater/plays"/>
    <n v="0.83813278008298753"/>
    <n v="78.990502793296088"/>
    <x v="3"/>
    <s v="Plays"/>
  </r>
  <r>
    <x v="1"/>
    <n v="3596"/>
    <x v="1"/>
    <s v="USD"/>
    <n v="1321336800"/>
    <n v="1323064800"/>
    <b v="0"/>
    <b v="0"/>
    <s v="theater/plays"/>
    <n v="2.0460063224446787"/>
    <n v="53.99499443826474"/>
    <x v="3"/>
    <s v="Plays"/>
  </r>
  <r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</r>
  <r>
    <x v="1"/>
    <n v="244"/>
    <x v="1"/>
    <s v="USD"/>
    <n v="1404968400"/>
    <n v="1405141200"/>
    <b v="0"/>
    <b v="0"/>
    <s v="music/rock"/>
    <n v="2.1860294117647059"/>
    <n v="60.922131147540981"/>
    <x v="1"/>
    <s v="Rock"/>
  </r>
  <r>
    <x v="1"/>
    <n v="5180"/>
    <x v="1"/>
    <s v="USD"/>
    <n v="1279170000"/>
    <n v="1283058000"/>
    <b v="0"/>
    <b v="0"/>
    <s v="theater/plays"/>
    <n v="1.8603314917127072"/>
    <n v="26.0015444015444"/>
    <x v="3"/>
    <s v="Plays"/>
  </r>
  <r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</r>
  <r>
    <x v="1"/>
    <n v="2725"/>
    <x v="1"/>
    <s v="USD"/>
    <n v="1419055200"/>
    <n v="1419573600"/>
    <b v="0"/>
    <b v="1"/>
    <s v="music/rock"/>
    <n v="3.0565384615384614"/>
    <n v="34.995963302752294"/>
    <x v="1"/>
    <s v="Rock"/>
  </r>
  <r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</r>
  <r>
    <x v="3"/>
    <n v="94"/>
    <x v="1"/>
    <s v="USD"/>
    <n v="1443416400"/>
    <n v="1444798800"/>
    <b v="0"/>
    <b v="1"/>
    <s v="music/rock"/>
    <n v="0.54400000000000004"/>
    <n v="52.085106382978722"/>
    <x v="1"/>
    <s v="Rock"/>
  </r>
  <r>
    <x v="1"/>
    <n v="300"/>
    <x v="1"/>
    <s v="USD"/>
    <n v="1399006800"/>
    <n v="1399179600"/>
    <b v="0"/>
    <b v="0"/>
    <s v="journalism/audio"/>
    <n v="1.1188059701492536"/>
    <n v="24.986666666666668"/>
    <x v="8"/>
    <s v="Audio"/>
  </r>
  <r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</r>
  <r>
    <x v="0"/>
    <n v="558"/>
    <x v="1"/>
    <s v="USD"/>
    <n v="1400562000"/>
    <n v="1400821200"/>
    <b v="0"/>
    <b v="1"/>
    <s v="theater/plays"/>
    <n v="0.62930372148859548"/>
    <n v="93.944444444444443"/>
    <x v="3"/>
    <s v="Plays"/>
  </r>
  <r>
    <x v="0"/>
    <n v="64"/>
    <x v="1"/>
    <s v="USD"/>
    <n v="1509512400"/>
    <n v="1510984800"/>
    <b v="0"/>
    <b v="0"/>
    <s v="theater/plays"/>
    <n v="0.6492783505154639"/>
    <n v="98.40625"/>
    <x v="3"/>
    <s v="Plays"/>
  </r>
  <r>
    <x v="3"/>
    <n v="37"/>
    <x v="1"/>
    <s v="USD"/>
    <n v="1299823200"/>
    <n v="1302066000"/>
    <b v="0"/>
    <b v="0"/>
    <s v="music/jazz"/>
    <n v="0.18853658536585366"/>
    <n v="41.783783783783782"/>
    <x v="1"/>
    <s v="Jazz"/>
  </r>
  <r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</r>
  <r>
    <x v="1"/>
    <n v="87"/>
    <x v="1"/>
    <s v="USD"/>
    <n v="1312693200"/>
    <n v="1313730000"/>
    <b v="0"/>
    <b v="0"/>
    <s v="music/jazz"/>
    <n v="1.0111290322580646"/>
    <n v="72.05747126436782"/>
    <x v="1"/>
    <s v="Jazz"/>
  </r>
  <r>
    <x v="1"/>
    <n v="3116"/>
    <x v="1"/>
    <s v="USD"/>
    <n v="1393394400"/>
    <n v="1394085600"/>
    <b v="0"/>
    <b v="0"/>
    <s v="theater/plays"/>
    <n v="3.4150228310502282"/>
    <n v="48.003209242618745"/>
    <x v="3"/>
    <s v="Plays"/>
  </r>
  <r>
    <x v="0"/>
    <n v="71"/>
    <x v="1"/>
    <s v="USD"/>
    <n v="1304053200"/>
    <n v="1305349200"/>
    <b v="0"/>
    <b v="0"/>
    <s v="technology/web"/>
    <n v="0.64016666666666666"/>
    <n v="54.098591549295776"/>
    <x v="2"/>
    <s v="Web"/>
  </r>
  <r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</r>
  <r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</r>
  <r>
    <x v="1"/>
    <n v="1613"/>
    <x v="1"/>
    <s v="USD"/>
    <n v="1335330000"/>
    <n v="1336539600"/>
    <b v="0"/>
    <b v="0"/>
    <s v="technology/web"/>
    <n v="1.1950810185185186"/>
    <n v="64.01425914445133"/>
    <x v="2"/>
    <s v="Web"/>
  </r>
  <r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</r>
  <r>
    <x v="1"/>
    <n v="130"/>
    <x v="1"/>
    <s v="USD"/>
    <n v="1289973600"/>
    <n v="1291615200"/>
    <b v="0"/>
    <b v="0"/>
    <s v="music/rock"/>
    <n v="9.5057142857142853"/>
    <n v="51.184615384615384"/>
    <x v="1"/>
    <s v="Rock"/>
  </r>
  <r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</r>
  <r>
    <x v="0"/>
    <n v="1368"/>
    <x v="4"/>
    <s v="GBP"/>
    <n v="1269493200"/>
    <n v="1272171600"/>
    <b v="0"/>
    <b v="0"/>
    <s v="theater/plays"/>
    <n v="0.7900824873096447"/>
    <n v="91.021198830409361"/>
    <x v="3"/>
    <s v="Plays"/>
  </r>
  <r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</r>
  <r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</r>
  <r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</r>
  <r>
    <x v="0"/>
    <n v="253"/>
    <x v="1"/>
    <s v="USD"/>
    <n v="1401426000"/>
    <n v="1402203600"/>
    <b v="0"/>
    <b v="0"/>
    <s v="theater/plays"/>
    <n v="0.12910076530612244"/>
    <n v="80.011857707509876"/>
    <x v="3"/>
    <s v="Plays"/>
  </r>
  <r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</r>
  <r>
    <x v="0"/>
    <n v="157"/>
    <x v="1"/>
    <s v="USD"/>
    <n v="1467003600"/>
    <n v="1467262800"/>
    <b v="0"/>
    <b v="1"/>
    <s v="theater/plays"/>
    <n v="7.0991735537190084E-2"/>
    <n v="71.127388535031841"/>
    <x v="3"/>
    <s v="Plays"/>
  </r>
  <r>
    <x v="1"/>
    <n v="1629"/>
    <x v="1"/>
    <s v="USD"/>
    <n v="1268715600"/>
    <n v="1270530000"/>
    <b v="0"/>
    <b v="1"/>
    <s v="theater/plays"/>
    <n v="2.0852773826458035"/>
    <n v="89.99079189686924"/>
    <x v="3"/>
    <s v="Plays"/>
  </r>
  <r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</r>
  <r>
    <x v="1"/>
    <n v="2188"/>
    <x v="1"/>
    <s v="USD"/>
    <n v="1573970400"/>
    <n v="1575525600"/>
    <b v="0"/>
    <b v="0"/>
    <s v="theater/plays"/>
    <n v="2.0159756097560977"/>
    <n v="67.997714808043881"/>
    <x v="3"/>
    <s v="Plays"/>
  </r>
  <r>
    <x v="1"/>
    <n v="2409"/>
    <x v="6"/>
    <s v="EUR"/>
    <n v="1276578000"/>
    <n v="1279083600"/>
    <b v="0"/>
    <b v="0"/>
    <s v="music/rock"/>
    <n v="1.6209032258064515"/>
    <n v="73.004566210045667"/>
    <x v="1"/>
    <s v="Rock"/>
  </r>
  <r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</r>
  <r>
    <x v="0"/>
    <n v="1"/>
    <x v="4"/>
    <s v="GBP"/>
    <n v="1375160400"/>
    <n v="1376197200"/>
    <b v="0"/>
    <b v="0"/>
    <s v="food/food trucks"/>
    <n v="0.05"/>
    <n v="5"/>
    <x v="0"/>
    <s v="Food Trucks"/>
  </r>
  <r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</r>
  <r>
    <x v="1"/>
    <n v="1140"/>
    <x v="1"/>
    <s v="USD"/>
    <n v="1433480400"/>
    <n v="1434430800"/>
    <b v="0"/>
    <b v="0"/>
    <s v="theater/plays"/>
    <n v="1.2823628691983122"/>
    <n v="79.978947368421046"/>
    <x v="3"/>
    <s v="Plays"/>
  </r>
  <r>
    <x v="1"/>
    <n v="102"/>
    <x v="1"/>
    <s v="USD"/>
    <n v="1555563600"/>
    <n v="1557896400"/>
    <b v="0"/>
    <b v="0"/>
    <s v="theater/plays"/>
    <n v="1.1966037735849056"/>
    <n v="62.176470588235297"/>
    <x v="3"/>
    <s v="Plays"/>
  </r>
  <r>
    <x v="1"/>
    <n v="2857"/>
    <x v="1"/>
    <s v="USD"/>
    <n v="1295676000"/>
    <n v="1297490400"/>
    <b v="0"/>
    <b v="0"/>
    <s v="theater/plays"/>
    <n v="1.7073055242390078"/>
    <n v="53.005950297514879"/>
    <x v="3"/>
    <s v="Plays"/>
  </r>
  <r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</r>
  <r>
    <x v="1"/>
    <n v="160"/>
    <x v="4"/>
    <s v="GBP"/>
    <n v="1457330400"/>
    <n v="1458277200"/>
    <b v="0"/>
    <b v="0"/>
    <s v="music/rock"/>
    <n v="1.8838235294117647"/>
    <n v="40.03125"/>
    <x v="1"/>
    <s v="Rock"/>
  </r>
  <r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</r>
  <r>
    <x v="1"/>
    <n v="316"/>
    <x v="1"/>
    <s v="USD"/>
    <n v="1551852000"/>
    <n v="1552197600"/>
    <b v="0"/>
    <b v="1"/>
    <s v="music/jazz"/>
    <n v="2.8397435897435899"/>
    <n v="35.047468354430379"/>
    <x v="1"/>
    <s v="Jazz"/>
  </r>
  <r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</r>
  <r>
    <x v="1"/>
    <n v="6406"/>
    <x v="1"/>
    <s v="USD"/>
    <n v="1355637600"/>
    <n v="1356847200"/>
    <b v="0"/>
    <b v="0"/>
    <s v="theater/plays"/>
    <n v="4.1905607476635511"/>
    <n v="27.998126756166094"/>
    <x v="3"/>
    <s v="Plays"/>
  </r>
  <r>
    <x v="3"/>
    <n v="15"/>
    <x v="1"/>
    <s v="USD"/>
    <n v="1374728400"/>
    <n v="1375765200"/>
    <b v="0"/>
    <b v="0"/>
    <s v="theater/plays"/>
    <n v="0.13853658536585367"/>
    <n v="75.733333333333334"/>
    <x v="3"/>
    <s v="Plays"/>
  </r>
  <r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</r>
  <r>
    <x v="1"/>
    <n v="26"/>
    <x v="0"/>
    <s v="CAD"/>
    <n v="1503723600"/>
    <n v="1504501200"/>
    <b v="0"/>
    <b v="0"/>
    <s v="theater/plays"/>
    <n v="1.74"/>
    <n v="73.615384615384613"/>
    <x v="3"/>
    <s v="Plays"/>
  </r>
  <r>
    <x v="1"/>
    <n v="723"/>
    <x v="1"/>
    <s v="USD"/>
    <n v="1484114400"/>
    <n v="1485669600"/>
    <b v="0"/>
    <b v="0"/>
    <s v="theater/plays"/>
    <n v="1.5549056603773586"/>
    <n v="56.991701244813278"/>
    <x v="3"/>
    <s v="Plays"/>
  </r>
  <r>
    <x v="1"/>
    <n v="170"/>
    <x v="6"/>
    <s v="EUR"/>
    <n v="1461906000"/>
    <n v="1462770000"/>
    <b v="0"/>
    <b v="0"/>
    <s v="theater/plays"/>
    <n v="1.7044705882352942"/>
    <n v="85.223529411764702"/>
    <x v="3"/>
    <s v="Plays"/>
  </r>
  <r>
    <x v="1"/>
    <n v="238"/>
    <x v="4"/>
    <s v="GBP"/>
    <n v="1379653200"/>
    <n v="1379739600"/>
    <b v="0"/>
    <b v="1"/>
    <s v="music/indie rock"/>
    <n v="1.8951562500000001"/>
    <n v="50.962184873949582"/>
    <x v="1"/>
    <s v="Indie Rock"/>
  </r>
  <r>
    <x v="1"/>
    <n v="55"/>
    <x v="1"/>
    <s v="USD"/>
    <n v="1401858000"/>
    <n v="1402722000"/>
    <b v="0"/>
    <b v="0"/>
    <s v="theater/plays"/>
    <n v="2.4971428571428573"/>
    <n v="63.563636363636363"/>
    <x v="3"/>
    <s v="Plays"/>
  </r>
  <r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</r>
  <r>
    <x v="0"/>
    <n v="648"/>
    <x v="1"/>
    <s v="USD"/>
    <n v="1304658000"/>
    <n v="1304744400"/>
    <b v="1"/>
    <b v="1"/>
    <s v="theater/plays"/>
    <n v="0.28461970393057684"/>
    <n v="86.044753086419746"/>
    <x v="3"/>
    <s v="Plays"/>
  </r>
  <r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</r>
  <r>
    <x v="1"/>
    <n v="2144"/>
    <x v="1"/>
    <s v="USD"/>
    <n v="1473742800"/>
    <n v="1474174800"/>
    <b v="0"/>
    <b v="0"/>
    <s v="theater/plays"/>
    <n v="6.1980078125000002"/>
    <n v="74.006063432835816"/>
    <x v="3"/>
    <s v="Plays"/>
  </r>
  <r>
    <x v="0"/>
    <n v="64"/>
    <x v="1"/>
    <s v="USD"/>
    <n v="1523768400"/>
    <n v="1526014800"/>
    <b v="0"/>
    <b v="0"/>
    <s v="music/indie rock"/>
    <n v="3.1301587301587303E-2"/>
    <n v="92.4375"/>
    <x v="1"/>
    <s v="Indie Rock"/>
  </r>
  <r>
    <x v="1"/>
    <n v="2693"/>
    <x v="4"/>
    <s v="GBP"/>
    <n v="1437022800"/>
    <n v="1437454800"/>
    <b v="0"/>
    <b v="0"/>
    <s v="theater/plays"/>
    <n v="1.5992152704135738"/>
    <n v="55.999257333828446"/>
    <x v="3"/>
    <s v="Plays"/>
  </r>
  <r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</r>
  <r>
    <x v="0"/>
    <n v="62"/>
    <x v="1"/>
    <s v="USD"/>
    <n v="1580104800"/>
    <n v="1581314400"/>
    <b v="0"/>
    <b v="0"/>
    <s v="theater/plays"/>
    <n v="0.77373333333333338"/>
    <n v="93.596774193548384"/>
    <x v="3"/>
    <s v="Plays"/>
  </r>
  <r>
    <x v="1"/>
    <n v="189"/>
    <x v="1"/>
    <s v="USD"/>
    <n v="1285650000"/>
    <n v="1286427600"/>
    <b v="0"/>
    <b v="1"/>
    <s v="theater/plays"/>
    <n v="2.0632812500000002"/>
    <n v="69.867724867724874"/>
    <x v="3"/>
    <s v="Plays"/>
  </r>
  <r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</r>
  <r>
    <x v="1"/>
    <n v="96"/>
    <x v="1"/>
    <s v="USD"/>
    <n v="1286168400"/>
    <n v="1286427600"/>
    <b v="0"/>
    <b v="0"/>
    <s v="music/indie rock"/>
    <n v="1.5178947368421052"/>
    <n v="30.041666666666668"/>
    <x v="1"/>
    <s v="Indie Rock"/>
  </r>
  <r>
    <x v="0"/>
    <n v="750"/>
    <x v="1"/>
    <s v="USD"/>
    <n v="1467781200"/>
    <n v="1467954000"/>
    <b v="0"/>
    <b v="1"/>
    <s v="theater/plays"/>
    <n v="0.64582072176949945"/>
    <n v="73.968000000000004"/>
    <x v="3"/>
    <s v="Plays"/>
  </r>
  <r>
    <x v="3"/>
    <n v="87"/>
    <x v="1"/>
    <s v="USD"/>
    <n v="1556686800"/>
    <n v="1557637200"/>
    <b v="0"/>
    <b v="1"/>
    <s v="theater/plays"/>
    <n v="0.62873684210526315"/>
    <n v="68.65517241379311"/>
    <x v="3"/>
    <s v="Plays"/>
  </r>
  <r>
    <x v="1"/>
    <n v="3063"/>
    <x v="1"/>
    <s v="USD"/>
    <n v="1553576400"/>
    <n v="1553922000"/>
    <b v="0"/>
    <b v="0"/>
    <s v="theater/plays"/>
    <n v="3.1039864864864866"/>
    <n v="59.992164544564154"/>
    <x v="3"/>
    <s v="Plays"/>
  </r>
  <r>
    <x v="2"/>
    <n v="278"/>
    <x v="1"/>
    <s v="USD"/>
    <n v="1414904400"/>
    <n v="1416463200"/>
    <b v="0"/>
    <b v="0"/>
    <s v="theater/plays"/>
    <n v="0.42859916782246882"/>
    <n v="111.15827338129496"/>
    <x v="3"/>
    <s v="Plays"/>
  </r>
  <r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</r>
  <r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</r>
  <r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</r>
  <r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</r>
  <r>
    <x v="0"/>
    <n v="65"/>
    <x v="1"/>
    <s v="USD"/>
    <n v="1479103200"/>
    <n v="1479794400"/>
    <b v="0"/>
    <b v="0"/>
    <s v="theater/plays"/>
    <n v="0.79411764705882348"/>
    <n v="103.84615384615384"/>
    <x v="3"/>
    <s v="Plays"/>
  </r>
  <r>
    <x v="0"/>
    <n v="94"/>
    <x v="1"/>
    <s v="USD"/>
    <n v="1280206800"/>
    <n v="1281243600"/>
    <b v="0"/>
    <b v="1"/>
    <s v="theater/plays"/>
    <n v="0.11419117647058824"/>
    <n v="99.127659574468083"/>
    <x v="3"/>
    <s v="Plays"/>
  </r>
  <r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</r>
  <r>
    <x v="0"/>
    <n v="257"/>
    <x v="1"/>
    <s v="USD"/>
    <n v="1453096800"/>
    <n v="1453356000"/>
    <b v="0"/>
    <b v="0"/>
    <s v="theater/plays"/>
    <n v="0.16501669449081802"/>
    <n v="76.922178988326849"/>
    <x v="3"/>
    <s v="Plays"/>
  </r>
  <r>
    <x v="1"/>
    <n v="194"/>
    <x v="5"/>
    <s v="CHF"/>
    <n v="1487570400"/>
    <n v="1489986000"/>
    <b v="0"/>
    <b v="0"/>
    <s v="theater/plays"/>
    <n v="1.1996808510638297"/>
    <n v="58.128865979381445"/>
    <x v="3"/>
    <s v="Plays"/>
  </r>
  <r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</r>
  <r>
    <x v="1"/>
    <n v="375"/>
    <x v="1"/>
    <s v="USD"/>
    <n v="1488348000"/>
    <n v="1489899600"/>
    <b v="0"/>
    <b v="0"/>
    <s v="theater/plays"/>
    <n v="2.2138255033557046"/>
    <n v="87.962666666666664"/>
    <x v="3"/>
    <s v="Plays"/>
  </r>
  <r>
    <x v="0"/>
    <n v="2928"/>
    <x v="0"/>
    <s v="CAD"/>
    <n v="1545112800"/>
    <n v="1546495200"/>
    <b v="0"/>
    <b v="0"/>
    <s v="theater/plays"/>
    <n v="0.48396694214876035"/>
    <n v="28"/>
    <x v="3"/>
    <s v="Plays"/>
  </r>
  <r>
    <x v="0"/>
    <n v="4697"/>
    <x v="1"/>
    <s v="USD"/>
    <n v="1537938000"/>
    <n v="1539752400"/>
    <b v="0"/>
    <b v="1"/>
    <s v="music/rock"/>
    <n v="0.92911504424778757"/>
    <n v="37.999361294443261"/>
    <x v="1"/>
    <s v="Rock"/>
  </r>
  <r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</r>
  <r>
    <x v="0"/>
    <n v="18"/>
    <x v="1"/>
    <s v="USD"/>
    <n v="1523250000"/>
    <n v="1525323600"/>
    <b v="0"/>
    <b v="0"/>
    <s v="publishing/translations"/>
    <n v="0.41399999999999998"/>
    <n v="103.5"/>
    <x v="5"/>
    <s v="Translations"/>
  </r>
  <r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</r>
  <r>
    <x v="0"/>
    <n v="602"/>
    <x v="5"/>
    <s v="CHF"/>
    <n v="1287550800"/>
    <n v="1288501200"/>
    <b v="1"/>
    <b v="1"/>
    <s v="theater/plays"/>
    <n v="0.48482333607230893"/>
    <n v="98.011627906976742"/>
    <x v="3"/>
    <s v="Plays"/>
  </r>
  <r>
    <x v="0"/>
    <n v="1"/>
    <x v="1"/>
    <s v="USD"/>
    <n v="1404795600"/>
    <n v="1407128400"/>
    <b v="0"/>
    <b v="0"/>
    <s v="music/jazz"/>
    <n v="0.02"/>
    <n v="2"/>
    <x v="1"/>
    <s v="Jazz"/>
  </r>
  <r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</r>
  <r>
    <x v="1"/>
    <n v="409"/>
    <x v="1"/>
    <s v="USD"/>
    <n v="1470373200"/>
    <n v="1474088400"/>
    <b v="0"/>
    <b v="0"/>
    <s v="technology/web"/>
    <n v="1.2684"/>
    <n v="31.012224938875306"/>
    <x v="2"/>
    <s v="Web"/>
  </r>
  <r>
    <x v="1"/>
    <n v="234"/>
    <x v="1"/>
    <s v="USD"/>
    <n v="1460091600"/>
    <n v="1460264400"/>
    <b v="0"/>
    <b v="0"/>
    <s v="technology/web"/>
    <n v="23.388333333333332"/>
    <n v="59.970085470085472"/>
    <x v="2"/>
    <s v="Web"/>
  </r>
  <r>
    <x v="1"/>
    <n v="3016"/>
    <x v="1"/>
    <s v="USD"/>
    <n v="1440392400"/>
    <n v="1440824400"/>
    <b v="0"/>
    <b v="0"/>
    <s v="music/metal"/>
    <n v="5.0838857142857146"/>
    <n v="58.9973474801061"/>
    <x v="1"/>
    <s v="Metal"/>
  </r>
  <r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</r>
  <r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</r>
  <r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</r>
  <r>
    <x v="3"/>
    <n v="390"/>
    <x v="1"/>
    <s v="USD"/>
    <n v="1440910800"/>
    <n v="1442898000"/>
    <b v="0"/>
    <b v="0"/>
    <s v="music/rock"/>
    <n v="0.60064638783269964"/>
    <n v="81.010256410256417"/>
    <x v="1"/>
    <s v="Rock"/>
  </r>
  <r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</r>
  <r>
    <x v="0"/>
    <n v="77"/>
    <x v="1"/>
    <s v="USD"/>
    <n v="1440133200"/>
    <n v="1440910800"/>
    <b v="1"/>
    <b v="0"/>
    <s v="theater/plays"/>
    <n v="0.81736263736263737"/>
    <n v="96.597402597402592"/>
    <x v="3"/>
    <s v="Plays"/>
  </r>
  <r>
    <x v="0"/>
    <n v="752"/>
    <x v="3"/>
    <s v="DKK"/>
    <n v="1332910800"/>
    <n v="1335502800"/>
    <b v="0"/>
    <b v="0"/>
    <s v="music/jazz"/>
    <n v="0.54187265917603"/>
    <n v="76.957446808510639"/>
    <x v="1"/>
    <s v="Jazz"/>
  </r>
  <r>
    <x v="0"/>
    <n v="131"/>
    <x v="1"/>
    <s v="USD"/>
    <n v="1544335200"/>
    <n v="1544680800"/>
    <b v="0"/>
    <b v="0"/>
    <s v="theater/plays"/>
    <n v="0.97868131868131869"/>
    <n v="67.984732824427482"/>
    <x v="3"/>
    <s v="Plays"/>
  </r>
  <r>
    <x v="0"/>
    <n v="87"/>
    <x v="1"/>
    <s v="USD"/>
    <n v="1286427600"/>
    <n v="1288414800"/>
    <b v="0"/>
    <b v="0"/>
    <s v="theater/plays"/>
    <n v="0.77239999999999998"/>
    <n v="88.781609195402297"/>
    <x v="3"/>
    <s v="Plays"/>
  </r>
  <r>
    <x v="0"/>
    <n v="1063"/>
    <x v="1"/>
    <s v="USD"/>
    <n v="1329717600"/>
    <n v="1330581600"/>
    <b v="0"/>
    <b v="0"/>
    <s v="music/jazz"/>
    <n v="0.33464735516372796"/>
    <n v="24.99623706491063"/>
    <x v="1"/>
    <s v="Jazz"/>
  </r>
  <r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</r>
  <r>
    <x v="3"/>
    <n v="25"/>
    <x v="1"/>
    <s v="USD"/>
    <n v="1377838800"/>
    <n v="1378357200"/>
    <b v="0"/>
    <b v="1"/>
    <s v="theater/plays"/>
    <n v="0.64032258064516134"/>
    <n v="79.400000000000006"/>
    <x v="3"/>
    <s v="Plays"/>
  </r>
  <r>
    <x v="1"/>
    <n v="419"/>
    <x v="1"/>
    <s v="USD"/>
    <n v="1410325200"/>
    <n v="1411102800"/>
    <b v="0"/>
    <b v="0"/>
    <s v="journalism/audio"/>
    <n v="1.7615942028985507"/>
    <n v="29.009546539379475"/>
    <x v="8"/>
    <s v="Audio"/>
  </r>
  <r>
    <x v="0"/>
    <n v="76"/>
    <x v="1"/>
    <s v="USD"/>
    <n v="1343797200"/>
    <n v="1344834000"/>
    <b v="0"/>
    <b v="0"/>
    <s v="theater/plays"/>
    <n v="0.20338181818181819"/>
    <n v="73.59210526315789"/>
    <x v="3"/>
    <s v="Plays"/>
  </r>
  <r>
    <x v="1"/>
    <n v="1621"/>
    <x v="6"/>
    <s v="EUR"/>
    <n v="1498453200"/>
    <n v="1499230800"/>
    <b v="0"/>
    <b v="0"/>
    <s v="theater/plays"/>
    <n v="3.5864754098360656"/>
    <n v="107.97038864898211"/>
    <x v="3"/>
    <s v="Plays"/>
  </r>
  <r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</r>
  <r>
    <x v="1"/>
    <n v="1073"/>
    <x v="1"/>
    <s v="USD"/>
    <n v="1280552400"/>
    <n v="1280898000"/>
    <b v="0"/>
    <b v="1"/>
    <s v="theater/plays"/>
    <n v="1.220563524590164"/>
    <n v="111.02236719478098"/>
    <x v="3"/>
    <s v="Plays"/>
  </r>
  <r>
    <x v="0"/>
    <n v="4428"/>
    <x v="2"/>
    <s v="AUD"/>
    <n v="1521608400"/>
    <n v="1522472400"/>
    <b v="0"/>
    <b v="0"/>
    <s v="theater/plays"/>
    <n v="0.55931783729156137"/>
    <n v="24.997515808491418"/>
    <x v="3"/>
    <s v="Plays"/>
  </r>
  <r>
    <x v="0"/>
    <n v="58"/>
    <x v="6"/>
    <s v="EUR"/>
    <n v="1460696400"/>
    <n v="1462510800"/>
    <b v="0"/>
    <b v="0"/>
    <s v="music/indie rock"/>
    <n v="0.43660714285714286"/>
    <n v="42.155172413793103"/>
    <x v="1"/>
    <s v="Indie Rock"/>
  </r>
  <r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</r>
  <r>
    <x v="1"/>
    <n v="331"/>
    <x v="1"/>
    <s v="USD"/>
    <n v="1568178000"/>
    <n v="1568782800"/>
    <b v="0"/>
    <b v="0"/>
    <s v="journalism/audio"/>
    <n v="1.2297938144329896"/>
    <n v="36.0392749244713"/>
    <x v="8"/>
    <s v="Audio"/>
  </r>
  <r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</r>
  <r>
    <x v="0"/>
    <n v="111"/>
    <x v="1"/>
    <s v="USD"/>
    <n v="1468126800"/>
    <n v="1472446800"/>
    <b v="0"/>
    <b v="0"/>
    <s v="publishing/fiction"/>
    <n v="0.83622641509433959"/>
    <n v="39.927927927927925"/>
    <x v="5"/>
    <s v="Fiction"/>
  </r>
  <r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</r>
  <r>
    <x v="1"/>
    <n v="363"/>
    <x v="1"/>
    <s v="USD"/>
    <n v="1571374800"/>
    <n v="1571806800"/>
    <b v="0"/>
    <b v="1"/>
    <s v="food/food trucks"/>
    <n v="10.365"/>
    <n v="39.97520661157025"/>
    <x v="0"/>
    <s v="Food Trucks"/>
  </r>
  <r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</r>
  <r>
    <x v="0"/>
    <n v="1657"/>
    <x v="1"/>
    <s v="USD"/>
    <n v="1324447200"/>
    <n v="1324965600"/>
    <b v="0"/>
    <b v="0"/>
    <s v="theater/plays"/>
    <n v="0.86386203150461705"/>
    <n v="95.978877489438744"/>
    <x v="3"/>
    <s v="Plays"/>
  </r>
  <r>
    <x v="1"/>
    <n v="103"/>
    <x v="1"/>
    <s v="USD"/>
    <n v="1386741600"/>
    <n v="1387519200"/>
    <b v="0"/>
    <b v="0"/>
    <s v="theater/plays"/>
    <n v="1.5016666666666667"/>
    <n v="78.728155339805824"/>
    <x v="3"/>
    <s v="Plays"/>
  </r>
  <r>
    <x v="1"/>
    <n v="147"/>
    <x v="1"/>
    <s v="USD"/>
    <n v="1537074000"/>
    <n v="1537246800"/>
    <b v="0"/>
    <b v="0"/>
    <s v="theater/plays"/>
    <n v="3.5843478260869563"/>
    <n v="56.081632653061227"/>
    <x v="3"/>
    <s v="Plays"/>
  </r>
  <r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</r>
  <r>
    <x v="0"/>
    <n v="926"/>
    <x v="0"/>
    <s v="CAD"/>
    <n v="1440306000"/>
    <n v="1442379600"/>
    <b v="0"/>
    <b v="0"/>
    <s v="theater/plays"/>
    <n v="0.67500714285714281"/>
    <n v="102.05291576673866"/>
    <x v="3"/>
    <s v="Plays"/>
  </r>
  <r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</r>
  <r>
    <x v="1"/>
    <n v="269"/>
    <x v="1"/>
    <s v="USD"/>
    <n v="1489298400"/>
    <n v="1489554000"/>
    <b v="0"/>
    <b v="0"/>
    <s v="theater/plays"/>
    <n v="9.32"/>
    <n v="51.970260223048328"/>
    <x v="3"/>
    <s v="Plays"/>
  </r>
  <r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</r>
  <r>
    <x v="1"/>
    <n v="69"/>
    <x v="1"/>
    <s v="USD"/>
    <n v="1383022800"/>
    <n v="1384063200"/>
    <b v="0"/>
    <b v="0"/>
    <s v="technology/web"/>
    <n v="1.0065753424657535"/>
    <n v="106.49275362318841"/>
    <x v="2"/>
    <s v="Web"/>
  </r>
  <r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</r>
  <r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</r>
  <r>
    <x v="0"/>
    <n v="77"/>
    <x v="4"/>
    <s v="GBP"/>
    <n v="1562648400"/>
    <n v="1564203600"/>
    <b v="0"/>
    <b v="0"/>
    <s v="music/rock"/>
    <n v="0.90633333333333332"/>
    <n v="70.623376623376629"/>
    <x v="1"/>
    <s v="Rock"/>
  </r>
  <r>
    <x v="0"/>
    <n v="1748"/>
    <x v="1"/>
    <s v="USD"/>
    <n v="1508216400"/>
    <n v="1509685200"/>
    <b v="0"/>
    <b v="0"/>
    <s v="theater/plays"/>
    <n v="0.63966740576496672"/>
    <n v="66.016018306636155"/>
    <x v="3"/>
    <s v="Plays"/>
  </r>
  <r>
    <x v="0"/>
    <n v="79"/>
    <x v="1"/>
    <s v="USD"/>
    <n v="1511762400"/>
    <n v="1514959200"/>
    <b v="0"/>
    <b v="0"/>
    <s v="theater/plays"/>
    <n v="0.84131868131868137"/>
    <n v="96.911392405063296"/>
    <x v="3"/>
    <s v="Plays"/>
  </r>
  <r>
    <x v="1"/>
    <n v="196"/>
    <x v="6"/>
    <s v="EUR"/>
    <n v="1447480800"/>
    <n v="1448863200"/>
    <b v="1"/>
    <b v="0"/>
    <s v="music/rock"/>
    <n v="1.3393478260869565"/>
    <n v="62.867346938775512"/>
    <x v="1"/>
    <s v="Rock"/>
  </r>
  <r>
    <x v="0"/>
    <n v="889"/>
    <x v="1"/>
    <s v="USD"/>
    <n v="1429506000"/>
    <n v="1429592400"/>
    <b v="0"/>
    <b v="1"/>
    <s v="theater/plays"/>
    <n v="0.59042047531992692"/>
    <n v="108.98537682789652"/>
    <x v="3"/>
    <s v="Plays"/>
  </r>
  <r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</r>
  <r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</r>
  <r>
    <x v="0"/>
    <n v="56"/>
    <x v="1"/>
    <s v="USD"/>
    <n v="1561438800"/>
    <n v="1561525200"/>
    <b v="0"/>
    <b v="0"/>
    <s v="film &amp; video/drama"/>
    <n v="0.8439189189189189"/>
    <n v="111.51785714285714"/>
    <x v="4"/>
    <s v="Drama"/>
  </r>
  <r>
    <x v="0"/>
    <n v="1"/>
    <x v="1"/>
    <s v="USD"/>
    <n v="1264399200"/>
    <n v="1265695200"/>
    <b v="0"/>
    <b v="0"/>
    <s v="technology/wearables"/>
    <n v="0.03"/>
    <n v="3"/>
    <x v="2"/>
    <s v="Wearables"/>
  </r>
  <r>
    <x v="1"/>
    <n v="820"/>
    <x v="1"/>
    <s v="USD"/>
    <n v="1301202000"/>
    <n v="1301806800"/>
    <b v="1"/>
    <b v="0"/>
    <s v="theater/plays"/>
    <n v="1.7502692307692307"/>
    <n v="110.99268292682927"/>
    <x v="3"/>
    <s v="Plays"/>
  </r>
  <r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</r>
  <r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</r>
  <r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</r>
  <r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</r>
  <r>
    <x v="1"/>
    <n v="1345"/>
    <x v="2"/>
    <s v="AUD"/>
    <n v="1546754400"/>
    <n v="1547445600"/>
    <b v="0"/>
    <b v="1"/>
    <s v="technology/web"/>
    <n v="1.278468634686347"/>
    <n v="103.03791821561339"/>
    <x v="2"/>
    <s v="Web"/>
  </r>
  <r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</r>
  <r>
    <x v="1"/>
    <n v="137"/>
    <x v="5"/>
    <s v="CHF"/>
    <n v="1495429200"/>
    <n v="1496293200"/>
    <b v="0"/>
    <b v="0"/>
    <s v="theater/plays"/>
    <n v="7.0705882352941174"/>
    <n v="87.737226277372258"/>
    <x v="3"/>
    <s v="Plays"/>
  </r>
  <r>
    <x v="1"/>
    <n v="186"/>
    <x v="6"/>
    <s v="EUR"/>
    <n v="1334811600"/>
    <n v="1335416400"/>
    <b v="0"/>
    <b v="0"/>
    <s v="theater/plays"/>
    <n v="1.4238775510204082"/>
    <n v="75.021505376344081"/>
    <x v="3"/>
    <s v="Plays"/>
  </r>
  <r>
    <x v="1"/>
    <n v="125"/>
    <x v="1"/>
    <s v="USD"/>
    <n v="1531544400"/>
    <n v="1532149200"/>
    <b v="0"/>
    <b v="1"/>
    <s v="theater/plays"/>
    <n v="1.4786046511627906"/>
    <n v="50.863999999999997"/>
    <x v="3"/>
    <s v="Plays"/>
  </r>
  <r>
    <x v="0"/>
    <n v="14"/>
    <x v="6"/>
    <s v="EUR"/>
    <n v="1453615200"/>
    <n v="1453788000"/>
    <b v="1"/>
    <b v="1"/>
    <s v="theater/plays"/>
    <n v="0.20322580645161289"/>
    <n v="90"/>
    <x v="3"/>
    <s v="Plays"/>
  </r>
  <r>
    <x v="1"/>
    <n v="202"/>
    <x v="1"/>
    <s v="USD"/>
    <n v="1467954000"/>
    <n v="1471496400"/>
    <b v="0"/>
    <b v="0"/>
    <s v="theater/plays"/>
    <n v="18.40625"/>
    <n v="72.896039603960389"/>
    <x v="3"/>
    <s v="Plays"/>
  </r>
  <r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</r>
  <r>
    <x v="1"/>
    <n v="1785"/>
    <x v="1"/>
    <s v="USD"/>
    <n v="1408424400"/>
    <n v="1408510800"/>
    <b v="0"/>
    <b v="0"/>
    <s v="music/rock"/>
    <n v="4.7282077922077921"/>
    <n v="101.98095238095237"/>
    <x v="1"/>
    <s v="Rock"/>
  </r>
  <r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</r>
  <r>
    <x v="1"/>
    <n v="157"/>
    <x v="1"/>
    <s v="USD"/>
    <n v="1373432400"/>
    <n v="1375851600"/>
    <b v="0"/>
    <b v="1"/>
    <s v="theater/plays"/>
    <n v="5.1764999999999999"/>
    <n v="65.942675159235662"/>
    <x v="3"/>
    <s v="Plays"/>
  </r>
  <r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</r>
  <r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</r>
  <r>
    <x v="1"/>
    <n v="123"/>
    <x v="1"/>
    <s v="USD"/>
    <n v="1338267600"/>
    <n v="1339218000"/>
    <b v="0"/>
    <b v="0"/>
    <s v="publishing/fiction"/>
    <n v="1.53"/>
    <n v="85.829268292682926"/>
    <x v="5"/>
    <s v="Fiction"/>
  </r>
  <r>
    <x v="3"/>
    <n v="38"/>
    <x v="3"/>
    <s v="DKK"/>
    <n v="1519192800"/>
    <n v="1520402400"/>
    <b v="0"/>
    <b v="1"/>
    <s v="theater/plays"/>
    <n v="0.37091954022988505"/>
    <n v="84.921052631578945"/>
    <x v="3"/>
    <s v="Plays"/>
  </r>
  <r>
    <x v="3"/>
    <n v="60"/>
    <x v="1"/>
    <s v="USD"/>
    <n v="1522818000"/>
    <n v="1523336400"/>
    <b v="0"/>
    <b v="0"/>
    <s v="music/rock"/>
    <n v="4.3923948220064728E-2"/>
    <n v="90.483333333333334"/>
    <x v="1"/>
    <s v="Rock"/>
  </r>
  <r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</r>
  <r>
    <x v="1"/>
    <n v="144"/>
    <x v="2"/>
    <s v="AUD"/>
    <n v="1456898400"/>
    <n v="1458709200"/>
    <b v="0"/>
    <b v="0"/>
    <s v="theater/plays"/>
    <n v="2.704081632653061"/>
    <n v="92.013888888888886"/>
    <x v="3"/>
    <s v="Plays"/>
  </r>
  <r>
    <x v="1"/>
    <n v="121"/>
    <x v="4"/>
    <s v="GBP"/>
    <n v="1413954000"/>
    <n v="1414126800"/>
    <b v="0"/>
    <b v="1"/>
    <s v="theater/plays"/>
    <n v="1.3405952380952382"/>
    <n v="93.066115702479337"/>
    <x v="3"/>
    <s v="Plays"/>
  </r>
  <r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</r>
  <r>
    <x v="3"/>
    <n v="524"/>
    <x v="1"/>
    <s v="USD"/>
    <n v="1287982800"/>
    <n v="1288501200"/>
    <b v="0"/>
    <b v="1"/>
    <s v="theater/plays"/>
    <n v="0.88815837937384901"/>
    <n v="92.036259541984734"/>
    <x v="3"/>
    <s v="Plays"/>
  </r>
  <r>
    <x v="1"/>
    <n v="181"/>
    <x v="1"/>
    <s v="USD"/>
    <n v="1547964000"/>
    <n v="1552971600"/>
    <b v="0"/>
    <b v="0"/>
    <s v="technology/web"/>
    <n v="1.65"/>
    <n v="81.132596685082873"/>
    <x v="2"/>
    <s v="Web"/>
  </r>
  <r>
    <x v="0"/>
    <n v="10"/>
    <x v="1"/>
    <s v="USD"/>
    <n v="1464152400"/>
    <n v="1465102800"/>
    <b v="0"/>
    <b v="0"/>
    <s v="theater/plays"/>
    <n v="0.17499999999999999"/>
    <n v="73.5"/>
    <x v="3"/>
    <s v="Plays"/>
  </r>
  <r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</r>
  <r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</r>
  <r>
    <x v="3"/>
    <n v="219"/>
    <x v="1"/>
    <s v="USD"/>
    <n v="1500786000"/>
    <n v="1500872400"/>
    <b v="0"/>
    <b v="0"/>
    <s v="technology/web"/>
    <n v="0.90249999999999997"/>
    <n v="32.968036529680369"/>
    <x v="2"/>
    <s v="Web"/>
  </r>
  <r>
    <x v="0"/>
    <n v="1121"/>
    <x v="1"/>
    <s v="USD"/>
    <n v="1490158800"/>
    <n v="1492146000"/>
    <b v="0"/>
    <b v="1"/>
    <s v="music/rock"/>
    <n v="0.91984615384615387"/>
    <n v="96.005352363960753"/>
    <x v="1"/>
    <s v="Rock"/>
  </r>
  <r>
    <x v="1"/>
    <n v="980"/>
    <x v="1"/>
    <s v="USD"/>
    <n v="1406178000"/>
    <n v="1407301200"/>
    <b v="0"/>
    <b v="0"/>
    <s v="music/metal"/>
    <n v="5.2700632911392402"/>
    <n v="84.96632653061225"/>
    <x v="1"/>
    <s v="Metal"/>
  </r>
  <r>
    <x v="1"/>
    <n v="536"/>
    <x v="1"/>
    <s v="USD"/>
    <n v="1485583200"/>
    <n v="1486620000"/>
    <b v="0"/>
    <b v="1"/>
    <s v="theater/plays"/>
    <n v="3.1914285714285713"/>
    <n v="25.007462686567163"/>
    <x v="3"/>
    <s v="Plays"/>
  </r>
  <r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</r>
  <r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</r>
  <r>
    <x v="1"/>
    <n v="180"/>
    <x v="1"/>
    <s v="USD"/>
    <n v="1478844000"/>
    <n v="1479880800"/>
    <b v="0"/>
    <b v="0"/>
    <s v="music/indie rock"/>
    <n v="1.358918918918919"/>
    <n v="27.933333333333334"/>
    <x v="1"/>
    <s v="Indie Rock"/>
  </r>
  <r>
    <x v="0"/>
    <n v="15"/>
    <x v="1"/>
    <s v="USD"/>
    <n v="1416117600"/>
    <n v="1418018400"/>
    <b v="0"/>
    <b v="1"/>
    <s v="theater/plays"/>
    <n v="2.0843373493975904E-2"/>
    <n v="103.8"/>
    <x v="3"/>
    <s v="Plays"/>
  </r>
  <r>
    <x v="0"/>
    <n v="191"/>
    <x v="1"/>
    <s v="USD"/>
    <n v="1340946000"/>
    <n v="1341032400"/>
    <b v="0"/>
    <b v="0"/>
    <s v="music/indie rock"/>
    <n v="0.61"/>
    <n v="31.937172774869111"/>
    <x v="1"/>
    <s v="Indie Rock"/>
  </r>
  <r>
    <x v="0"/>
    <n v="16"/>
    <x v="1"/>
    <s v="USD"/>
    <n v="1486101600"/>
    <n v="1486360800"/>
    <b v="0"/>
    <b v="0"/>
    <s v="theater/plays"/>
    <n v="0.30037735849056602"/>
    <n v="99.5"/>
    <x v="3"/>
    <s v="Plays"/>
  </r>
  <r>
    <x v="1"/>
    <n v="130"/>
    <x v="1"/>
    <s v="USD"/>
    <n v="1274590800"/>
    <n v="1274677200"/>
    <b v="0"/>
    <b v="0"/>
    <s v="theater/plays"/>
    <n v="11.791666666666666"/>
    <n v="108.84615384615384"/>
    <x v="3"/>
    <s v="Plays"/>
  </r>
  <r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</r>
  <r>
    <x v="0"/>
    <n v="17"/>
    <x v="1"/>
    <s v="USD"/>
    <n v="1445403600"/>
    <n v="1445922000"/>
    <b v="0"/>
    <b v="1"/>
    <s v="theater/plays"/>
    <n v="0.12923076923076923"/>
    <n v="29.647058823529413"/>
    <x v="3"/>
    <s v="Plays"/>
  </r>
  <r>
    <x v="1"/>
    <n v="140"/>
    <x v="1"/>
    <s v="USD"/>
    <n v="1533877200"/>
    <n v="1534050000"/>
    <b v="0"/>
    <b v="1"/>
    <s v="theater/plays"/>
    <n v="7.12"/>
    <n v="101.71428571428571"/>
    <x v="3"/>
    <s v="Plays"/>
  </r>
  <r>
    <x v="0"/>
    <n v="34"/>
    <x v="1"/>
    <s v="USD"/>
    <n v="1275195600"/>
    <n v="1277528400"/>
    <b v="0"/>
    <b v="0"/>
    <s v="technology/wearables"/>
    <n v="0.30304347826086958"/>
    <n v="61.5"/>
    <x v="2"/>
    <s v="Wearables"/>
  </r>
  <r>
    <x v="1"/>
    <n v="3388"/>
    <x v="1"/>
    <s v="USD"/>
    <n v="1318136400"/>
    <n v="1318568400"/>
    <b v="0"/>
    <b v="0"/>
    <s v="technology/web"/>
    <n v="2.1250896057347672"/>
    <n v="35"/>
    <x v="2"/>
    <s v="Web"/>
  </r>
  <r>
    <x v="1"/>
    <n v="280"/>
    <x v="1"/>
    <s v="USD"/>
    <n v="1283403600"/>
    <n v="1284354000"/>
    <b v="0"/>
    <b v="0"/>
    <s v="theater/plays"/>
    <n v="2.2885714285714287"/>
    <n v="40.049999999999997"/>
    <x v="3"/>
    <s v="Plays"/>
  </r>
  <r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</r>
  <r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</r>
  <r>
    <x v="0"/>
    <n v="1"/>
    <x v="4"/>
    <s v="GBP"/>
    <n v="1277960400"/>
    <n v="1280120400"/>
    <b v="0"/>
    <b v="0"/>
    <s v="music/electric music"/>
    <n v="0.01"/>
    <n v="1"/>
    <x v="1"/>
    <s v="Electric Music"/>
  </r>
  <r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</r>
  <r>
    <x v="3"/>
    <n v="114"/>
    <x v="1"/>
    <s v="USD"/>
    <n v="1280984400"/>
    <n v="1282539600"/>
    <b v="0"/>
    <b v="1"/>
    <s v="theater/plays"/>
    <n v="0.92448275862068963"/>
    <n v="47.035087719298247"/>
    <x v="3"/>
    <s v="Plays"/>
  </r>
  <r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</r>
  <r>
    <x v="1"/>
    <n v="3205"/>
    <x v="1"/>
    <s v="USD"/>
    <n v="1351400400"/>
    <n v="1355983200"/>
    <b v="0"/>
    <b v="0"/>
    <s v="theater/plays"/>
    <n v="1.6847017045454546"/>
    <n v="37.005616224648989"/>
    <x v="3"/>
    <s v="Plays"/>
  </r>
  <r>
    <x v="1"/>
    <n v="288"/>
    <x v="3"/>
    <s v="DKK"/>
    <n v="1514354400"/>
    <n v="1515391200"/>
    <b v="0"/>
    <b v="1"/>
    <s v="theater/plays"/>
    <n v="1.6657777777777778"/>
    <n v="26.027777777777779"/>
    <x v="3"/>
    <s v="Plays"/>
  </r>
  <r>
    <x v="1"/>
    <n v="148"/>
    <x v="1"/>
    <s v="USD"/>
    <n v="1421733600"/>
    <n v="1422252000"/>
    <b v="0"/>
    <b v="0"/>
    <s v="theater/plays"/>
    <n v="7.7207692307692311"/>
    <n v="67.817567567567565"/>
    <x v="3"/>
    <s v="Plays"/>
  </r>
  <r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</r>
  <r>
    <x v="1"/>
    <n v="1518"/>
    <x v="0"/>
    <s v="CAD"/>
    <n v="1414126800"/>
    <n v="1414904400"/>
    <b v="0"/>
    <b v="0"/>
    <s v="music/rock"/>
    <n v="5.6420608108108112"/>
    <n v="110.01646903820817"/>
    <x v="1"/>
    <s v="Rock"/>
  </r>
  <r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</r>
  <r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</r>
  <r>
    <x v="1"/>
    <n v="166"/>
    <x v="1"/>
    <s v="USD"/>
    <n v="1500699600"/>
    <n v="1501131600"/>
    <b v="0"/>
    <b v="0"/>
    <s v="music/rock"/>
    <n v="6.5545454545454547"/>
    <n v="86.867469879518069"/>
    <x v="1"/>
    <s v="Rock"/>
  </r>
  <r>
    <x v="1"/>
    <n v="100"/>
    <x v="2"/>
    <s v="AUD"/>
    <n v="1354082400"/>
    <n v="1355032800"/>
    <b v="0"/>
    <b v="0"/>
    <s v="music/jazz"/>
    <n v="1.7725714285714285"/>
    <n v="62.04"/>
    <x v="1"/>
    <s v="Jazz"/>
  </r>
  <r>
    <x v="1"/>
    <n v="235"/>
    <x v="1"/>
    <s v="USD"/>
    <n v="1336453200"/>
    <n v="1339477200"/>
    <b v="0"/>
    <b v="1"/>
    <s v="theater/plays"/>
    <n v="1.1317857142857144"/>
    <n v="26.970212765957445"/>
    <x v="3"/>
    <s v="Plays"/>
  </r>
  <r>
    <x v="1"/>
    <n v="148"/>
    <x v="1"/>
    <s v="USD"/>
    <n v="1305262800"/>
    <n v="1305954000"/>
    <b v="0"/>
    <b v="0"/>
    <s v="music/rock"/>
    <n v="7.2818181818181822"/>
    <n v="54.121621621621621"/>
    <x v="1"/>
    <s v="Rock"/>
  </r>
  <r>
    <x v="1"/>
    <n v="198"/>
    <x v="1"/>
    <s v="USD"/>
    <n v="1492232400"/>
    <n v="1494392400"/>
    <b v="1"/>
    <b v="1"/>
    <s v="music/indie rock"/>
    <n v="2.0833333333333335"/>
    <n v="41.035353535353536"/>
    <x v="1"/>
    <s v="Indie Rock"/>
  </r>
  <r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</r>
  <r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</r>
  <r>
    <x v="1"/>
    <n v="150"/>
    <x v="1"/>
    <s v="USD"/>
    <n v="1386741600"/>
    <n v="1388037600"/>
    <b v="0"/>
    <b v="0"/>
    <s v="theater/plays"/>
    <n v="2.31"/>
    <n v="73.92"/>
    <x v="3"/>
    <s v="Plays"/>
  </r>
  <r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</r>
  <r>
    <x v="1"/>
    <n v="216"/>
    <x v="6"/>
    <s v="EUR"/>
    <n v="1397451600"/>
    <n v="1398056400"/>
    <b v="0"/>
    <b v="1"/>
    <s v="theater/plays"/>
    <n v="2.7074418604651163"/>
    <n v="53.898148148148145"/>
    <x v="3"/>
    <s v="Plays"/>
  </r>
  <r>
    <x v="3"/>
    <n v="26"/>
    <x v="1"/>
    <s v="USD"/>
    <n v="1548482400"/>
    <n v="1550815200"/>
    <b v="0"/>
    <b v="0"/>
    <s v="theater/plays"/>
    <n v="0.49446428571428569"/>
    <n v="106.5"/>
    <x v="3"/>
    <s v="Plays"/>
  </r>
  <r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</r>
  <r>
    <x v="1"/>
    <n v="2353"/>
    <x v="1"/>
    <s v="USD"/>
    <n v="1492059600"/>
    <n v="1492923600"/>
    <b v="0"/>
    <b v="0"/>
    <s v="theater/plays"/>
    <n v="1.9055555555555554"/>
    <n v="43.00254993625159"/>
    <x v="3"/>
    <s v="Plays"/>
  </r>
  <r>
    <x v="1"/>
    <n v="78"/>
    <x v="6"/>
    <s v="EUR"/>
    <n v="1463979600"/>
    <n v="1467522000"/>
    <b v="0"/>
    <b v="0"/>
    <s v="technology/web"/>
    <n v="1.355"/>
    <n v="86.858974358974365"/>
    <x v="2"/>
    <s v="Web"/>
  </r>
  <r>
    <x v="0"/>
    <n v="10"/>
    <x v="1"/>
    <s v="USD"/>
    <n v="1415253600"/>
    <n v="1416117600"/>
    <b v="0"/>
    <b v="0"/>
    <s v="music/rock"/>
    <n v="0.10297872340425532"/>
    <n v="96.8"/>
    <x v="1"/>
    <s v="Rock"/>
  </r>
  <r>
    <x v="0"/>
    <n v="2201"/>
    <x v="1"/>
    <s v="USD"/>
    <n v="1562216400"/>
    <n v="1563771600"/>
    <b v="0"/>
    <b v="0"/>
    <s v="theater/plays"/>
    <n v="0.65544223826714798"/>
    <n v="32.995456610631528"/>
    <x v="3"/>
    <s v="Plays"/>
  </r>
  <r>
    <x v="0"/>
    <n v="676"/>
    <x v="1"/>
    <s v="USD"/>
    <n v="1316754000"/>
    <n v="1319259600"/>
    <b v="0"/>
    <b v="0"/>
    <s v="theater/plays"/>
    <n v="0.49026652452025588"/>
    <n v="68.028106508875737"/>
    <x v="3"/>
    <s v="Plays"/>
  </r>
  <r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</r>
  <r>
    <x v="0"/>
    <n v="831"/>
    <x v="1"/>
    <s v="USD"/>
    <n v="1439528400"/>
    <n v="1440306000"/>
    <b v="0"/>
    <b v="1"/>
    <s v="theater/plays"/>
    <n v="0.80306347746090156"/>
    <n v="105.04572803850782"/>
    <x v="3"/>
    <s v="Plays"/>
  </r>
  <r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</r>
  <r>
    <x v="3"/>
    <n v="56"/>
    <x v="5"/>
    <s v="CHF"/>
    <n v="1288501200"/>
    <n v="1292911200"/>
    <b v="0"/>
    <b v="0"/>
    <s v="theater/plays"/>
    <n v="0.50735632183908042"/>
    <n v="78.821428571428569"/>
    <x v="3"/>
    <s v="Plays"/>
  </r>
  <r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</r>
  <r>
    <x v="1"/>
    <n v="138"/>
    <x v="1"/>
    <s v="USD"/>
    <n v="1387260000"/>
    <n v="1387864800"/>
    <b v="0"/>
    <b v="0"/>
    <s v="music/rock"/>
    <n v="1.4122972972972974"/>
    <n v="75.731884057971016"/>
    <x v="1"/>
    <s v="Rock"/>
  </r>
  <r>
    <x v="1"/>
    <n v="3308"/>
    <x v="1"/>
    <s v="USD"/>
    <n v="1457244000"/>
    <n v="1458190800"/>
    <b v="0"/>
    <b v="0"/>
    <s v="technology/web"/>
    <n v="1.1533745781777278"/>
    <n v="30.996070133010882"/>
    <x v="2"/>
    <s v="Web"/>
  </r>
  <r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</r>
  <r>
    <x v="1"/>
    <n v="207"/>
    <x v="6"/>
    <s v="EUR"/>
    <n v="1522126800"/>
    <n v="1522731600"/>
    <b v="0"/>
    <b v="1"/>
    <s v="music/jazz"/>
    <n v="7.2973333333333334"/>
    <n v="52.879227053140099"/>
    <x v="1"/>
    <s v="Jazz"/>
  </r>
  <r>
    <x v="0"/>
    <n v="859"/>
    <x v="0"/>
    <s v="CAD"/>
    <n v="1305954000"/>
    <n v="1306731600"/>
    <b v="0"/>
    <b v="0"/>
    <s v="music/rock"/>
    <n v="0.99663398692810456"/>
    <n v="71.005820721769496"/>
    <x v="1"/>
    <s v="Rock"/>
  </r>
  <r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</r>
  <r>
    <x v="0"/>
    <n v="45"/>
    <x v="1"/>
    <s v="USD"/>
    <n v="1401166800"/>
    <n v="1404363600"/>
    <b v="0"/>
    <b v="0"/>
    <s v="theater/plays"/>
    <n v="0.37233333333333335"/>
    <n v="74.466666666666669"/>
    <x v="3"/>
    <s v="Plays"/>
  </r>
  <r>
    <x v="3"/>
    <n v="1113"/>
    <x v="1"/>
    <s v="USD"/>
    <n v="1266127200"/>
    <n v="1266645600"/>
    <b v="0"/>
    <b v="0"/>
    <s v="theater/plays"/>
    <n v="0.30540075309306081"/>
    <n v="51.009883198562441"/>
    <x v="3"/>
    <s v="Plays"/>
  </r>
  <r>
    <x v="0"/>
    <n v="6"/>
    <x v="1"/>
    <s v="USD"/>
    <n v="1481436000"/>
    <n v="1482818400"/>
    <b v="0"/>
    <b v="0"/>
    <s v="food/food trucks"/>
    <n v="0.25714285714285712"/>
    <n v="90"/>
    <x v="0"/>
    <s v="Food Trucks"/>
  </r>
  <r>
    <x v="0"/>
    <n v="7"/>
    <x v="1"/>
    <s v="USD"/>
    <n v="1372222800"/>
    <n v="1374642000"/>
    <b v="0"/>
    <b v="1"/>
    <s v="theater/plays"/>
    <n v="0.34"/>
    <n v="97.142857142857139"/>
    <x v="3"/>
    <s v="Plays"/>
  </r>
  <r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</r>
  <r>
    <x v="1"/>
    <n v="110"/>
    <x v="1"/>
    <s v="USD"/>
    <n v="1513922400"/>
    <n v="1514959200"/>
    <b v="0"/>
    <b v="0"/>
    <s v="music/rock"/>
    <n v="1.2539393939393939"/>
    <n v="75.236363636363635"/>
    <x v="1"/>
    <s v="Rock"/>
  </r>
  <r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</r>
  <r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</r>
  <r>
    <x v="1"/>
    <n v="185"/>
    <x v="1"/>
    <s v="USD"/>
    <n v="1546149600"/>
    <n v="1548136800"/>
    <b v="0"/>
    <b v="0"/>
    <s v="technology/web"/>
    <n v="1.0963157894736841"/>
    <n v="45.037837837837834"/>
    <x v="2"/>
    <s v="Web"/>
  </r>
  <r>
    <x v="1"/>
    <n v="121"/>
    <x v="1"/>
    <s v="USD"/>
    <n v="1338440400"/>
    <n v="1340859600"/>
    <b v="0"/>
    <b v="1"/>
    <s v="theater/plays"/>
    <n v="1.8847058823529412"/>
    <n v="52.958677685950413"/>
    <x v="3"/>
    <s v="Plays"/>
  </r>
  <r>
    <x v="0"/>
    <n v="1225"/>
    <x v="4"/>
    <s v="GBP"/>
    <n v="1454133600"/>
    <n v="1454479200"/>
    <b v="0"/>
    <b v="0"/>
    <s v="theater/plays"/>
    <n v="0.87008284023668636"/>
    <n v="60.017959183673469"/>
    <x v="3"/>
    <s v="Plays"/>
  </r>
  <r>
    <x v="0"/>
    <n v="1"/>
    <x v="5"/>
    <s v="CHF"/>
    <n v="1434085200"/>
    <n v="1434430800"/>
    <b v="0"/>
    <b v="0"/>
    <s v="music/rock"/>
    <n v="0.01"/>
    <n v="1"/>
    <x v="1"/>
    <s v="Rock"/>
  </r>
  <r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</r>
  <r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</r>
  <r>
    <x v="1"/>
    <n v="233"/>
    <x v="1"/>
    <s v="USD"/>
    <n v="1548568800"/>
    <n v="1551506400"/>
    <b v="0"/>
    <b v="0"/>
    <s v="theater/plays"/>
    <n v="1.07"/>
    <n v="28.012875536480685"/>
    <x v="3"/>
    <s v="Plays"/>
  </r>
  <r>
    <x v="1"/>
    <n v="218"/>
    <x v="1"/>
    <s v="USD"/>
    <n v="1514872800"/>
    <n v="1516600800"/>
    <b v="0"/>
    <b v="0"/>
    <s v="music/rock"/>
    <n v="2.6873076923076922"/>
    <n v="32.050458715596328"/>
    <x v="1"/>
    <s v="Rock"/>
  </r>
  <r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</r>
  <r>
    <x v="1"/>
    <n v="76"/>
    <x v="1"/>
    <s v="USD"/>
    <n v="1330927200"/>
    <n v="1332997200"/>
    <b v="0"/>
    <b v="1"/>
    <s v="film &amp; video/drama"/>
    <n v="11.802857142857142"/>
    <n v="108.71052631578948"/>
    <x v="4"/>
    <s v="Drama"/>
  </r>
  <r>
    <x v="1"/>
    <n v="43"/>
    <x v="1"/>
    <s v="USD"/>
    <n v="1571115600"/>
    <n v="1574920800"/>
    <b v="0"/>
    <b v="1"/>
    <s v="theater/plays"/>
    <n v="2.64"/>
    <n v="42.97674418604651"/>
    <x v="3"/>
    <s v="Plays"/>
  </r>
  <r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</r>
  <r>
    <x v="0"/>
    <n v="2108"/>
    <x v="5"/>
    <s v="CHF"/>
    <n v="1344920400"/>
    <n v="1345006800"/>
    <b v="0"/>
    <b v="0"/>
    <s v="film &amp; video/documentary"/>
    <n v="0.62880681818181816"/>
    <n v="42"/>
    <x v="4"/>
    <s v="Documentary"/>
  </r>
  <r>
    <x v="1"/>
    <n v="221"/>
    <x v="1"/>
    <s v="USD"/>
    <n v="1511848800"/>
    <n v="1512712800"/>
    <b v="0"/>
    <b v="1"/>
    <s v="theater/plays"/>
    <n v="1.9312499999999999"/>
    <n v="55.927601809954751"/>
    <x v="3"/>
    <s v="Plays"/>
  </r>
  <r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</r>
  <r>
    <x v="1"/>
    <n v="2805"/>
    <x v="0"/>
    <s v="CAD"/>
    <n v="1523854800"/>
    <n v="1524286800"/>
    <b v="0"/>
    <b v="0"/>
    <s v="publishing/nonfiction"/>
    <n v="2.2552763819095478"/>
    <n v="48"/>
    <x v="5"/>
    <s v="Nonfiction"/>
  </r>
  <r>
    <x v="1"/>
    <n v="68"/>
    <x v="1"/>
    <s v="USD"/>
    <n v="1346043600"/>
    <n v="1346907600"/>
    <b v="0"/>
    <b v="0"/>
    <s v="games/video games"/>
    <n v="2.3940625"/>
    <n v="112.66176470588235"/>
    <x v="6"/>
    <s v="Video Games"/>
  </r>
  <r>
    <x v="0"/>
    <n v="36"/>
    <x v="3"/>
    <s v="DKK"/>
    <n v="1464325200"/>
    <n v="1464498000"/>
    <b v="0"/>
    <b v="1"/>
    <s v="music/rock"/>
    <n v="0.921875"/>
    <n v="81.944444444444443"/>
    <x v="1"/>
    <s v="Rock"/>
  </r>
  <r>
    <x v="1"/>
    <n v="183"/>
    <x v="0"/>
    <s v="CAD"/>
    <n v="1511935200"/>
    <n v="1514181600"/>
    <b v="0"/>
    <b v="0"/>
    <s v="music/rock"/>
    <n v="1.3023333333333333"/>
    <n v="64.049180327868854"/>
    <x v="1"/>
    <s v="Rock"/>
  </r>
  <r>
    <x v="1"/>
    <n v="133"/>
    <x v="1"/>
    <s v="USD"/>
    <n v="1392012000"/>
    <n v="1392184800"/>
    <b v="1"/>
    <b v="1"/>
    <s v="theater/plays"/>
    <n v="6.1521739130434785"/>
    <n v="106.39097744360902"/>
    <x v="3"/>
    <s v="Plays"/>
  </r>
  <r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</r>
  <r>
    <x v="1"/>
    <n v="69"/>
    <x v="1"/>
    <s v="USD"/>
    <n v="1548050400"/>
    <n v="1549173600"/>
    <b v="0"/>
    <b v="1"/>
    <s v="theater/plays"/>
    <n v="10.948571428571428"/>
    <n v="111.07246376811594"/>
    <x v="3"/>
    <s v="Plays"/>
  </r>
  <r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</r>
  <r>
    <x v="1"/>
    <n v="279"/>
    <x v="4"/>
    <s v="GBP"/>
    <n v="1532840400"/>
    <n v="1533963600"/>
    <b v="0"/>
    <b v="1"/>
    <s v="music/rock"/>
    <n v="8.0060000000000002"/>
    <n v="43.043010752688176"/>
    <x v="1"/>
    <s v="Rock"/>
  </r>
  <r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</r>
  <r>
    <x v="1"/>
    <n v="2100"/>
    <x v="1"/>
    <s v="USD"/>
    <n v="1393567200"/>
    <n v="1395032400"/>
    <b v="0"/>
    <b v="0"/>
    <s v="music/rock"/>
    <n v="3.4996666666666667"/>
    <n v="89.991428571428571"/>
    <x v="1"/>
    <s v="Rock"/>
  </r>
  <r>
    <x v="1"/>
    <n v="252"/>
    <x v="1"/>
    <s v="USD"/>
    <n v="1410325200"/>
    <n v="1412485200"/>
    <b v="1"/>
    <b v="1"/>
    <s v="music/rock"/>
    <n v="3.5707317073170732"/>
    <n v="58.095238095238095"/>
    <x v="1"/>
    <s v="Rock"/>
  </r>
  <r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</r>
  <r>
    <x v="1"/>
    <n v="157"/>
    <x v="4"/>
    <s v="GBP"/>
    <n v="1500958800"/>
    <n v="1501995600"/>
    <b v="0"/>
    <b v="0"/>
    <s v="film &amp; video/shorts"/>
    <n v="3.875"/>
    <n v="88.853503184713375"/>
    <x v="4"/>
    <s v="Shorts"/>
  </r>
  <r>
    <x v="1"/>
    <n v="194"/>
    <x v="1"/>
    <s v="USD"/>
    <n v="1292220000"/>
    <n v="1294639200"/>
    <b v="0"/>
    <b v="1"/>
    <s v="theater/plays"/>
    <n v="4.5703571428571426"/>
    <n v="65.963917525773198"/>
    <x v="3"/>
    <s v="Plays"/>
  </r>
  <r>
    <x v="1"/>
    <n v="82"/>
    <x v="2"/>
    <s v="AUD"/>
    <n v="1304398800"/>
    <n v="1305435600"/>
    <b v="0"/>
    <b v="1"/>
    <s v="film &amp; video/drama"/>
    <n v="2.6669565217391304"/>
    <n v="74.804878048780495"/>
    <x v="4"/>
    <s v="Drama"/>
  </r>
  <r>
    <x v="0"/>
    <n v="70"/>
    <x v="1"/>
    <s v="USD"/>
    <n v="1535432400"/>
    <n v="1537592400"/>
    <b v="0"/>
    <b v="0"/>
    <s v="theater/plays"/>
    <n v="0.69"/>
    <n v="69.98571428571428"/>
    <x v="3"/>
    <s v="Plays"/>
  </r>
  <r>
    <x v="0"/>
    <n v="154"/>
    <x v="1"/>
    <s v="USD"/>
    <n v="1433826000"/>
    <n v="1435122000"/>
    <b v="0"/>
    <b v="0"/>
    <s v="theater/plays"/>
    <n v="0.51343749999999999"/>
    <n v="32.006493506493506"/>
    <x v="3"/>
    <s v="Plays"/>
  </r>
  <r>
    <x v="0"/>
    <n v="22"/>
    <x v="1"/>
    <s v="USD"/>
    <n v="1514959200"/>
    <n v="1520056800"/>
    <b v="0"/>
    <b v="0"/>
    <s v="theater/plays"/>
    <n v="1.1710526315789473E-2"/>
    <n v="64.727272727272734"/>
    <x v="3"/>
    <s v="Plays"/>
  </r>
  <r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</r>
  <r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</r>
  <r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</r>
  <r>
    <x v="1"/>
    <n v="119"/>
    <x v="1"/>
    <s v="USD"/>
    <n v="1371963600"/>
    <n v="1372482000"/>
    <b v="0"/>
    <b v="0"/>
    <s v="theater/plays"/>
    <n v="1.5380821917808218"/>
    <n v="94.352941176470594"/>
    <x v="3"/>
    <s v="Plays"/>
  </r>
  <r>
    <x v="0"/>
    <n v="1758"/>
    <x v="1"/>
    <s v="USD"/>
    <n v="1425103200"/>
    <n v="1425621600"/>
    <b v="0"/>
    <b v="0"/>
    <s v="technology/web"/>
    <n v="0.89738979118329465"/>
    <n v="44.001706484641637"/>
    <x v="2"/>
    <s v="Web"/>
  </r>
  <r>
    <x v="0"/>
    <n v="94"/>
    <x v="1"/>
    <s v="USD"/>
    <n v="1265349600"/>
    <n v="1266300000"/>
    <b v="0"/>
    <b v="0"/>
    <s v="music/indie rock"/>
    <n v="0.75135802469135804"/>
    <n v="64.744680851063833"/>
    <x v="1"/>
    <s v="Indie Rock"/>
  </r>
  <r>
    <x v="1"/>
    <n v="1797"/>
    <x v="1"/>
    <s v="USD"/>
    <n v="1301202000"/>
    <n v="1305867600"/>
    <b v="0"/>
    <b v="0"/>
    <s v="music/jazz"/>
    <n v="8.5288135593220336"/>
    <n v="84.00667779632721"/>
    <x v="1"/>
    <s v="Jazz"/>
  </r>
  <r>
    <x v="1"/>
    <n v="261"/>
    <x v="1"/>
    <s v="USD"/>
    <n v="1538024400"/>
    <n v="1538802000"/>
    <b v="0"/>
    <b v="0"/>
    <s v="theater/plays"/>
    <n v="1.3890625000000001"/>
    <n v="34.061302681992338"/>
    <x v="3"/>
    <s v="Plays"/>
  </r>
  <r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</r>
  <r>
    <x v="1"/>
    <n v="3533"/>
    <x v="1"/>
    <s v="USD"/>
    <n v="1405486800"/>
    <n v="1405659600"/>
    <b v="0"/>
    <b v="1"/>
    <s v="theater/plays"/>
    <n v="1.0024333619948409"/>
    <n v="32.998301726577978"/>
    <x v="3"/>
    <s v="Plays"/>
  </r>
  <r>
    <x v="1"/>
    <n v="155"/>
    <x v="1"/>
    <s v="USD"/>
    <n v="1455861600"/>
    <n v="1457244000"/>
    <b v="0"/>
    <b v="0"/>
    <s v="technology/web"/>
    <n v="1.4275824175824177"/>
    <n v="83.812903225806451"/>
    <x v="2"/>
    <s v="Web"/>
  </r>
  <r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</r>
  <r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</r>
  <r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</r>
  <r>
    <x v="1"/>
    <n v="1354"/>
    <x v="4"/>
    <s v="GBP"/>
    <n v="1526360400"/>
    <n v="1529557200"/>
    <b v="0"/>
    <b v="0"/>
    <s v="technology/web"/>
    <n v="1.9754935622317598"/>
    <n v="101.98449039881831"/>
    <x v="2"/>
    <s v="Web"/>
  </r>
  <r>
    <x v="1"/>
    <n v="48"/>
    <x v="1"/>
    <s v="USD"/>
    <n v="1532149200"/>
    <n v="1535259600"/>
    <b v="1"/>
    <b v="1"/>
    <s v="technology/web"/>
    <n v="5.085"/>
    <n v="105.9375"/>
    <x v="2"/>
    <s v="Web"/>
  </r>
  <r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</r>
  <r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</r>
  <r>
    <x v="1"/>
    <n v="307"/>
    <x v="1"/>
    <s v="USD"/>
    <n v="1328767200"/>
    <n v="1329026400"/>
    <b v="0"/>
    <b v="1"/>
    <s v="music/indie rock"/>
    <n v="1.3308955223880596"/>
    <n v="29.045602605863191"/>
    <x v="1"/>
    <s v="Indie Rock"/>
  </r>
  <r>
    <x v="0"/>
    <n v="1"/>
    <x v="1"/>
    <s v="USD"/>
    <n v="1321682400"/>
    <n v="1322978400"/>
    <b v="1"/>
    <b v="0"/>
    <s v="music/rock"/>
    <n v="0.01"/>
    <n v="1"/>
    <x v="1"/>
    <s v="Rock"/>
  </r>
  <r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</r>
  <r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</r>
  <r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</r>
  <r>
    <x v="1"/>
    <n v="2662"/>
    <x v="0"/>
    <s v="CAD"/>
    <n v="1574056800"/>
    <n v="1576389600"/>
    <b v="0"/>
    <b v="0"/>
    <s v="publishing/fiction"/>
    <n v="1.1363099415204678"/>
    <n v="72.993613824192337"/>
    <x v="5"/>
    <s v="Fiction"/>
  </r>
  <r>
    <x v="1"/>
    <n v="452"/>
    <x v="2"/>
    <s v="AUD"/>
    <n v="1308373200"/>
    <n v="1311051600"/>
    <b v="0"/>
    <b v="0"/>
    <s v="theater/plays"/>
    <n v="1.0237606837606839"/>
    <n v="53"/>
    <x v="3"/>
    <s v="Plays"/>
  </r>
  <r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</r>
  <r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</r>
  <r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</r>
  <r>
    <x v="0"/>
    <n v="63"/>
    <x v="1"/>
    <s v="USD"/>
    <n v="1362117600"/>
    <n v="1363669200"/>
    <b v="0"/>
    <b v="1"/>
    <s v="theater/plays"/>
    <n v="0.35534246575342465"/>
    <n v="41.174603174603178"/>
    <x v="3"/>
    <s v="Plays"/>
  </r>
  <r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</r>
  <r>
    <x v="1"/>
    <n v="163"/>
    <x v="1"/>
    <s v="USD"/>
    <n v="1269147600"/>
    <n v="1269838800"/>
    <b v="0"/>
    <b v="0"/>
    <s v="theater/plays"/>
    <n v="1.0587500000000001"/>
    <n v="57.159509202453989"/>
    <x v="3"/>
    <s v="Plays"/>
  </r>
  <r>
    <x v="1"/>
    <n v="85"/>
    <x v="1"/>
    <s v="USD"/>
    <n v="1312174800"/>
    <n v="1312520400"/>
    <b v="0"/>
    <b v="0"/>
    <s v="theater/plays"/>
    <n v="1.8742857142857143"/>
    <n v="77.17647058823529"/>
    <x v="3"/>
    <s v="Plays"/>
  </r>
  <r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</r>
  <r>
    <x v="1"/>
    <n v="150"/>
    <x v="1"/>
    <s v="USD"/>
    <n v="1471582800"/>
    <n v="1472014800"/>
    <b v="0"/>
    <b v="0"/>
    <s v="film &amp; video/shorts"/>
    <n v="3.4707142857142856"/>
    <n v="97.18"/>
    <x v="4"/>
    <s v="Shorts"/>
  </r>
  <r>
    <x v="1"/>
    <n v="3272"/>
    <x v="1"/>
    <s v="USD"/>
    <n v="1410757200"/>
    <n v="1411534800"/>
    <b v="0"/>
    <b v="0"/>
    <s v="theater/plays"/>
    <n v="1.8582098765432098"/>
    <n v="46.000916870415651"/>
    <x v="3"/>
    <s v="Plays"/>
  </r>
  <r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</r>
  <r>
    <x v="1"/>
    <n v="300"/>
    <x v="1"/>
    <s v="USD"/>
    <n v="1539061200"/>
    <n v="1539579600"/>
    <b v="0"/>
    <b v="0"/>
    <s v="food/food trucks"/>
    <n v="1.6243749999999999"/>
    <n v="25.99"/>
    <x v="0"/>
    <s v="Food Trucks"/>
  </r>
  <r>
    <x v="1"/>
    <n v="126"/>
    <x v="1"/>
    <s v="USD"/>
    <n v="1381554000"/>
    <n v="1382504400"/>
    <b v="0"/>
    <b v="0"/>
    <s v="theater/plays"/>
    <n v="1.8484285714285715"/>
    <n v="102.69047619047619"/>
    <x v="3"/>
    <s v="Plays"/>
  </r>
  <r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</r>
  <r>
    <x v="0"/>
    <n v="121"/>
    <x v="1"/>
    <s v="USD"/>
    <n v="1440392400"/>
    <n v="1442552400"/>
    <b v="0"/>
    <b v="0"/>
    <s v="theater/plays"/>
    <n v="0.89870129870129867"/>
    <n v="57.190082644628099"/>
    <x v="3"/>
    <s v="Plays"/>
  </r>
  <r>
    <x v="1"/>
    <n v="2320"/>
    <x v="1"/>
    <s v="USD"/>
    <n v="1509512400"/>
    <n v="1511071200"/>
    <b v="0"/>
    <b v="1"/>
    <s v="theater/plays"/>
    <n v="2.7260419580419581"/>
    <n v="84.013793103448279"/>
    <x v="3"/>
    <s v="Plays"/>
  </r>
  <r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</r>
  <r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</r>
  <r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</r>
  <r>
    <x v="0"/>
    <n v="67"/>
    <x v="1"/>
    <s v="USD"/>
    <n v="1294898400"/>
    <n v="1294984800"/>
    <b v="0"/>
    <b v="0"/>
    <s v="music/rock"/>
    <n v="0.6917721518987342"/>
    <n v="81.567164179104481"/>
    <x v="1"/>
    <s v="Rock"/>
  </r>
  <r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</r>
  <r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</r>
  <r>
    <x v="0"/>
    <n v="12"/>
    <x v="6"/>
    <s v="EUR"/>
    <n v="1579068000"/>
    <n v="1581141600"/>
    <b v="0"/>
    <b v="0"/>
    <s v="music/metal"/>
    <n v="0.37481481481481482"/>
    <n v="84.333333333333329"/>
    <x v="1"/>
    <s v="Metal"/>
  </r>
  <r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</r>
  <r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</r>
  <r>
    <x v="0"/>
    <n v="452"/>
    <x v="1"/>
    <s v="USD"/>
    <n v="1436418000"/>
    <n v="1438923600"/>
    <b v="0"/>
    <b v="1"/>
    <s v="theater/plays"/>
    <n v="0.38948339483394834"/>
    <n v="70.055309734513273"/>
    <x v="3"/>
    <s v="Plays"/>
  </r>
  <r>
    <x v="1"/>
    <n v="80"/>
    <x v="1"/>
    <s v="USD"/>
    <n v="1421820000"/>
    <n v="1422165600"/>
    <b v="0"/>
    <b v="0"/>
    <s v="theater/plays"/>
    <n v="3.7"/>
    <n v="37"/>
    <x v="3"/>
    <s v="Plays"/>
  </r>
  <r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</r>
  <r>
    <x v="0"/>
    <n v="1886"/>
    <x v="1"/>
    <s v="USD"/>
    <n v="1399179600"/>
    <n v="1399352400"/>
    <b v="0"/>
    <b v="1"/>
    <s v="theater/plays"/>
    <n v="0.64036299765807958"/>
    <n v="57.992576882290564"/>
    <x v="3"/>
    <s v="Plays"/>
  </r>
  <r>
    <x v="1"/>
    <n v="52"/>
    <x v="1"/>
    <s v="USD"/>
    <n v="1275800400"/>
    <n v="1279083600"/>
    <b v="0"/>
    <b v="0"/>
    <s v="theater/plays"/>
    <n v="1.1827777777777777"/>
    <n v="40.942307692307693"/>
    <x v="3"/>
    <s v="Plays"/>
  </r>
  <r>
    <x v="0"/>
    <n v="1825"/>
    <x v="1"/>
    <s v="USD"/>
    <n v="1282798800"/>
    <n v="1284354000"/>
    <b v="0"/>
    <b v="0"/>
    <s v="music/indie rock"/>
    <n v="0.84824037184594958"/>
    <n v="69.9972602739726"/>
    <x v="1"/>
    <s v="Indie Rock"/>
  </r>
  <r>
    <x v="0"/>
    <n v="31"/>
    <x v="1"/>
    <s v="USD"/>
    <n v="1437109200"/>
    <n v="1441170000"/>
    <b v="0"/>
    <b v="1"/>
    <s v="theater/plays"/>
    <n v="0.29346153846153844"/>
    <n v="73.838709677419359"/>
    <x v="3"/>
    <s v="Plays"/>
  </r>
  <r>
    <x v="1"/>
    <n v="290"/>
    <x v="1"/>
    <s v="USD"/>
    <n v="1491886800"/>
    <n v="1493528400"/>
    <b v="0"/>
    <b v="0"/>
    <s v="theater/plays"/>
    <n v="2.0989655172413793"/>
    <n v="41.979310344827589"/>
    <x v="3"/>
    <s v="Plays"/>
  </r>
  <r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</r>
  <r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</r>
  <r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</r>
  <r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</r>
  <r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</r>
  <r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</r>
  <r>
    <x v="0"/>
    <n v="107"/>
    <x v="1"/>
    <s v="USD"/>
    <n v="1517637600"/>
    <n v="1518415200"/>
    <b v="0"/>
    <b v="0"/>
    <s v="theater/plays"/>
    <n v="6.9511889862327911E-2"/>
    <n v="103.81308411214954"/>
    <x v="3"/>
    <s v="Plays"/>
  </r>
  <r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</r>
  <r>
    <x v="0"/>
    <n v="27"/>
    <x v="1"/>
    <s v="USD"/>
    <n v="1556427600"/>
    <n v="1556600400"/>
    <b v="0"/>
    <b v="0"/>
    <s v="theater/plays"/>
    <n v="0.27693181818181817"/>
    <n v="90.259259259259252"/>
    <x v="3"/>
    <s v="Plays"/>
  </r>
  <r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</r>
  <r>
    <x v="1"/>
    <n v="123"/>
    <x v="5"/>
    <s v="CHF"/>
    <n v="1381122000"/>
    <n v="1382677200"/>
    <b v="0"/>
    <b v="0"/>
    <s v="music/jazz"/>
    <n v="4.0709677419354842"/>
    <n v="102.60162601626017"/>
    <x v="1"/>
    <s v="Jazz"/>
  </r>
  <r>
    <x v="0"/>
    <n v="1"/>
    <x v="1"/>
    <s v="USD"/>
    <n v="1411102800"/>
    <n v="1411189200"/>
    <b v="0"/>
    <b v="1"/>
    <s v="technology/web"/>
    <n v="0.02"/>
    <n v="2"/>
    <x v="2"/>
    <s v="Web"/>
  </r>
  <r>
    <x v="1"/>
    <n v="159"/>
    <x v="1"/>
    <s v="USD"/>
    <n v="1531803600"/>
    <n v="1534654800"/>
    <b v="0"/>
    <b v="1"/>
    <s v="music/rock"/>
    <n v="1.5617857142857143"/>
    <n v="55.0062893081761"/>
    <x v="1"/>
    <s v="Rock"/>
  </r>
  <r>
    <x v="1"/>
    <n v="110"/>
    <x v="1"/>
    <s v="USD"/>
    <n v="1454133600"/>
    <n v="1457762400"/>
    <b v="0"/>
    <b v="0"/>
    <s v="technology/web"/>
    <n v="2.5242857142857145"/>
    <n v="32.127272727272725"/>
    <x v="2"/>
    <s v="Web"/>
  </r>
  <r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</r>
  <r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</r>
  <r>
    <x v="1"/>
    <n v="236"/>
    <x v="1"/>
    <s v="USD"/>
    <n v="1379566800"/>
    <n v="1379826000"/>
    <b v="0"/>
    <b v="0"/>
    <s v="theater/plays"/>
    <n v="1.6398734177215191"/>
    <n v="54.894067796610166"/>
    <x v="3"/>
    <s v="Plays"/>
  </r>
  <r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</r>
  <r>
    <x v="0"/>
    <n v="41"/>
    <x v="1"/>
    <s v="USD"/>
    <n v="1303880400"/>
    <n v="1304485200"/>
    <b v="0"/>
    <b v="0"/>
    <s v="theater/plays"/>
    <n v="0.20252747252747252"/>
    <n v="44.951219512195124"/>
    <x v="3"/>
    <s v="Plays"/>
  </r>
  <r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</r>
  <r>
    <x v="1"/>
    <n v="80"/>
    <x v="0"/>
    <s v="CAD"/>
    <n v="1528088400"/>
    <n v="1530421200"/>
    <b v="0"/>
    <b v="1"/>
    <s v="theater/plays"/>
    <n v="4.7894444444444444"/>
    <n v="107.7625"/>
    <x v="3"/>
    <s v="Plays"/>
  </r>
  <r>
    <x v="3"/>
    <n v="296"/>
    <x v="1"/>
    <s v="USD"/>
    <n v="1421906400"/>
    <n v="1421992800"/>
    <b v="0"/>
    <b v="0"/>
    <s v="theater/plays"/>
    <n v="0.19556634304207121"/>
    <n v="102.07770270270271"/>
    <x v="3"/>
    <s v="Plays"/>
  </r>
  <r>
    <x v="1"/>
    <n v="462"/>
    <x v="1"/>
    <s v="USD"/>
    <n v="1568005200"/>
    <n v="1568178000"/>
    <b v="1"/>
    <b v="0"/>
    <s v="technology/web"/>
    <n v="1.9894827586206896"/>
    <n v="24.976190476190474"/>
    <x v="2"/>
    <s v="Web"/>
  </r>
  <r>
    <x v="1"/>
    <n v="179"/>
    <x v="1"/>
    <s v="USD"/>
    <n v="1346821200"/>
    <n v="1347944400"/>
    <b v="1"/>
    <b v="0"/>
    <s v="film &amp; video/drama"/>
    <n v="7.95"/>
    <n v="79.944134078212286"/>
    <x v="4"/>
    <s v="Drama"/>
  </r>
  <r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</r>
  <r>
    <x v="0"/>
    <n v="141"/>
    <x v="4"/>
    <s v="GBP"/>
    <n v="1375592400"/>
    <n v="1376629200"/>
    <b v="0"/>
    <b v="0"/>
    <s v="theater/plays"/>
    <n v="0.57437499999999997"/>
    <n v="26.070921985815602"/>
    <x v="3"/>
    <s v="Plays"/>
  </r>
  <r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</r>
  <r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</r>
  <r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</r>
  <r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</r>
  <r>
    <x v="0"/>
    <n v="225"/>
    <x v="2"/>
    <s v="AUD"/>
    <n v="1507957200"/>
    <n v="1510725600"/>
    <b v="0"/>
    <b v="1"/>
    <s v="theater/plays"/>
    <n v="0.58750000000000002"/>
    <n v="92.955555555555549"/>
    <x v="3"/>
    <s v="Plays"/>
  </r>
  <r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</r>
  <r>
    <x v="0"/>
    <n v="38"/>
    <x v="1"/>
    <s v="USD"/>
    <n v="1329026400"/>
    <n v="1330236000"/>
    <b v="0"/>
    <b v="0"/>
    <s v="technology/web"/>
    <n v="7.5436408977556111E-3"/>
    <n v="31.842105263157894"/>
    <x v="2"/>
    <s v="Web"/>
  </r>
  <r>
    <x v="1"/>
    <n v="2261"/>
    <x v="1"/>
    <s v="USD"/>
    <n v="1544335200"/>
    <n v="1545112800"/>
    <b v="0"/>
    <b v="1"/>
    <s v="music/world music"/>
    <n v="1.7595330739299611"/>
    <n v="40"/>
    <x v="1"/>
    <s v="World Music"/>
  </r>
  <r>
    <x v="1"/>
    <n v="40"/>
    <x v="1"/>
    <s v="USD"/>
    <n v="1279083600"/>
    <n v="1279170000"/>
    <b v="0"/>
    <b v="0"/>
    <s v="theater/plays"/>
    <n v="2.3788235294117648"/>
    <n v="101.1"/>
    <x v="3"/>
    <s v="Plays"/>
  </r>
  <r>
    <x v="1"/>
    <n v="2289"/>
    <x v="6"/>
    <s v="EUR"/>
    <n v="1572498000"/>
    <n v="1573452000"/>
    <b v="0"/>
    <b v="0"/>
    <s v="theater/plays"/>
    <n v="4.8805076142131982"/>
    <n v="84.006989951944078"/>
    <x v="3"/>
    <s v="Plays"/>
  </r>
  <r>
    <x v="1"/>
    <n v="65"/>
    <x v="1"/>
    <s v="USD"/>
    <n v="1506056400"/>
    <n v="1507093200"/>
    <b v="0"/>
    <b v="0"/>
    <s v="theater/plays"/>
    <n v="2.2406666666666668"/>
    <n v="103.41538461538461"/>
    <x v="3"/>
    <s v="Plays"/>
  </r>
  <r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</r>
  <r>
    <x v="0"/>
    <n v="37"/>
    <x v="1"/>
    <s v="USD"/>
    <n v="1342069200"/>
    <n v="1344574800"/>
    <b v="0"/>
    <b v="0"/>
    <s v="theater/plays"/>
    <n v="0.45847222222222223"/>
    <n v="89.21621621621621"/>
    <x v="3"/>
    <s v="Plays"/>
  </r>
  <r>
    <x v="1"/>
    <n v="3777"/>
    <x v="6"/>
    <s v="EUR"/>
    <n v="1388296800"/>
    <n v="1389074400"/>
    <b v="0"/>
    <b v="0"/>
    <s v="technology/web"/>
    <n v="1.1731541218637993"/>
    <n v="51.995234312946785"/>
    <x v="2"/>
    <s v="Web"/>
  </r>
  <r>
    <x v="1"/>
    <n v="184"/>
    <x v="4"/>
    <s v="GBP"/>
    <n v="1493787600"/>
    <n v="1494997200"/>
    <b v="0"/>
    <b v="0"/>
    <s v="theater/plays"/>
    <n v="2.173090909090909"/>
    <n v="64.956521739130437"/>
    <x v="3"/>
    <s v="Plays"/>
  </r>
  <r>
    <x v="1"/>
    <n v="85"/>
    <x v="1"/>
    <s v="USD"/>
    <n v="1424844000"/>
    <n v="1425448800"/>
    <b v="0"/>
    <b v="1"/>
    <s v="theater/plays"/>
    <n v="1.1228571428571428"/>
    <n v="46.235294117647058"/>
    <x v="3"/>
    <s v="Plays"/>
  </r>
  <r>
    <x v="0"/>
    <n v="112"/>
    <x v="1"/>
    <s v="USD"/>
    <n v="1403931600"/>
    <n v="1404104400"/>
    <b v="0"/>
    <b v="1"/>
    <s v="theater/plays"/>
    <n v="0.72518987341772156"/>
    <n v="51.151785714285715"/>
    <x v="3"/>
    <s v="Plays"/>
  </r>
  <r>
    <x v="1"/>
    <n v="144"/>
    <x v="1"/>
    <s v="USD"/>
    <n v="1394514000"/>
    <n v="1394773200"/>
    <b v="0"/>
    <b v="0"/>
    <s v="music/rock"/>
    <n v="2.1230434782608696"/>
    <n v="33.909722222222221"/>
    <x v="1"/>
    <s v="Rock"/>
  </r>
  <r>
    <x v="1"/>
    <n v="1902"/>
    <x v="1"/>
    <s v="USD"/>
    <n v="1365397200"/>
    <n v="1366520400"/>
    <b v="0"/>
    <b v="0"/>
    <s v="theater/plays"/>
    <n v="2.3974657534246577"/>
    <n v="92.016298633017882"/>
    <x v="3"/>
    <s v="Plays"/>
  </r>
  <r>
    <x v="1"/>
    <n v="105"/>
    <x v="1"/>
    <s v="USD"/>
    <n v="1456120800"/>
    <n v="1456639200"/>
    <b v="0"/>
    <b v="0"/>
    <s v="theater/plays"/>
    <n v="1.8193548387096774"/>
    <n v="107.42857142857143"/>
    <x v="3"/>
    <s v="Plays"/>
  </r>
  <r>
    <x v="1"/>
    <n v="132"/>
    <x v="1"/>
    <s v="USD"/>
    <n v="1437714000"/>
    <n v="1438318800"/>
    <b v="0"/>
    <b v="0"/>
    <s v="theater/plays"/>
    <n v="1.6413114754098361"/>
    <n v="75.848484848484844"/>
    <x v="3"/>
    <s v="Plays"/>
  </r>
  <r>
    <x v="0"/>
    <n v="21"/>
    <x v="1"/>
    <s v="USD"/>
    <n v="1563771600"/>
    <n v="1564030800"/>
    <b v="1"/>
    <b v="0"/>
    <s v="theater/plays"/>
    <n v="1.6375968992248063E-2"/>
    <n v="80.476190476190482"/>
    <x v="3"/>
    <s v="Plays"/>
  </r>
  <r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</r>
  <r>
    <x v="1"/>
    <n v="96"/>
    <x v="1"/>
    <s v="USD"/>
    <n v="1528779600"/>
    <n v="1531890000"/>
    <b v="0"/>
    <b v="1"/>
    <s v="publishing/fiction"/>
    <n v="1.0970652173913042"/>
    <n v="105.13541666666667"/>
    <x v="5"/>
    <s v="Fiction"/>
  </r>
  <r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</r>
  <r>
    <x v="2"/>
    <n v="66"/>
    <x v="0"/>
    <s v="CAD"/>
    <n v="1354341600"/>
    <n v="1356242400"/>
    <b v="0"/>
    <b v="0"/>
    <s v="technology/web"/>
    <n v="0.62232323232323228"/>
    <n v="93.348484848484844"/>
    <x v="2"/>
    <s v="Web"/>
  </r>
  <r>
    <x v="0"/>
    <n v="78"/>
    <x v="1"/>
    <s v="USD"/>
    <n v="1294552800"/>
    <n v="1297576800"/>
    <b v="1"/>
    <b v="0"/>
    <s v="theater/plays"/>
    <n v="0.1305813953488372"/>
    <n v="71.987179487179489"/>
    <x v="3"/>
    <s v="Plays"/>
  </r>
  <r>
    <x v="0"/>
    <n v="67"/>
    <x v="2"/>
    <s v="AUD"/>
    <n v="1295935200"/>
    <n v="1296194400"/>
    <b v="0"/>
    <b v="0"/>
    <s v="theater/plays"/>
    <n v="0.64635416666666667"/>
    <n v="92.611940298507463"/>
    <x v="3"/>
    <s v="Plays"/>
  </r>
  <r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</r>
  <r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</r>
  <r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</r>
  <r>
    <x v="0"/>
    <n v="181"/>
    <x v="1"/>
    <s v="USD"/>
    <n v="1308200400"/>
    <n v="1308373200"/>
    <b v="0"/>
    <b v="0"/>
    <s v="theater/plays"/>
    <n v="9.9141184124918666E-2"/>
    <n v="84.187845303867405"/>
    <x v="3"/>
    <s v="Plays"/>
  </r>
  <r>
    <x v="0"/>
    <n v="13"/>
    <x v="1"/>
    <s v="USD"/>
    <n v="1411707600"/>
    <n v="1412312400"/>
    <b v="0"/>
    <b v="0"/>
    <s v="theater/plays"/>
    <n v="0.26694444444444443"/>
    <n v="73.92307692307692"/>
    <x v="3"/>
    <s v="Plays"/>
  </r>
  <r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</r>
  <r>
    <x v="1"/>
    <n v="203"/>
    <x v="1"/>
    <s v="USD"/>
    <n v="1429333200"/>
    <n v="1430974800"/>
    <b v="0"/>
    <b v="0"/>
    <s v="technology/web"/>
    <n v="1.6135593220338984"/>
    <n v="46.896551724137929"/>
    <x v="2"/>
    <s v="Web"/>
  </r>
  <r>
    <x v="0"/>
    <n v="1"/>
    <x v="1"/>
    <s v="USD"/>
    <n v="1555390800"/>
    <n v="1555822800"/>
    <b v="0"/>
    <b v="1"/>
    <s v="theater/plays"/>
    <n v="0.05"/>
    <n v="5"/>
    <x v="3"/>
    <s v="Plays"/>
  </r>
  <r>
    <x v="1"/>
    <n v="1559"/>
    <x v="1"/>
    <s v="USD"/>
    <n v="1482732000"/>
    <n v="1482818400"/>
    <b v="0"/>
    <b v="1"/>
    <s v="music/rock"/>
    <n v="10.969379310344827"/>
    <n v="102.02437459910199"/>
    <x v="1"/>
    <s v="Rock"/>
  </r>
  <r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</r>
  <r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</r>
  <r>
    <x v="1"/>
    <n v="1548"/>
    <x v="2"/>
    <s v="AUD"/>
    <n v="1348290000"/>
    <n v="1350363600"/>
    <b v="0"/>
    <b v="0"/>
    <s v="technology/web"/>
    <n v="3.6709859154929578"/>
    <n v="101.02325581395348"/>
    <x v="2"/>
    <s v="Web"/>
  </r>
  <r>
    <x v="1"/>
    <n v="80"/>
    <x v="1"/>
    <s v="USD"/>
    <n v="1353823200"/>
    <n v="1353996000"/>
    <b v="0"/>
    <b v="0"/>
    <s v="theater/plays"/>
    <n v="11.09"/>
    <n v="97.037499999999994"/>
    <x v="3"/>
    <s v="Plays"/>
  </r>
  <r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</r>
  <r>
    <x v="1"/>
    <n v="131"/>
    <x v="1"/>
    <s v="USD"/>
    <n v="1329372000"/>
    <n v="1329631200"/>
    <b v="0"/>
    <b v="0"/>
    <s v="theater/plays"/>
    <n v="1.2687755102040816"/>
    <n v="94.916030534351151"/>
    <x v="3"/>
    <s v="Plays"/>
  </r>
  <r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</r>
  <r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</r>
  <r>
    <x v="0"/>
    <n v="55"/>
    <x v="1"/>
    <s v="USD"/>
    <n v="1454911200"/>
    <n v="1458104400"/>
    <b v="0"/>
    <b v="0"/>
    <s v="technology/web"/>
    <n v="0.85054545454545449"/>
    <n v="85.054545454545448"/>
    <x v="2"/>
    <s v="Web"/>
  </r>
  <r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</r>
  <r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</r>
  <r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</r>
  <r>
    <x v="1"/>
    <n v="155"/>
    <x v="1"/>
    <s v="USD"/>
    <n v="1431320400"/>
    <n v="1431752400"/>
    <b v="0"/>
    <b v="0"/>
    <s v="theater/plays"/>
    <n v="3.5578378378378379"/>
    <n v="84.92903225806451"/>
    <x v="3"/>
    <s v="Plays"/>
  </r>
  <r>
    <x v="1"/>
    <n v="207"/>
    <x v="4"/>
    <s v="GBP"/>
    <n v="1264399200"/>
    <n v="1267855200"/>
    <b v="0"/>
    <b v="0"/>
    <s v="music/rock"/>
    <n v="3.8640909090909092"/>
    <n v="41.067632850241544"/>
    <x v="1"/>
    <s v="Rock"/>
  </r>
  <r>
    <x v="1"/>
    <n v="245"/>
    <x v="1"/>
    <s v="USD"/>
    <n v="1497502800"/>
    <n v="1497675600"/>
    <b v="0"/>
    <b v="0"/>
    <s v="theater/plays"/>
    <n v="7.9223529411764702"/>
    <n v="54.971428571428568"/>
    <x v="3"/>
    <s v="Plays"/>
  </r>
  <r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</r>
  <r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</r>
  <r>
    <x v="1"/>
    <n v="93"/>
    <x v="1"/>
    <s v="USD"/>
    <n v="1576994400"/>
    <n v="1577599200"/>
    <b v="0"/>
    <b v="0"/>
    <s v="theater/plays"/>
    <n v="1.0822784810126582"/>
    <n v="91.935483870967744"/>
    <x v="3"/>
    <s v="Plays"/>
  </r>
  <r>
    <x v="0"/>
    <n v="594"/>
    <x v="1"/>
    <s v="USD"/>
    <n v="1304917200"/>
    <n v="1305003600"/>
    <b v="0"/>
    <b v="0"/>
    <s v="theater/plays"/>
    <n v="0.60757639620653314"/>
    <n v="97.069023569023571"/>
    <x v="3"/>
    <s v="Plays"/>
  </r>
  <r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</r>
  <r>
    <x v="1"/>
    <n v="1681"/>
    <x v="1"/>
    <s v="USD"/>
    <n v="1401685200"/>
    <n v="1402462800"/>
    <b v="0"/>
    <b v="1"/>
    <s v="technology/web"/>
    <n v="2.283934426229508"/>
    <n v="58.015466983938133"/>
    <x v="2"/>
    <s v="Web"/>
  </r>
  <r>
    <x v="0"/>
    <n v="252"/>
    <x v="1"/>
    <s v="USD"/>
    <n v="1291960800"/>
    <n v="1292133600"/>
    <b v="0"/>
    <b v="1"/>
    <s v="theater/plays"/>
    <n v="0.21615194054500414"/>
    <n v="103.87301587301587"/>
    <x v="3"/>
    <s v="Plays"/>
  </r>
  <r>
    <x v="1"/>
    <n v="32"/>
    <x v="1"/>
    <s v="USD"/>
    <n v="1368853200"/>
    <n v="1368939600"/>
    <b v="0"/>
    <b v="0"/>
    <s v="music/indie rock"/>
    <n v="3.73875"/>
    <n v="93.46875"/>
    <x v="1"/>
    <s v="Indie Rock"/>
  </r>
  <r>
    <x v="1"/>
    <n v="135"/>
    <x v="1"/>
    <s v="USD"/>
    <n v="1448776800"/>
    <n v="1452146400"/>
    <b v="0"/>
    <b v="1"/>
    <s v="theater/plays"/>
    <n v="1.5492592592592593"/>
    <n v="61.970370370370368"/>
    <x v="3"/>
    <s v="Plays"/>
  </r>
  <r>
    <x v="1"/>
    <n v="140"/>
    <x v="1"/>
    <s v="USD"/>
    <n v="1296194400"/>
    <n v="1296712800"/>
    <b v="0"/>
    <b v="1"/>
    <s v="theater/plays"/>
    <n v="3.2214999999999998"/>
    <n v="92.042857142857144"/>
    <x v="3"/>
    <s v="Plays"/>
  </r>
  <r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</r>
  <r>
    <x v="1"/>
    <n v="92"/>
    <x v="1"/>
    <s v="USD"/>
    <n v="1478930400"/>
    <n v="1480831200"/>
    <b v="0"/>
    <b v="0"/>
    <s v="games/video games"/>
    <n v="8.641"/>
    <n v="93.923913043478265"/>
    <x v="6"/>
    <s v="Video Games"/>
  </r>
  <r>
    <x v="1"/>
    <n v="1015"/>
    <x v="4"/>
    <s v="GBP"/>
    <n v="1426395600"/>
    <n v="1426914000"/>
    <b v="0"/>
    <b v="0"/>
    <s v="theater/plays"/>
    <n v="1.432624584717608"/>
    <n v="84.969458128078813"/>
    <x v="3"/>
    <s v="Plays"/>
  </r>
  <r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</r>
  <r>
    <x v="1"/>
    <n v="323"/>
    <x v="1"/>
    <s v="USD"/>
    <n v="1514181600"/>
    <n v="1517032800"/>
    <b v="0"/>
    <b v="0"/>
    <s v="technology/web"/>
    <n v="1.7822388059701493"/>
    <n v="36.969040247678016"/>
    <x v="2"/>
    <s v="Web"/>
  </r>
  <r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</r>
  <r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</r>
  <r>
    <x v="1"/>
    <n v="381"/>
    <x v="1"/>
    <s v="USD"/>
    <n v="1567918800"/>
    <n v="1570165200"/>
    <b v="0"/>
    <b v="0"/>
    <s v="theater/plays"/>
    <n v="1.5246153846153847"/>
    <n v="26.010498687664043"/>
    <x v="3"/>
    <s v="Plays"/>
  </r>
  <r>
    <x v="0"/>
    <n v="4405"/>
    <x v="1"/>
    <s v="USD"/>
    <n v="1386309600"/>
    <n v="1388556000"/>
    <b v="0"/>
    <b v="1"/>
    <s v="music/rock"/>
    <n v="0.67129542790152408"/>
    <n v="25.998410896708286"/>
    <x v="1"/>
    <s v="Rock"/>
  </r>
  <r>
    <x v="0"/>
    <n v="92"/>
    <x v="1"/>
    <s v="USD"/>
    <n v="1301979600"/>
    <n v="1303189200"/>
    <b v="0"/>
    <b v="0"/>
    <s v="music/rock"/>
    <n v="0.40307692307692305"/>
    <n v="34.173913043478258"/>
    <x v="1"/>
    <s v="Rock"/>
  </r>
  <r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</r>
  <r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</r>
  <r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</r>
  <r>
    <x v="0"/>
    <n v="64"/>
    <x v="1"/>
    <s v="USD"/>
    <n v="1456984800"/>
    <n v="1458882000"/>
    <b v="0"/>
    <b v="1"/>
    <s v="film &amp; video/drama"/>
    <n v="0.87679487179487181"/>
    <n v="106.859375"/>
    <x v="4"/>
    <s v="Drama"/>
  </r>
  <r>
    <x v="1"/>
    <n v="241"/>
    <x v="1"/>
    <s v="USD"/>
    <n v="1411621200"/>
    <n v="1411966800"/>
    <b v="0"/>
    <b v="1"/>
    <s v="music/rock"/>
    <n v="1.131734693877551"/>
    <n v="46.020746887966808"/>
    <x v="1"/>
    <s v="Rock"/>
  </r>
  <r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</r>
  <r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</r>
  <r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</r>
  <r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</r>
  <r>
    <x v="0"/>
    <n v="112"/>
    <x v="1"/>
    <s v="USD"/>
    <n v="1357106400"/>
    <n v="1359698400"/>
    <b v="0"/>
    <b v="0"/>
    <s v="theater/plays"/>
    <n v="0.72939393939393937"/>
    <n v="42.982142857142854"/>
    <x v="3"/>
    <s v="Plays"/>
  </r>
  <r>
    <x v="3"/>
    <n v="139"/>
    <x v="6"/>
    <s v="EUR"/>
    <n v="1390197600"/>
    <n v="1390629600"/>
    <b v="0"/>
    <b v="0"/>
    <s v="theater/plays"/>
    <n v="0.60565789473684206"/>
    <n v="33.115107913669064"/>
    <x v="3"/>
    <s v="Plays"/>
  </r>
  <r>
    <x v="0"/>
    <n v="374"/>
    <x v="1"/>
    <s v="USD"/>
    <n v="1265868000"/>
    <n v="1267077600"/>
    <b v="0"/>
    <b v="1"/>
    <s v="music/indie rock"/>
    <n v="0.5679129129129129"/>
    <n v="101.13101604278074"/>
    <x v="1"/>
    <s v="Indie Rock"/>
  </r>
  <r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</r>
  <r>
    <x v="4"/>
    <m/>
    <x v="7"/>
    <m/>
    <m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0F7EC-948B-4795-84D4-AF4836F56302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G14" firstHeaderRow="1" firstDataRow="2" firstDataCol="1" rowPageCount="1" colPageCount="1"/>
  <pivotFields count="13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88E52-3669-4C92-96E5-E9A581D7E549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C9D10-B556-46C7-927D-7C0F488CD485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Normal="100" workbookViewId="0">
      <pane ySplit="1" topLeftCell="A2" activePane="bottomLeft" state="frozen"/>
      <selection activeCell="C1" sqref="C1"/>
      <selection pane="bottomLeft" activeCell="L6" sqref="L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4.5" bestFit="1" customWidth="1"/>
    <col min="16" max="16" width="16.5" bestFit="1" customWidth="1"/>
    <col min="17" max="17" width="14.875" bestFit="1" customWidth="1"/>
    <col min="19" max="19" width="26.375" bestFit="1" customWidth="1"/>
    <col min="20" max="20" width="21" bestFit="1" customWidth="1"/>
    <col min="21" max="21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 t="shared" ref="O2:O65" si="0">E2/D2</f>
        <v>0</v>
      </c>
      <c r="P2" s="5">
        <f t="shared" ref="P2:P65" si="1">IF(E2=0,0,E2/G2)</f>
        <v>0</v>
      </c>
      <c r="Q2" t="str">
        <f t="shared" ref="Q2:Q65" si="2">IF(COUNTIF(N2,"*film*"),"Film &amp; Video",IF(COUNTIF(N2,"*food*"),"Food",IF(COUNTIF(N2,"*games*"),"Games",IF(COUNTIF(N2,"*journalism*"),"Journalism",IF(COUNTIF(N2,"*music*"),"Music",IF(COUNTIF(N2,"*photography*"),"Photography",IF(COUNTIF(N2,"*publishing*"),"Publishing",IF(COUNTIF(N2,"*technology*"),"Technology",IF(COUNTIF(N2,"*theater*"),"Theater",0)))))))))</f>
        <v>Food</v>
      </c>
      <c r="R2" s="6" t="str">
        <f t="shared" ref="R2:R65" si="3">IF(COUNTIF(N2,"*animation*"),"Animation",IF(COUNTIF(N2,"*documentary*"),"Documentary",IF(COUNTIF(N2,"*drama*"),"Drama",IF(COUNTIF(N2,"*science fiction*"),"Science Fiction",IF(COUNTIF(N2,"*shorts*"),"Shorts",IF(COUNTIF(N2,"*television*"),"Television",IF(COUNTIF(N2,"*food trucks*"),"Food Trucks",IF(COUNTIF(N2,"*mobile games*"),"Mobile Games",IF(COUNTIF(N2,"*video games*"),"Video Games",IF(COUNTIF(N2,"*audio*"),"Audio",IF(COUNTIF(N2,"*electric music*"),"Electric Music",IF(COUNTIF(N2,"*indie rock*"),"Indie Rock",IF(COUNTIF(N2,"*jazz*"),"Jazz",IF(COUNTIF(N2,"*metal*"),"Metal",IF(COUNTIF(N2,"*rock*"),"Rock",IF(COUNTIF(N2,"*world music*"),"World Music",IF(COUNTIF(N2,"*photography books*"),"Photography Books",IF(COUNTIF(N2,"*non*"),"Nonfiction",IF(COUNTIF(N2,"*fiction*"),"Fiction",IF(COUNTIF(N2,"*radio &amp; podcasts*"),"Radio &amp; Podcasts",IF(COUNTIF(N2,"*translation*"),"Translations",IF(COUNTIF(N2,"*wearables*"),"Wearables",IF(COUNTIF(N2,"*web*"),"Web",IF(COUNTIF(N2,"*plays*"),"Plays",0))))))))))))))))))))))))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si="0"/>
        <v>10.4</v>
      </c>
      <c r="P3" s="5">
        <f t="shared" si="1"/>
        <v>92.151898734177209</v>
      </c>
      <c r="Q3" t="str">
        <f t="shared" si="2"/>
        <v>Music</v>
      </c>
      <c r="R3" s="6" t="str">
        <f t="shared" si="3"/>
        <v>Rock</v>
      </c>
      <c r="S3" s="9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1.3147878228782288</v>
      </c>
      <c r="P4" s="5">
        <f t="shared" si="1"/>
        <v>100.01614035087719</v>
      </c>
      <c r="Q4" t="str">
        <f t="shared" si="2"/>
        <v>Technology</v>
      </c>
      <c r="R4" s="6" t="str">
        <f t="shared" si="3"/>
        <v>Web</v>
      </c>
      <c r="S4" s="9">
        <f t="shared" si="4"/>
        <v>41595.25</v>
      </c>
      <c r="T4" s="9">
        <f t="shared" si="5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0.58976190476190471</v>
      </c>
      <c r="P5" s="5">
        <f t="shared" si="1"/>
        <v>103.20833333333333</v>
      </c>
      <c r="Q5" t="str">
        <f t="shared" si="2"/>
        <v>Music</v>
      </c>
      <c r="R5" s="6" t="str">
        <f t="shared" si="3"/>
        <v>Rock</v>
      </c>
      <c r="S5" s="9">
        <f t="shared" si="4"/>
        <v>43688.208333333328</v>
      </c>
      <c r="T5" s="9">
        <f t="shared" si="5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0"/>
        <v>0.69276315789473686</v>
      </c>
      <c r="P6" s="5">
        <f t="shared" si="1"/>
        <v>99.339622641509436</v>
      </c>
      <c r="Q6" t="str">
        <f t="shared" si="2"/>
        <v>Theater</v>
      </c>
      <c r="R6" s="6" t="str">
        <f t="shared" si="3"/>
        <v>Plays</v>
      </c>
      <c r="S6" s="9">
        <f t="shared" si="4"/>
        <v>43485.25</v>
      </c>
      <c r="T6" s="9">
        <f t="shared" si="5"/>
        <v>43489.25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0"/>
        <v>1.7361842105263159</v>
      </c>
      <c r="P7" s="5">
        <f t="shared" si="1"/>
        <v>75.833333333333329</v>
      </c>
      <c r="Q7" t="str">
        <f t="shared" si="2"/>
        <v>Theater</v>
      </c>
      <c r="R7" s="6" t="str">
        <f t="shared" si="3"/>
        <v>Plays</v>
      </c>
      <c r="S7" s="9">
        <f t="shared" si="4"/>
        <v>41149.208333333336</v>
      </c>
      <c r="T7" s="9">
        <f t="shared" si="5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0"/>
        <v>0.20961538461538462</v>
      </c>
      <c r="P8" s="5">
        <f t="shared" si="1"/>
        <v>60.555555555555557</v>
      </c>
      <c r="Q8" t="str">
        <f t="shared" si="2"/>
        <v>Film &amp; Video</v>
      </c>
      <c r="R8" s="6" t="str">
        <f t="shared" si="3"/>
        <v>Documentary</v>
      </c>
      <c r="S8" s="9">
        <f t="shared" si="4"/>
        <v>42991.208333333328</v>
      </c>
      <c r="T8" s="9">
        <f t="shared" si="5"/>
        <v>42992.208333333328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0"/>
        <v>3.2757777777777779</v>
      </c>
      <c r="P9" s="5">
        <f t="shared" si="1"/>
        <v>64.93832599118943</v>
      </c>
      <c r="Q9" t="str">
        <f t="shared" si="2"/>
        <v>Theater</v>
      </c>
      <c r="R9" s="6" t="str">
        <f t="shared" si="3"/>
        <v>Plays</v>
      </c>
      <c r="S9" s="9">
        <f t="shared" si="4"/>
        <v>42229.208333333328</v>
      </c>
      <c r="T9" s="9">
        <f t="shared" si="5"/>
        <v>42231.208333333328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0"/>
        <v>0.19932788374205268</v>
      </c>
      <c r="P10" s="5">
        <f t="shared" si="1"/>
        <v>30.997175141242938</v>
      </c>
      <c r="Q10" t="str">
        <f t="shared" si="2"/>
        <v>Theater</v>
      </c>
      <c r="R10" s="6" t="str">
        <f t="shared" si="3"/>
        <v>Plays</v>
      </c>
      <c r="S10" s="9">
        <f t="shared" si="4"/>
        <v>40399.208333333336</v>
      </c>
      <c r="T10" s="9">
        <f t="shared" si="5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0"/>
        <v>0.51741935483870971</v>
      </c>
      <c r="P11" s="5">
        <f t="shared" si="1"/>
        <v>72.909090909090907</v>
      </c>
      <c r="Q11" t="str">
        <f t="shared" si="2"/>
        <v>Music</v>
      </c>
      <c r="R11" s="6" t="str">
        <f t="shared" si="3"/>
        <v>Electric Music</v>
      </c>
      <c r="S11" s="9">
        <f t="shared" si="4"/>
        <v>41536.208333333336</v>
      </c>
      <c r="T11" s="9">
        <f t="shared" si="5"/>
        <v>41585.25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0"/>
        <v>2.6611538461538462</v>
      </c>
      <c r="P12" s="5">
        <f t="shared" si="1"/>
        <v>62.9</v>
      </c>
      <c r="Q12" t="str">
        <f t="shared" si="2"/>
        <v>Film &amp; Video</v>
      </c>
      <c r="R12" s="6" t="str">
        <f t="shared" si="3"/>
        <v>Drama</v>
      </c>
      <c r="S12" s="9">
        <f t="shared" si="4"/>
        <v>40404.208333333336</v>
      </c>
      <c r="T12" s="9">
        <f t="shared" si="5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0"/>
        <v>0.48095238095238096</v>
      </c>
      <c r="P13" s="5">
        <f t="shared" si="1"/>
        <v>112.22222222222223</v>
      </c>
      <c r="Q13" t="str">
        <f t="shared" si="2"/>
        <v>Theater</v>
      </c>
      <c r="R13" s="6" t="str">
        <f t="shared" si="3"/>
        <v>Plays</v>
      </c>
      <c r="S13" s="9">
        <f t="shared" si="4"/>
        <v>40442.208333333336</v>
      </c>
      <c r="T13" s="9">
        <f t="shared" si="5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0"/>
        <v>0.89349206349206345</v>
      </c>
      <c r="P14" s="5">
        <f t="shared" si="1"/>
        <v>102.34545454545454</v>
      </c>
      <c r="Q14" t="str">
        <f t="shared" si="2"/>
        <v>Film &amp; Video</v>
      </c>
      <c r="R14" s="6" t="str">
        <f t="shared" si="3"/>
        <v>Drama</v>
      </c>
      <c r="S14" s="9">
        <f t="shared" si="4"/>
        <v>43760.208333333328</v>
      </c>
      <c r="T14" s="9">
        <f t="shared" si="5"/>
        <v>43768.208333333328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0"/>
        <v>2.4511904761904764</v>
      </c>
      <c r="P15" s="5">
        <f t="shared" si="1"/>
        <v>105.05102040816327</v>
      </c>
      <c r="Q15" t="str">
        <f t="shared" si="2"/>
        <v>Music</v>
      </c>
      <c r="R15" s="6" t="str">
        <f t="shared" si="3"/>
        <v>Indie Rock</v>
      </c>
      <c r="S15" s="9">
        <f t="shared" si="4"/>
        <v>42532.208333333328</v>
      </c>
      <c r="T15" s="9">
        <f t="shared" si="5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0"/>
        <v>0.66769503546099296</v>
      </c>
      <c r="P16" s="5">
        <f t="shared" si="1"/>
        <v>94.144999999999996</v>
      </c>
      <c r="Q16" t="str">
        <f t="shared" si="2"/>
        <v>Music</v>
      </c>
      <c r="R16" s="6" t="str">
        <f t="shared" si="3"/>
        <v>Indie Rock</v>
      </c>
      <c r="S16" s="9">
        <f t="shared" si="4"/>
        <v>40974.25</v>
      </c>
      <c r="T16" s="9">
        <f t="shared" si="5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0"/>
        <v>0.47307881773399013</v>
      </c>
      <c r="P17" s="5">
        <f t="shared" si="1"/>
        <v>84.986725663716811</v>
      </c>
      <c r="Q17" t="str">
        <f t="shared" si="2"/>
        <v>Technology</v>
      </c>
      <c r="R17" s="6" t="str">
        <f t="shared" si="3"/>
        <v>Wearables</v>
      </c>
      <c r="S17" s="9">
        <f t="shared" si="4"/>
        <v>43809.25</v>
      </c>
      <c r="T17" s="9">
        <f t="shared" si="5"/>
        <v>43813.25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0"/>
        <v>6.4947058823529416</v>
      </c>
      <c r="P18" s="5">
        <f t="shared" si="1"/>
        <v>110.41</v>
      </c>
      <c r="Q18" t="str">
        <f t="shared" si="2"/>
        <v>Publishing</v>
      </c>
      <c r="R18" s="6" t="str">
        <f t="shared" si="3"/>
        <v>Nonfiction</v>
      </c>
      <c r="S18" s="9">
        <f t="shared" si="4"/>
        <v>41661.25</v>
      </c>
      <c r="T18" s="9">
        <f t="shared" si="5"/>
        <v>41683.25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0"/>
        <v>1.5939125295508274</v>
      </c>
      <c r="P19" s="5">
        <f t="shared" si="1"/>
        <v>107.96236989591674</v>
      </c>
      <c r="Q19" t="str">
        <f t="shared" si="2"/>
        <v>Film &amp; Video</v>
      </c>
      <c r="R19" s="6" t="str">
        <f t="shared" si="3"/>
        <v>Animation</v>
      </c>
      <c r="S19" s="9">
        <f t="shared" si="4"/>
        <v>40555.25</v>
      </c>
      <c r="T19" s="9">
        <f t="shared" si="5"/>
        <v>40556.25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0"/>
        <v>0.66912087912087914</v>
      </c>
      <c r="P20" s="5">
        <f t="shared" si="1"/>
        <v>45.103703703703701</v>
      </c>
      <c r="Q20" t="str">
        <f t="shared" si="2"/>
        <v>Theater</v>
      </c>
      <c r="R20" s="6" t="str">
        <f t="shared" si="3"/>
        <v>Plays</v>
      </c>
      <c r="S20" s="9">
        <f t="shared" si="4"/>
        <v>43351.208333333328</v>
      </c>
      <c r="T20" s="9">
        <f t="shared" si="5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0"/>
        <v>0.48529600000000001</v>
      </c>
      <c r="P21" s="5">
        <f t="shared" si="1"/>
        <v>45.001483679525222</v>
      </c>
      <c r="Q21" t="str">
        <f t="shared" si="2"/>
        <v>Theater</v>
      </c>
      <c r="R21" s="6" t="str">
        <f t="shared" si="3"/>
        <v>Plays</v>
      </c>
      <c r="S21" s="9">
        <f t="shared" si="4"/>
        <v>43528.25</v>
      </c>
      <c r="T21" s="9">
        <f t="shared" si="5"/>
        <v>43549.208333333328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0"/>
        <v>1.1224279210925645</v>
      </c>
      <c r="P22" s="5">
        <f t="shared" si="1"/>
        <v>105.97134670487107</v>
      </c>
      <c r="Q22" t="str">
        <f t="shared" si="2"/>
        <v>Film &amp; Video</v>
      </c>
      <c r="R22" s="6" t="str">
        <f t="shared" si="3"/>
        <v>Drama</v>
      </c>
      <c r="S22" s="9">
        <f t="shared" si="4"/>
        <v>41848.208333333336</v>
      </c>
      <c r="T22" s="9">
        <f t="shared" si="5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0"/>
        <v>0.40992553191489361</v>
      </c>
      <c r="P23" s="5">
        <f t="shared" si="1"/>
        <v>69.055555555555557</v>
      </c>
      <c r="Q23" t="str">
        <f t="shared" si="2"/>
        <v>Theater</v>
      </c>
      <c r="R23" s="6" t="str">
        <f t="shared" si="3"/>
        <v>Plays</v>
      </c>
      <c r="S23" s="9">
        <f t="shared" si="4"/>
        <v>40770.208333333336</v>
      </c>
      <c r="T23" s="9">
        <f t="shared" si="5"/>
        <v>40804.208333333336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0"/>
        <v>1.2807106598984772</v>
      </c>
      <c r="P24" s="5">
        <f t="shared" si="1"/>
        <v>85.044943820224717</v>
      </c>
      <c r="Q24" t="str">
        <f t="shared" si="2"/>
        <v>Theater</v>
      </c>
      <c r="R24" s="6" t="str">
        <f t="shared" si="3"/>
        <v>Plays</v>
      </c>
      <c r="S24" s="9">
        <f t="shared" si="4"/>
        <v>43193.208333333328</v>
      </c>
      <c r="T24" s="9">
        <f t="shared" si="5"/>
        <v>43208.208333333328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0"/>
        <v>3.3204444444444445</v>
      </c>
      <c r="P25" s="5">
        <f t="shared" si="1"/>
        <v>105.22535211267606</v>
      </c>
      <c r="Q25" t="str">
        <f t="shared" si="2"/>
        <v>Film &amp; Video</v>
      </c>
      <c r="R25" s="6" t="str">
        <f t="shared" si="3"/>
        <v>Documentary</v>
      </c>
      <c r="S25" s="9">
        <f t="shared" si="4"/>
        <v>43510.25</v>
      </c>
      <c r="T25" s="9">
        <f t="shared" si="5"/>
        <v>43563.208333333328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0"/>
        <v>1.1283225108225108</v>
      </c>
      <c r="P26" s="5">
        <f t="shared" si="1"/>
        <v>39.003741114852225</v>
      </c>
      <c r="Q26" t="str">
        <f t="shared" si="2"/>
        <v>Technology</v>
      </c>
      <c r="R26" s="6" t="str">
        <f t="shared" si="3"/>
        <v>Wearables</v>
      </c>
      <c r="S26" s="9">
        <f t="shared" si="4"/>
        <v>41811.208333333336</v>
      </c>
      <c r="T26" s="9">
        <f t="shared" si="5"/>
        <v>41813.208333333336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0"/>
        <v>2.1643636363636363</v>
      </c>
      <c r="P27" s="5">
        <f t="shared" si="1"/>
        <v>73.030674846625772</v>
      </c>
      <c r="Q27" t="str">
        <f t="shared" si="2"/>
        <v>Games</v>
      </c>
      <c r="R27" s="6" t="str">
        <f t="shared" si="3"/>
        <v>Video Games</v>
      </c>
      <c r="S27" s="9">
        <f t="shared" si="4"/>
        <v>40681.208333333336</v>
      </c>
      <c r="T27" s="9">
        <f t="shared" si="5"/>
        <v>40701.208333333336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0"/>
        <v>0.4819906976744186</v>
      </c>
      <c r="P28" s="5">
        <f t="shared" si="1"/>
        <v>35.009459459459457</v>
      </c>
      <c r="Q28" t="str">
        <f t="shared" si="2"/>
        <v>Theater</v>
      </c>
      <c r="R28" s="6" t="str">
        <f t="shared" si="3"/>
        <v>Plays</v>
      </c>
      <c r="S28" s="9">
        <f t="shared" si="4"/>
        <v>43312.208333333328</v>
      </c>
      <c r="T28" s="9">
        <f t="shared" si="5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0.79949999999999999</v>
      </c>
      <c r="P29" s="5">
        <f t="shared" si="1"/>
        <v>106.6</v>
      </c>
      <c r="Q29" t="str">
        <f t="shared" si="2"/>
        <v>Music</v>
      </c>
      <c r="R29" s="6" t="str">
        <f t="shared" si="3"/>
        <v>Rock</v>
      </c>
      <c r="S29" s="9">
        <f t="shared" si="4"/>
        <v>42280.208333333328</v>
      </c>
      <c r="T29" s="9">
        <f t="shared" si="5"/>
        <v>42288.208333333328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0"/>
        <v>1.0522553516819573</v>
      </c>
      <c r="P30" s="5">
        <f t="shared" si="1"/>
        <v>61.997747747747745</v>
      </c>
      <c r="Q30" t="str">
        <f t="shared" si="2"/>
        <v>Theater</v>
      </c>
      <c r="R30" s="6" t="str">
        <f t="shared" si="3"/>
        <v>Plays</v>
      </c>
      <c r="S30" s="9">
        <f t="shared" si="4"/>
        <v>40218.25</v>
      </c>
      <c r="T30" s="9">
        <f t="shared" si="5"/>
        <v>40241.25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0"/>
        <v>3.2889978213507627</v>
      </c>
      <c r="P31" s="5">
        <f t="shared" si="1"/>
        <v>94.000622665006233</v>
      </c>
      <c r="Q31" t="str">
        <f t="shared" si="2"/>
        <v>Film &amp; Video</v>
      </c>
      <c r="R31" s="6" t="str">
        <f t="shared" si="3"/>
        <v>Shorts</v>
      </c>
      <c r="S31" s="9">
        <f t="shared" si="4"/>
        <v>43301.208333333328</v>
      </c>
      <c r="T31" s="9">
        <f t="shared" si="5"/>
        <v>43341.208333333328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0"/>
        <v>1.606111111111111</v>
      </c>
      <c r="P32" s="5">
        <f t="shared" si="1"/>
        <v>112.05426356589147</v>
      </c>
      <c r="Q32" t="str">
        <f t="shared" si="2"/>
        <v>Film &amp; Video</v>
      </c>
      <c r="R32" s="6" t="str">
        <f t="shared" si="3"/>
        <v>Animation</v>
      </c>
      <c r="S32" s="9">
        <f t="shared" si="4"/>
        <v>43609.208333333328</v>
      </c>
      <c r="T32" s="9">
        <f t="shared" si="5"/>
        <v>43614.208333333328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0"/>
        <v>3.1</v>
      </c>
      <c r="P33" s="5">
        <f t="shared" si="1"/>
        <v>48.008849557522126</v>
      </c>
      <c r="Q33" t="str">
        <f t="shared" si="2"/>
        <v>Games</v>
      </c>
      <c r="R33" s="6" t="str">
        <f t="shared" si="3"/>
        <v>Video Games</v>
      </c>
      <c r="S33" s="9">
        <f t="shared" si="4"/>
        <v>42374.25</v>
      </c>
      <c r="T33" s="9">
        <f t="shared" si="5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0"/>
        <v>0.86807920792079207</v>
      </c>
      <c r="P34" s="5">
        <f t="shared" si="1"/>
        <v>38.004334633723452</v>
      </c>
      <c r="Q34" t="str">
        <f t="shared" si="2"/>
        <v>Film &amp; Video</v>
      </c>
      <c r="R34" s="6" t="str">
        <f t="shared" si="3"/>
        <v>Documentary</v>
      </c>
      <c r="S34" s="9">
        <f t="shared" si="4"/>
        <v>43110.25</v>
      </c>
      <c r="T34" s="9">
        <f t="shared" si="5"/>
        <v>43137.25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0"/>
        <v>3.7782071713147412</v>
      </c>
      <c r="P35" s="5">
        <f t="shared" si="1"/>
        <v>35.000184535892231</v>
      </c>
      <c r="Q35" t="str">
        <f t="shared" si="2"/>
        <v>Theater</v>
      </c>
      <c r="R35" s="6" t="str">
        <f t="shared" si="3"/>
        <v>Plays</v>
      </c>
      <c r="S35" s="9">
        <f t="shared" si="4"/>
        <v>41917.208333333336</v>
      </c>
      <c r="T35" s="9">
        <f t="shared" si="5"/>
        <v>41954.25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0"/>
        <v>1.5080645161290323</v>
      </c>
      <c r="P36" s="5">
        <f t="shared" si="1"/>
        <v>85</v>
      </c>
      <c r="Q36" t="str">
        <f t="shared" si="2"/>
        <v>Film &amp; Video</v>
      </c>
      <c r="R36" s="6" t="str">
        <f t="shared" si="3"/>
        <v>Documentary</v>
      </c>
      <c r="S36" s="9">
        <f t="shared" si="4"/>
        <v>42817.208333333328</v>
      </c>
      <c r="T36" s="9">
        <f t="shared" si="5"/>
        <v>42822.208333333328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0"/>
        <v>1.5030119521912351</v>
      </c>
      <c r="P37" s="5">
        <f t="shared" si="1"/>
        <v>95.993893129770996</v>
      </c>
      <c r="Q37" t="str">
        <f t="shared" si="2"/>
        <v>Film &amp; Video</v>
      </c>
      <c r="R37" s="6" t="str">
        <f t="shared" si="3"/>
        <v>Drama</v>
      </c>
      <c r="S37" s="9">
        <f t="shared" si="4"/>
        <v>43484.25</v>
      </c>
      <c r="T37" s="9">
        <f t="shared" si="5"/>
        <v>43526.25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0"/>
        <v>1.572857142857143</v>
      </c>
      <c r="P38" s="5">
        <f t="shared" si="1"/>
        <v>68.8125</v>
      </c>
      <c r="Q38" t="str">
        <f t="shared" si="2"/>
        <v>Theater</v>
      </c>
      <c r="R38" s="6" t="str">
        <f t="shared" si="3"/>
        <v>Plays</v>
      </c>
      <c r="S38" s="9">
        <f t="shared" si="4"/>
        <v>40600.25</v>
      </c>
      <c r="T38" s="9">
        <f t="shared" si="5"/>
        <v>40625.208333333336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0"/>
        <v>1.3998765432098765</v>
      </c>
      <c r="P39" s="5">
        <f t="shared" si="1"/>
        <v>105.97196261682242</v>
      </c>
      <c r="Q39" t="str">
        <f t="shared" si="2"/>
        <v>Publishing</v>
      </c>
      <c r="R39" s="6" t="str">
        <f t="shared" si="3"/>
        <v>Fiction</v>
      </c>
      <c r="S39" s="9">
        <f t="shared" si="4"/>
        <v>43744.208333333328</v>
      </c>
      <c r="T39" s="9">
        <f t="shared" si="5"/>
        <v>43777.25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0"/>
        <v>3.2532258064516131</v>
      </c>
      <c r="P40" s="5">
        <f t="shared" si="1"/>
        <v>75.261194029850742</v>
      </c>
      <c r="Q40" t="str">
        <f t="shared" si="2"/>
        <v>Photography</v>
      </c>
      <c r="R40" s="6" t="str">
        <f t="shared" si="3"/>
        <v>Photography Books</v>
      </c>
      <c r="S40" s="9">
        <f t="shared" si="4"/>
        <v>40469.208333333336</v>
      </c>
      <c r="T40" s="9">
        <f t="shared" si="5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0"/>
        <v>0.50777777777777777</v>
      </c>
      <c r="P41" s="5">
        <f t="shared" si="1"/>
        <v>57.125</v>
      </c>
      <c r="Q41" t="str">
        <f t="shared" si="2"/>
        <v>Theater</v>
      </c>
      <c r="R41" s="6" t="str">
        <f t="shared" si="3"/>
        <v>Plays</v>
      </c>
      <c r="S41" s="9">
        <f t="shared" si="4"/>
        <v>41330.25</v>
      </c>
      <c r="T41" s="9">
        <f t="shared" si="5"/>
        <v>41344.208333333336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0"/>
        <v>1.6906818181818182</v>
      </c>
      <c r="P42" s="5">
        <f t="shared" si="1"/>
        <v>75.141414141414145</v>
      </c>
      <c r="Q42" t="str">
        <f t="shared" si="2"/>
        <v>Technology</v>
      </c>
      <c r="R42" s="6" t="str">
        <f t="shared" si="3"/>
        <v>Wearables</v>
      </c>
      <c r="S42" s="9">
        <f t="shared" si="4"/>
        <v>40334.208333333336</v>
      </c>
      <c r="T42" s="9">
        <f t="shared" si="5"/>
        <v>40353.208333333336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2.1292857142857144</v>
      </c>
      <c r="P43" s="5">
        <f t="shared" si="1"/>
        <v>107.42342342342343</v>
      </c>
      <c r="Q43" t="str">
        <f t="shared" si="2"/>
        <v>Music</v>
      </c>
      <c r="R43" s="6" t="str">
        <f t="shared" si="3"/>
        <v>Rock</v>
      </c>
      <c r="S43" s="9">
        <f t="shared" si="4"/>
        <v>41156.208333333336</v>
      </c>
      <c r="T43" s="9">
        <f t="shared" si="5"/>
        <v>41182.208333333336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4.4394444444444447</v>
      </c>
      <c r="P44" s="5">
        <f t="shared" si="1"/>
        <v>35.995495495495497</v>
      </c>
      <c r="Q44" t="str">
        <f t="shared" si="2"/>
        <v>Food</v>
      </c>
      <c r="R44" s="6" t="str">
        <f t="shared" si="3"/>
        <v>Food Trucks</v>
      </c>
      <c r="S44" s="9">
        <f t="shared" si="4"/>
        <v>40728.208333333336</v>
      </c>
      <c r="T44" s="9">
        <f t="shared" si="5"/>
        <v>40737.208333333336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0"/>
        <v>1.859390243902439</v>
      </c>
      <c r="P45" s="5">
        <f t="shared" si="1"/>
        <v>26.998873148744366</v>
      </c>
      <c r="Q45" t="str">
        <f t="shared" si="2"/>
        <v>Publishing</v>
      </c>
      <c r="R45" s="6" t="str">
        <f t="shared" si="3"/>
        <v>Radio &amp; Podcasts</v>
      </c>
      <c r="S45" s="9">
        <f t="shared" si="4"/>
        <v>41844.208333333336</v>
      </c>
      <c r="T45" s="9">
        <f t="shared" si="5"/>
        <v>41860.208333333336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0"/>
        <v>6.5881249999999998</v>
      </c>
      <c r="P46" s="5">
        <f t="shared" si="1"/>
        <v>107.56122448979592</v>
      </c>
      <c r="Q46" t="str">
        <f t="shared" si="2"/>
        <v>Publishing</v>
      </c>
      <c r="R46" s="6" t="str">
        <f t="shared" si="3"/>
        <v>Fiction</v>
      </c>
      <c r="S46" s="9">
        <f t="shared" si="4"/>
        <v>43541.208333333328</v>
      </c>
      <c r="T46" s="9">
        <f t="shared" si="5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0"/>
        <v>0.4768421052631579</v>
      </c>
      <c r="P47" s="5">
        <f t="shared" si="1"/>
        <v>94.375</v>
      </c>
      <c r="Q47" t="str">
        <f t="shared" si="2"/>
        <v>Theater</v>
      </c>
      <c r="R47" s="6" t="str">
        <f t="shared" si="3"/>
        <v>Plays</v>
      </c>
      <c r="S47" s="9">
        <f t="shared" si="4"/>
        <v>42676.208333333328</v>
      </c>
      <c r="T47" s="9">
        <f t="shared" si="5"/>
        <v>42691.25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1.1478378378378378</v>
      </c>
      <c r="P48" s="5">
        <f t="shared" si="1"/>
        <v>46.163043478260867</v>
      </c>
      <c r="Q48" t="str">
        <f t="shared" si="2"/>
        <v>Music</v>
      </c>
      <c r="R48" s="6" t="str">
        <f t="shared" si="3"/>
        <v>Rock</v>
      </c>
      <c r="S48" s="9">
        <f t="shared" si="4"/>
        <v>40367.208333333336</v>
      </c>
      <c r="T48" s="9">
        <f t="shared" si="5"/>
        <v>40390.208333333336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0"/>
        <v>4.7526666666666664</v>
      </c>
      <c r="P49" s="5">
        <f t="shared" si="1"/>
        <v>47.845637583892618</v>
      </c>
      <c r="Q49" t="str">
        <f t="shared" si="2"/>
        <v>Theater</v>
      </c>
      <c r="R49" s="6" t="str">
        <f t="shared" si="3"/>
        <v>Plays</v>
      </c>
      <c r="S49" s="9">
        <f t="shared" si="4"/>
        <v>41727.208333333336</v>
      </c>
      <c r="T49" s="9">
        <f t="shared" si="5"/>
        <v>41757.208333333336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0"/>
        <v>3.86972972972973</v>
      </c>
      <c r="P50" s="5">
        <f t="shared" si="1"/>
        <v>53.007815713698065</v>
      </c>
      <c r="Q50" t="str">
        <f t="shared" si="2"/>
        <v>Theater</v>
      </c>
      <c r="R50" s="6" t="str">
        <f t="shared" si="3"/>
        <v>Plays</v>
      </c>
      <c r="S50" s="9">
        <f t="shared" si="4"/>
        <v>42180.208333333328</v>
      </c>
      <c r="T50" s="9">
        <f t="shared" si="5"/>
        <v>42192.208333333328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1.89625</v>
      </c>
      <c r="P51" s="5">
        <f t="shared" si="1"/>
        <v>45.059405940594061</v>
      </c>
      <c r="Q51" t="str">
        <f t="shared" si="2"/>
        <v>Music</v>
      </c>
      <c r="R51" s="6" t="str">
        <f t="shared" si="3"/>
        <v>Rock</v>
      </c>
      <c r="S51" s="9">
        <f t="shared" si="4"/>
        <v>43758.208333333328</v>
      </c>
      <c r="T51" s="9">
        <f t="shared" si="5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0"/>
        <v>0.02</v>
      </c>
      <c r="P52" s="5">
        <f t="shared" si="1"/>
        <v>2</v>
      </c>
      <c r="Q52" t="str">
        <f t="shared" si="2"/>
        <v>Music</v>
      </c>
      <c r="R52" s="6" t="str">
        <f t="shared" si="3"/>
        <v>Metal</v>
      </c>
      <c r="S52" s="9">
        <f t="shared" si="4"/>
        <v>41487.208333333336</v>
      </c>
      <c r="T52" s="9">
        <f t="shared" si="5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0"/>
        <v>0.91867805186590767</v>
      </c>
      <c r="P53" s="5">
        <f t="shared" si="1"/>
        <v>99.006816632583508</v>
      </c>
      <c r="Q53" t="str">
        <f t="shared" si="2"/>
        <v>Technology</v>
      </c>
      <c r="R53" s="6" t="str">
        <f t="shared" si="3"/>
        <v>Wearables</v>
      </c>
      <c r="S53" s="9">
        <f t="shared" si="4"/>
        <v>40995.208333333336</v>
      </c>
      <c r="T53" s="9">
        <f t="shared" si="5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0"/>
        <v>0.34152777777777776</v>
      </c>
      <c r="P54" s="5">
        <f t="shared" si="1"/>
        <v>32.786666666666669</v>
      </c>
      <c r="Q54" t="str">
        <f t="shared" si="2"/>
        <v>Theater</v>
      </c>
      <c r="R54" s="6" t="str">
        <f t="shared" si="3"/>
        <v>Plays</v>
      </c>
      <c r="S54" s="9">
        <f t="shared" si="4"/>
        <v>40436.208333333336</v>
      </c>
      <c r="T54" s="9">
        <f t="shared" si="5"/>
        <v>40440.208333333336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0"/>
        <v>1.4040909090909091</v>
      </c>
      <c r="P55" s="5">
        <f t="shared" si="1"/>
        <v>59.119617224880386</v>
      </c>
      <c r="Q55" t="str">
        <f t="shared" si="2"/>
        <v>Film &amp; Video</v>
      </c>
      <c r="R55" s="6" t="str">
        <f t="shared" si="3"/>
        <v>Drama</v>
      </c>
      <c r="S55" s="9">
        <f t="shared" si="4"/>
        <v>41779.208333333336</v>
      </c>
      <c r="T55" s="9">
        <f t="shared" si="5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0"/>
        <v>0.89866666666666661</v>
      </c>
      <c r="P56" s="5">
        <f t="shared" si="1"/>
        <v>44.93333333333333</v>
      </c>
      <c r="Q56" t="str">
        <f t="shared" si="2"/>
        <v>Technology</v>
      </c>
      <c r="R56" s="6" t="str">
        <f t="shared" si="3"/>
        <v>Wearables</v>
      </c>
      <c r="S56" s="9">
        <f t="shared" si="4"/>
        <v>43170.25</v>
      </c>
      <c r="T56" s="9">
        <f t="shared" si="5"/>
        <v>43176.208333333328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0"/>
        <v>1.7796969696969698</v>
      </c>
      <c r="P57" s="5">
        <f t="shared" si="1"/>
        <v>89.664122137404576</v>
      </c>
      <c r="Q57" t="str">
        <f t="shared" si="2"/>
        <v>Music</v>
      </c>
      <c r="R57" s="6" t="str">
        <f t="shared" si="3"/>
        <v>Jazz</v>
      </c>
      <c r="S57" s="9">
        <f t="shared" si="4"/>
        <v>43311.208333333328</v>
      </c>
      <c r="T57" s="9">
        <f t="shared" si="5"/>
        <v>43316.208333333328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0"/>
        <v>1.436625</v>
      </c>
      <c r="P58" s="5">
        <f t="shared" si="1"/>
        <v>70.079268292682926</v>
      </c>
      <c r="Q58" t="str">
        <f t="shared" si="2"/>
        <v>Technology</v>
      </c>
      <c r="R58" s="6" t="str">
        <f t="shared" si="3"/>
        <v>Wearables</v>
      </c>
      <c r="S58" s="9">
        <f t="shared" si="4"/>
        <v>42014.25</v>
      </c>
      <c r="T58" s="9">
        <f t="shared" si="5"/>
        <v>42021.25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0"/>
        <v>2.1527586206896552</v>
      </c>
      <c r="P59" s="5">
        <f t="shared" si="1"/>
        <v>31.059701492537314</v>
      </c>
      <c r="Q59" t="str">
        <f t="shared" si="2"/>
        <v>Games</v>
      </c>
      <c r="R59" s="6" t="str">
        <f t="shared" si="3"/>
        <v>Video Games</v>
      </c>
      <c r="S59" s="9">
        <f t="shared" si="4"/>
        <v>42979.208333333328</v>
      </c>
      <c r="T59" s="9">
        <f t="shared" si="5"/>
        <v>42991.208333333328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0"/>
        <v>2.2711111111111113</v>
      </c>
      <c r="P60" s="5">
        <f t="shared" si="1"/>
        <v>29.061611374407583</v>
      </c>
      <c r="Q60" t="str">
        <f t="shared" si="2"/>
        <v>Theater</v>
      </c>
      <c r="R60" s="6" t="str">
        <f t="shared" si="3"/>
        <v>Plays</v>
      </c>
      <c r="S60" s="9">
        <f t="shared" si="4"/>
        <v>42268.208333333328</v>
      </c>
      <c r="T60" s="9">
        <f t="shared" si="5"/>
        <v>42281.208333333328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0"/>
        <v>2.7507142857142859</v>
      </c>
      <c r="P61" s="5">
        <f t="shared" si="1"/>
        <v>30.0859375</v>
      </c>
      <c r="Q61" t="str">
        <f t="shared" si="2"/>
        <v>Theater</v>
      </c>
      <c r="R61" s="6" t="str">
        <f t="shared" si="3"/>
        <v>Plays</v>
      </c>
      <c r="S61" s="9">
        <f t="shared" si="4"/>
        <v>42898.208333333328</v>
      </c>
      <c r="T61" s="9">
        <f t="shared" si="5"/>
        <v>42913.208333333328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0"/>
        <v>1.4437048832271762</v>
      </c>
      <c r="P62" s="5">
        <f t="shared" si="1"/>
        <v>84.998125000000002</v>
      </c>
      <c r="Q62" t="str">
        <f t="shared" si="2"/>
        <v>Theater</v>
      </c>
      <c r="R62" s="6" t="str">
        <f t="shared" si="3"/>
        <v>Plays</v>
      </c>
      <c r="S62" s="9">
        <f t="shared" si="4"/>
        <v>41107.208333333336</v>
      </c>
      <c r="T62" s="9">
        <f t="shared" si="5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0"/>
        <v>0.92745983935742971</v>
      </c>
      <c r="P63" s="5">
        <f t="shared" si="1"/>
        <v>82.001775410563695</v>
      </c>
      <c r="Q63" t="str">
        <f t="shared" si="2"/>
        <v>Theater</v>
      </c>
      <c r="R63" s="6" t="str">
        <f t="shared" si="3"/>
        <v>Plays</v>
      </c>
      <c r="S63" s="9">
        <f t="shared" si="4"/>
        <v>40595.25</v>
      </c>
      <c r="T63" s="9">
        <f t="shared" si="5"/>
        <v>40635.208333333336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7.226</v>
      </c>
      <c r="P64" s="5">
        <f t="shared" si="1"/>
        <v>58.040160642570278</v>
      </c>
      <c r="Q64" t="str">
        <f t="shared" si="2"/>
        <v>Technology</v>
      </c>
      <c r="R64" s="6" t="str">
        <f t="shared" si="3"/>
        <v>Web</v>
      </c>
      <c r="S64" s="9">
        <f t="shared" si="4"/>
        <v>42160.208333333328</v>
      </c>
      <c r="T64" s="9">
        <f t="shared" si="5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0"/>
        <v>0.11851063829787234</v>
      </c>
      <c r="P65" s="5">
        <f t="shared" si="1"/>
        <v>111.4</v>
      </c>
      <c r="Q65" t="str">
        <f t="shared" si="2"/>
        <v>Theater</v>
      </c>
      <c r="R65" s="6" t="str">
        <f t="shared" si="3"/>
        <v>Plays</v>
      </c>
      <c r="S65" s="9">
        <f t="shared" si="4"/>
        <v>42853.208333333328</v>
      </c>
      <c r="T65" s="9">
        <f t="shared" si="5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ref="O66:O129" si="6">E66/D66</f>
        <v>0.97642857142857142</v>
      </c>
      <c r="P66" s="5">
        <f t="shared" ref="P66:P129" si="7">IF(E66=0,0,E66/G66)</f>
        <v>71.94736842105263</v>
      </c>
      <c r="Q66" t="str">
        <f t="shared" ref="Q66:Q129" si="8">IF(COUNTIF(N66,"*film*"),"Film &amp; Video",IF(COUNTIF(N66,"*food*"),"Food",IF(COUNTIF(N66,"*games*"),"Games",IF(COUNTIF(N66,"*journalism*"),"Journalism",IF(COUNTIF(N66,"*music*"),"Music",IF(COUNTIF(N66,"*photography*"),"Photography",IF(COUNTIF(N66,"*publishing*"),"Publishing",IF(COUNTIF(N66,"*technology*"),"Technology",IF(COUNTIF(N66,"*theater*"),"Theater",0)))))))))</f>
        <v>Technology</v>
      </c>
      <c r="R66" s="6" t="str">
        <f t="shared" ref="R66:R129" si="9">IF(COUNTIF(N66,"*animation*"),"Animation",IF(COUNTIF(N66,"*documentary*"),"Documentary",IF(COUNTIF(N66,"*drama*"),"Drama",IF(COUNTIF(N66,"*science fiction*"),"Science Fiction",IF(COUNTIF(N66,"*shorts*"),"Shorts",IF(COUNTIF(N66,"*television*"),"Television",IF(COUNTIF(N66,"*food trucks*"),"Food Trucks",IF(COUNTIF(N66,"*mobile games*"),"Mobile Games",IF(COUNTIF(N66,"*video games*"),"Video Games",IF(COUNTIF(N66,"*audio*"),"Audio",IF(COUNTIF(N66,"*electric music*"),"Electric Music",IF(COUNTIF(N66,"*indie rock*"),"Indie Rock",IF(COUNTIF(N66,"*jazz*"),"Jazz",IF(COUNTIF(N66,"*metal*"),"Metal",IF(COUNTIF(N66,"*rock*"),"Rock",IF(COUNTIF(N66,"*world music*"),"World Music",IF(COUNTIF(N66,"*photography books*"),"Photography Books",IF(COUNTIF(N66,"*non*"),"Nonfiction",IF(COUNTIF(N66,"*fiction*"),"Fiction",IF(COUNTIF(N66,"*radio &amp; podcasts*"),"Radio &amp; Podcasts",IF(COUNTIF(N66,"*translation*"),"Translations",IF(COUNTIF(N66,"*wearables*"),"Wearables",IF(COUNTIF(N66,"*web*"),"Web",IF(COUNTIF(N66,"*plays*"),"Plays",0))))))))))))))))))))))))</f>
        <v>Web</v>
      </c>
      <c r="S66" s="9">
        <f t="shared" si="4"/>
        <v>43283.208333333328</v>
      </c>
      <c r="T66" s="9">
        <f t="shared" si="5"/>
        <v>43298.208333333328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6"/>
        <v>2.3614754098360655</v>
      </c>
      <c r="P67" s="5">
        <f t="shared" si="7"/>
        <v>61.038135593220339</v>
      </c>
      <c r="Q67" t="str">
        <f t="shared" si="8"/>
        <v>Theater</v>
      </c>
      <c r="R67" s="6" t="str">
        <f t="shared" si="9"/>
        <v>Plays</v>
      </c>
      <c r="S67" s="9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si="6"/>
        <v>0.45068965517241377</v>
      </c>
      <c r="P68" s="5">
        <f t="shared" si="7"/>
        <v>108.91666666666667</v>
      </c>
      <c r="Q68" t="str">
        <f t="shared" si="8"/>
        <v>Theater</v>
      </c>
      <c r="R68" s="6" t="str">
        <f t="shared" si="9"/>
        <v>Plays</v>
      </c>
      <c r="S68" s="9">
        <f t="shared" si="10"/>
        <v>42102.208333333328</v>
      </c>
      <c r="T68" s="9">
        <f t="shared" si="11"/>
        <v>42107.208333333328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6"/>
        <v>1.6238567493112948</v>
      </c>
      <c r="P69" s="5">
        <f t="shared" si="7"/>
        <v>29.001722017220171</v>
      </c>
      <c r="Q69" t="str">
        <f t="shared" si="8"/>
        <v>Technology</v>
      </c>
      <c r="R69" s="6" t="str">
        <f t="shared" si="9"/>
        <v>Wearables</v>
      </c>
      <c r="S69" s="9">
        <f t="shared" si="10"/>
        <v>40203.25</v>
      </c>
      <c r="T69" s="9">
        <f t="shared" si="11"/>
        <v>40208.25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6"/>
        <v>2.5452631578947367</v>
      </c>
      <c r="P70" s="5">
        <f t="shared" si="7"/>
        <v>58.975609756097562</v>
      </c>
      <c r="Q70" t="str">
        <f t="shared" si="8"/>
        <v>Theater</v>
      </c>
      <c r="R70" s="6" t="str">
        <f t="shared" si="9"/>
        <v>Plays</v>
      </c>
      <c r="S70" s="9">
        <f t="shared" si="10"/>
        <v>42943.208333333328</v>
      </c>
      <c r="T70" s="9">
        <f t="shared" si="11"/>
        <v>42990.208333333328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6"/>
        <v>0.24063291139240506</v>
      </c>
      <c r="P71" s="5">
        <f t="shared" si="7"/>
        <v>111.82352941176471</v>
      </c>
      <c r="Q71" t="str">
        <f t="shared" si="8"/>
        <v>Theater</v>
      </c>
      <c r="R71" s="6" t="str">
        <f t="shared" si="9"/>
        <v>Plays</v>
      </c>
      <c r="S71" s="9">
        <f t="shared" si="10"/>
        <v>40531.25</v>
      </c>
      <c r="T71" s="9">
        <f t="shared" si="11"/>
        <v>40565.25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6"/>
        <v>1.2374140625000001</v>
      </c>
      <c r="P72" s="5">
        <f t="shared" si="7"/>
        <v>63.995555555555555</v>
      </c>
      <c r="Q72" t="str">
        <f t="shared" si="8"/>
        <v>Theater</v>
      </c>
      <c r="R72" s="6" t="str">
        <f t="shared" si="9"/>
        <v>Plays</v>
      </c>
      <c r="S72" s="9">
        <f t="shared" si="10"/>
        <v>40484.208333333336</v>
      </c>
      <c r="T72" s="9">
        <f t="shared" si="11"/>
        <v>40533.25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6"/>
        <v>1.0806666666666667</v>
      </c>
      <c r="P73" s="5">
        <f t="shared" si="7"/>
        <v>85.315789473684205</v>
      </c>
      <c r="Q73" t="str">
        <f t="shared" si="8"/>
        <v>Theater</v>
      </c>
      <c r="R73" s="6" t="str">
        <f t="shared" si="9"/>
        <v>Plays</v>
      </c>
      <c r="S73" s="9">
        <f t="shared" si="10"/>
        <v>43799.25</v>
      </c>
      <c r="T73" s="9">
        <f t="shared" si="11"/>
        <v>43803.25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6"/>
        <v>6.7033333333333331</v>
      </c>
      <c r="P74" s="5">
        <f t="shared" si="7"/>
        <v>74.481481481481481</v>
      </c>
      <c r="Q74" t="str">
        <f t="shared" si="8"/>
        <v>Film &amp; Video</v>
      </c>
      <c r="R74" s="6" t="str">
        <f t="shared" si="9"/>
        <v>Animation</v>
      </c>
      <c r="S74" s="9">
        <f t="shared" si="10"/>
        <v>42186.208333333328</v>
      </c>
      <c r="T74" s="9">
        <f t="shared" si="11"/>
        <v>42222.208333333328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6"/>
        <v>6.609285714285714</v>
      </c>
      <c r="P75" s="5">
        <f t="shared" si="7"/>
        <v>105.14772727272727</v>
      </c>
      <c r="Q75" t="str">
        <f t="shared" si="8"/>
        <v>Music</v>
      </c>
      <c r="R75" s="6" t="str">
        <f t="shared" si="9"/>
        <v>Jazz</v>
      </c>
      <c r="S75" s="9">
        <f t="shared" si="10"/>
        <v>42701.25</v>
      </c>
      <c r="T75" s="9">
        <f t="shared" si="11"/>
        <v>42704.25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6"/>
        <v>1.2246153846153847</v>
      </c>
      <c r="P76" s="5">
        <f t="shared" si="7"/>
        <v>56.188235294117646</v>
      </c>
      <c r="Q76" t="str">
        <f t="shared" si="8"/>
        <v>Music</v>
      </c>
      <c r="R76" s="6" t="str">
        <f t="shared" si="9"/>
        <v>Metal</v>
      </c>
      <c r="S76" s="9">
        <f t="shared" si="10"/>
        <v>42456.208333333328</v>
      </c>
      <c r="T76" s="9">
        <f t="shared" si="11"/>
        <v>42457.208333333328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6"/>
        <v>1.5057731958762886</v>
      </c>
      <c r="P77" s="5">
        <f t="shared" si="7"/>
        <v>85.917647058823533</v>
      </c>
      <c r="Q77" t="str">
        <f t="shared" si="8"/>
        <v>Photography</v>
      </c>
      <c r="R77" s="6" t="str">
        <f t="shared" si="9"/>
        <v>Photography Books</v>
      </c>
      <c r="S77" s="9">
        <f t="shared" si="10"/>
        <v>43296.208333333328</v>
      </c>
      <c r="T77" s="9">
        <f t="shared" si="11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6"/>
        <v>0.78106590724165992</v>
      </c>
      <c r="P78" s="5">
        <f t="shared" si="7"/>
        <v>57.00296912114014</v>
      </c>
      <c r="Q78" t="str">
        <f t="shared" si="8"/>
        <v>Theater</v>
      </c>
      <c r="R78" s="6" t="str">
        <f t="shared" si="9"/>
        <v>Plays</v>
      </c>
      <c r="S78" s="9">
        <f t="shared" si="10"/>
        <v>42027.25</v>
      </c>
      <c r="T78" s="9">
        <f t="shared" si="11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6"/>
        <v>0.46947368421052632</v>
      </c>
      <c r="P79" s="5">
        <f t="shared" si="7"/>
        <v>79.642857142857139</v>
      </c>
      <c r="Q79" t="str">
        <f t="shared" si="8"/>
        <v>Film &amp; Video</v>
      </c>
      <c r="R79" s="6" t="str">
        <f t="shared" si="9"/>
        <v>Animation</v>
      </c>
      <c r="S79" s="9">
        <f t="shared" si="10"/>
        <v>40448.208333333336</v>
      </c>
      <c r="T79" s="9">
        <f t="shared" si="11"/>
        <v>40462.208333333336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6"/>
        <v>3.008</v>
      </c>
      <c r="P80" s="5">
        <f t="shared" si="7"/>
        <v>41.018181818181816</v>
      </c>
      <c r="Q80" t="str">
        <f t="shared" si="8"/>
        <v>Publishing</v>
      </c>
      <c r="R80" s="6" t="str">
        <f t="shared" si="9"/>
        <v>Translations</v>
      </c>
      <c r="S80" s="9">
        <f t="shared" si="10"/>
        <v>43206.208333333328</v>
      </c>
      <c r="T80" s="9">
        <f t="shared" si="11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6"/>
        <v>0.6959861591695502</v>
      </c>
      <c r="P81" s="5">
        <f t="shared" si="7"/>
        <v>48.004773269689736</v>
      </c>
      <c r="Q81" t="str">
        <f t="shared" si="8"/>
        <v>Theater</v>
      </c>
      <c r="R81" s="6" t="str">
        <f t="shared" si="9"/>
        <v>Plays</v>
      </c>
      <c r="S81" s="9">
        <f t="shared" si="10"/>
        <v>43267.208333333328</v>
      </c>
      <c r="T81" s="9">
        <f t="shared" si="11"/>
        <v>43272.208333333328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6"/>
        <v>6.374545454545455</v>
      </c>
      <c r="P82" s="5">
        <f t="shared" si="7"/>
        <v>55.212598425196852</v>
      </c>
      <c r="Q82" t="str">
        <f t="shared" si="8"/>
        <v>Games</v>
      </c>
      <c r="R82" s="6" t="str">
        <f t="shared" si="9"/>
        <v>Video Games</v>
      </c>
      <c r="S82" s="9">
        <f t="shared" si="10"/>
        <v>42976.208333333328</v>
      </c>
      <c r="T82" s="9">
        <f t="shared" si="11"/>
        <v>43006.208333333328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6"/>
        <v>2.253392857142857</v>
      </c>
      <c r="P83" s="5">
        <f t="shared" si="7"/>
        <v>92.109489051094897</v>
      </c>
      <c r="Q83" t="str">
        <f t="shared" si="8"/>
        <v>Music</v>
      </c>
      <c r="R83" s="6" t="str">
        <f t="shared" si="9"/>
        <v>Rock</v>
      </c>
      <c r="S83" s="9">
        <f t="shared" si="10"/>
        <v>43062.25</v>
      </c>
      <c r="T83" s="9">
        <f t="shared" si="11"/>
        <v>43087.25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6"/>
        <v>14.973000000000001</v>
      </c>
      <c r="P84" s="5">
        <f t="shared" si="7"/>
        <v>83.183333333333337</v>
      </c>
      <c r="Q84" t="str">
        <f t="shared" si="8"/>
        <v>Games</v>
      </c>
      <c r="R84" s="6" t="str">
        <f t="shared" si="9"/>
        <v>Video Games</v>
      </c>
      <c r="S84" s="9">
        <f t="shared" si="10"/>
        <v>43482.25</v>
      </c>
      <c r="T84" s="9">
        <f t="shared" si="11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6"/>
        <v>0.37590225563909774</v>
      </c>
      <c r="P85" s="5">
        <f t="shared" si="7"/>
        <v>39.996000000000002</v>
      </c>
      <c r="Q85" t="str">
        <f t="shared" si="8"/>
        <v>Music</v>
      </c>
      <c r="R85" s="6" t="str">
        <f t="shared" si="9"/>
        <v>Electric Music</v>
      </c>
      <c r="S85" s="9">
        <f t="shared" si="10"/>
        <v>42579.208333333328</v>
      </c>
      <c r="T85" s="9">
        <f t="shared" si="11"/>
        <v>42601.208333333328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6"/>
        <v>1.3236942675159236</v>
      </c>
      <c r="P86" s="5">
        <f t="shared" si="7"/>
        <v>111.1336898395722</v>
      </c>
      <c r="Q86" t="str">
        <f t="shared" si="8"/>
        <v>Technology</v>
      </c>
      <c r="R86" s="6" t="str">
        <f t="shared" si="9"/>
        <v>Wearables</v>
      </c>
      <c r="S86" s="9">
        <f t="shared" si="10"/>
        <v>41118.208333333336</v>
      </c>
      <c r="T86" s="9">
        <f t="shared" si="11"/>
        <v>41128.208333333336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6"/>
        <v>1.3122448979591836</v>
      </c>
      <c r="P87" s="5">
        <f t="shared" si="7"/>
        <v>90.563380281690144</v>
      </c>
      <c r="Q87" t="str">
        <f t="shared" si="8"/>
        <v>Music</v>
      </c>
      <c r="R87" s="6" t="str">
        <f t="shared" si="9"/>
        <v>Indie Rock</v>
      </c>
      <c r="S87" s="9">
        <f t="shared" si="10"/>
        <v>40797.208333333336</v>
      </c>
      <c r="T87" s="9">
        <f t="shared" si="11"/>
        <v>40805.208333333336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6"/>
        <v>1.6763513513513513</v>
      </c>
      <c r="P88" s="5">
        <f t="shared" si="7"/>
        <v>61.108374384236456</v>
      </c>
      <c r="Q88" t="str">
        <f t="shared" si="8"/>
        <v>Theater</v>
      </c>
      <c r="R88" s="6" t="str">
        <f t="shared" si="9"/>
        <v>Plays</v>
      </c>
      <c r="S88" s="9">
        <f t="shared" si="10"/>
        <v>42128.208333333328</v>
      </c>
      <c r="T88" s="9">
        <f t="shared" si="11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6"/>
        <v>0.6198488664987406</v>
      </c>
      <c r="P89" s="5">
        <f t="shared" si="7"/>
        <v>83.022941970310384</v>
      </c>
      <c r="Q89" t="str">
        <f t="shared" si="8"/>
        <v>Music</v>
      </c>
      <c r="R89" s="6" t="str">
        <f t="shared" si="9"/>
        <v>Rock</v>
      </c>
      <c r="S89" s="9">
        <f t="shared" si="10"/>
        <v>40610.25</v>
      </c>
      <c r="T89" s="9">
        <f t="shared" si="11"/>
        <v>40621.208333333336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6"/>
        <v>2.6074999999999999</v>
      </c>
      <c r="P90" s="5">
        <f t="shared" si="7"/>
        <v>110.76106194690266</v>
      </c>
      <c r="Q90" t="str">
        <f t="shared" si="8"/>
        <v>Publishing</v>
      </c>
      <c r="R90" s="6" t="str">
        <f t="shared" si="9"/>
        <v>Translations</v>
      </c>
      <c r="S90" s="9">
        <f t="shared" si="10"/>
        <v>42110.208333333328</v>
      </c>
      <c r="T90" s="9">
        <f t="shared" si="11"/>
        <v>42132.208333333328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6"/>
        <v>2.5258823529411765</v>
      </c>
      <c r="P91" s="5">
        <f t="shared" si="7"/>
        <v>89.458333333333329</v>
      </c>
      <c r="Q91" t="str">
        <f t="shared" si="8"/>
        <v>Theater</v>
      </c>
      <c r="R91" s="6" t="str">
        <f t="shared" si="9"/>
        <v>Plays</v>
      </c>
      <c r="S91" s="9">
        <f t="shared" si="10"/>
        <v>40283.208333333336</v>
      </c>
      <c r="T91" s="9">
        <f t="shared" si="11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6"/>
        <v>0.7861538461538462</v>
      </c>
      <c r="P92" s="5">
        <f t="shared" si="7"/>
        <v>57.849056603773583</v>
      </c>
      <c r="Q92" t="str">
        <f t="shared" si="8"/>
        <v>Theater</v>
      </c>
      <c r="R92" s="6" t="str">
        <f t="shared" si="9"/>
        <v>Plays</v>
      </c>
      <c r="S92" s="9">
        <f t="shared" si="10"/>
        <v>42425.25</v>
      </c>
      <c r="T92" s="9">
        <f t="shared" si="11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6"/>
        <v>0.48404406999351912</v>
      </c>
      <c r="P93" s="5">
        <f t="shared" si="7"/>
        <v>109.99705449189985</v>
      </c>
      <c r="Q93" t="str">
        <f t="shared" si="8"/>
        <v>Publishing</v>
      </c>
      <c r="R93" s="6" t="str">
        <f t="shared" si="9"/>
        <v>Translations</v>
      </c>
      <c r="S93" s="9">
        <f t="shared" si="10"/>
        <v>42588.208333333328</v>
      </c>
      <c r="T93" s="9">
        <f t="shared" si="11"/>
        <v>42616.208333333328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6"/>
        <v>2.5887500000000001</v>
      </c>
      <c r="P94" s="5">
        <f t="shared" si="7"/>
        <v>103.96586345381526</v>
      </c>
      <c r="Q94" t="str">
        <f t="shared" si="8"/>
        <v>Games</v>
      </c>
      <c r="R94" s="6" t="str">
        <f t="shared" si="9"/>
        <v>Video Games</v>
      </c>
      <c r="S94" s="9">
        <f t="shared" si="10"/>
        <v>40352.208333333336</v>
      </c>
      <c r="T94" s="9">
        <f t="shared" si="11"/>
        <v>40353.208333333336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6"/>
        <v>0.60548713235294116</v>
      </c>
      <c r="P95" s="5">
        <f t="shared" si="7"/>
        <v>107.99508196721311</v>
      </c>
      <c r="Q95" t="str">
        <f t="shared" si="8"/>
        <v>Theater</v>
      </c>
      <c r="R95" s="6" t="str">
        <f t="shared" si="9"/>
        <v>Plays</v>
      </c>
      <c r="S95" s="9">
        <f t="shared" si="10"/>
        <v>41202.208333333336</v>
      </c>
      <c r="T95" s="9">
        <f t="shared" si="11"/>
        <v>41206.208333333336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6"/>
        <v>3.036896551724138</v>
      </c>
      <c r="P96" s="5">
        <f t="shared" si="7"/>
        <v>48.927777777777777</v>
      </c>
      <c r="Q96" t="str">
        <f t="shared" si="8"/>
        <v>Technology</v>
      </c>
      <c r="R96" s="6" t="str">
        <f t="shared" si="9"/>
        <v>Web</v>
      </c>
      <c r="S96" s="9">
        <f t="shared" si="10"/>
        <v>43562.208333333328</v>
      </c>
      <c r="T96" s="9">
        <f t="shared" si="11"/>
        <v>43573.208333333328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6"/>
        <v>1.1299999999999999</v>
      </c>
      <c r="P97" s="5">
        <f t="shared" si="7"/>
        <v>37.666666666666664</v>
      </c>
      <c r="Q97" t="str">
        <f t="shared" si="8"/>
        <v>Film &amp; Video</v>
      </c>
      <c r="R97" s="6" t="str">
        <f t="shared" si="9"/>
        <v>Documentary</v>
      </c>
      <c r="S97" s="9">
        <f t="shared" si="10"/>
        <v>43752.208333333328</v>
      </c>
      <c r="T97" s="9">
        <f t="shared" si="11"/>
        <v>43759.208333333328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6"/>
        <v>2.1737876614060259</v>
      </c>
      <c r="P98" s="5">
        <f t="shared" si="7"/>
        <v>64.999141999141997</v>
      </c>
      <c r="Q98" t="str">
        <f t="shared" si="8"/>
        <v>Theater</v>
      </c>
      <c r="R98" s="6" t="str">
        <f t="shared" si="9"/>
        <v>Plays</v>
      </c>
      <c r="S98" s="9">
        <f t="shared" si="10"/>
        <v>40612.25</v>
      </c>
      <c r="T98" s="9">
        <f t="shared" si="11"/>
        <v>40625.208333333336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6"/>
        <v>9.2669230769230762</v>
      </c>
      <c r="P99" s="5">
        <f t="shared" si="7"/>
        <v>106.61061946902655</v>
      </c>
      <c r="Q99" t="str">
        <f t="shared" si="8"/>
        <v>Food</v>
      </c>
      <c r="R99" s="6" t="str">
        <f t="shared" si="9"/>
        <v>Food Trucks</v>
      </c>
      <c r="S99" s="9">
        <f t="shared" si="10"/>
        <v>42180.208333333328</v>
      </c>
      <c r="T99" s="9">
        <f t="shared" si="11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6"/>
        <v>0.33692229038854804</v>
      </c>
      <c r="P100" s="5">
        <f t="shared" si="7"/>
        <v>27.009016393442622</v>
      </c>
      <c r="Q100" t="str">
        <f t="shared" si="8"/>
        <v>Games</v>
      </c>
      <c r="R100" s="6" t="str">
        <f t="shared" si="9"/>
        <v>Video Games</v>
      </c>
      <c r="S100" s="9">
        <f t="shared" si="10"/>
        <v>42212.208333333328</v>
      </c>
      <c r="T100" s="9">
        <f t="shared" si="11"/>
        <v>42216.208333333328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6"/>
        <v>1.9672368421052631</v>
      </c>
      <c r="P101" s="5">
        <f t="shared" si="7"/>
        <v>91.16463414634147</v>
      </c>
      <c r="Q101" t="str">
        <f t="shared" si="8"/>
        <v>Theater</v>
      </c>
      <c r="R101" s="6" t="str">
        <f t="shared" si="9"/>
        <v>Plays</v>
      </c>
      <c r="S101" s="9">
        <f t="shared" si="10"/>
        <v>41968.25</v>
      </c>
      <c r="T101" s="9">
        <f t="shared" si="11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6"/>
        <v>0.01</v>
      </c>
      <c r="P102" s="5">
        <f t="shared" si="7"/>
        <v>1</v>
      </c>
      <c r="Q102" t="str">
        <f t="shared" si="8"/>
        <v>Theater</v>
      </c>
      <c r="R102" s="6" t="str">
        <f t="shared" si="9"/>
        <v>Plays</v>
      </c>
      <c r="S102" s="9">
        <f t="shared" si="10"/>
        <v>40835.208333333336</v>
      </c>
      <c r="T102" s="9">
        <f t="shared" si="11"/>
        <v>40853.208333333336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6"/>
        <v>10.214444444444444</v>
      </c>
      <c r="P103" s="5">
        <f t="shared" si="7"/>
        <v>56.054878048780488</v>
      </c>
      <c r="Q103" t="str">
        <f t="shared" si="8"/>
        <v>Music</v>
      </c>
      <c r="R103" s="6" t="str">
        <f t="shared" si="9"/>
        <v>Electric Music</v>
      </c>
      <c r="S103" s="9">
        <f t="shared" si="10"/>
        <v>42056.25</v>
      </c>
      <c r="T103" s="9">
        <f t="shared" si="11"/>
        <v>42063.25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6"/>
        <v>2.8167567567567566</v>
      </c>
      <c r="P104" s="5">
        <f t="shared" si="7"/>
        <v>31.017857142857142</v>
      </c>
      <c r="Q104" t="str">
        <f t="shared" si="8"/>
        <v>Technology</v>
      </c>
      <c r="R104" s="6" t="str">
        <f t="shared" si="9"/>
        <v>Wearables</v>
      </c>
      <c r="S104" s="9">
        <f t="shared" si="10"/>
        <v>43234.208333333328</v>
      </c>
      <c r="T104" s="9">
        <f t="shared" si="11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6"/>
        <v>0.24610000000000001</v>
      </c>
      <c r="P105" s="5">
        <f t="shared" si="7"/>
        <v>66.513513513513516</v>
      </c>
      <c r="Q105" t="str">
        <f t="shared" si="8"/>
        <v>Music</v>
      </c>
      <c r="R105" s="6" t="str">
        <f t="shared" si="9"/>
        <v>Electric Music</v>
      </c>
      <c r="S105" s="9">
        <f t="shared" si="10"/>
        <v>40475.208333333336</v>
      </c>
      <c r="T105" s="9">
        <f t="shared" si="11"/>
        <v>40484.208333333336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6"/>
        <v>1.4314010067114094</v>
      </c>
      <c r="P106" s="5">
        <f t="shared" si="7"/>
        <v>89.005216484089729</v>
      </c>
      <c r="Q106" t="str">
        <f t="shared" si="8"/>
        <v>Music</v>
      </c>
      <c r="R106" s="6" t="str">
        <f t="shared" si="9"/>
        <v>Indie Rock</v>
      </c>
      <c r="S106" s="9">
        <f t="shared" si="10"/>
        <v>42878.208333333328</v>
      </c>
      <c r="T106" s="9">
        <f t="shared" si="11"/>
        <v>42879.208333333328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6"/>
        <v>1.4454411764705883</v>
      </c>
      <c r="P107" s="5">
        <f t="shared" si="7"/>
        <v>103.46315789473684</v>
      </c>
      <c r="Q107" t="str">
        <f t="shared" si="8"/>
        <v>Technology</v>
      </c>
      <c r="R107" s="6" t="str">
        <f t="shared" si="9"/>
        <v>Web</v>
      </c>
      <c r="S107" s="9">
        <f t="shared" si="10"/>
        <v>41366.208333333336</v>
      </c>
      <c r="T107" s="9">
        <f t="shared" si="11"/>
        <v>41384.208333333336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6"/>
        <v>3.5912820512820511</v>
      </c>
      <c r="P108" s="5">
        <f t="shared" si="7"/>
        <v>95.278911564625844</v>
      </c>
      <c r="Q108" t="str">
        <f t="shared" si="8"/>
        <v>Theater</v>
      </c>
      <c r="R108" s="6" t="str">
        <f t="shared" si="9"/>
        <v>Plays</v>
      </c>
      <c r="S108" s="9">
        <f t="shared" si="10"/>
        <v>43716.208333333328</v>
      </c>
      <c r="T108" s="9">
        <f t="shared" si="11"/>
        <v>43721.208333333328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6"/>
        <v>1.8648571428571428</v>
      </c>
      <c r="P109" s="5">
        <f t="shared" si="7"/>
        <v>75.895348837209298</v>
      </c>
      <c r="Q109" t="str">
        <f t="shared" si="8"/>
        <v>Theater</v>
      </c>
      <c r="R109" s="6" t="str">
        <f t="shared" si="9"/>
        <v>Plays</v>
      </c>
      <c r="S109" s="9">
        <f t="shared" si="10"/>
        <v>43213.208333333328</v>
      </c>
      <c r="T109" s="9">
        <f t="shared" si="11"/>
        <v>43230.208333333328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6"/>
        <v>5.9526666666666666</v>
      </c>
      <c r="P110" s="5">
        <f t="shared" si="7"/>
        <v>107.57831325301204</v>
      </c>
      <c r="Q110" t="str">
        <f t="shared" si="8"/>
        <v>Film &amp; Video</v>
      </c>
      <c r="R110" s="6" t="str">
        <f t="shared" si="9"/>
        <v>Documentary</v>
      </c>
      <c r="S110" s="9">
        <f t="shared" si="10"/>
        <v>41005.208333333336</v>
      </c>
      <c r="T110" s="9">
        <f t="shared" si="11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6"/>
        <v>0.5921153846153846</v>
      </c>
      <c r="P111" s="5">
        <f t="shared" si="7"/>
        <v>51.31666666666667</v>
      </c>
      <c r="Q111" t="str">
        <f t="shared" si="8"/>
        <v>Film &amp; Video</v>
      </c>
      <c r="R111" s="6" t="str">
        <f t="shared" si="9"/>
        <v>Television</v>
      </c>
      <c r="S111" s="9">
        <f t="shared" si="10"/>
        <v>41651.25</v>
      </c>
      <c r="T111" s="9">
        <f t="shared" si="11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6"/>
        <v>0.14962780898876404</v>
      </c>
      <c r="P112" s="5">
        <f t="shared" si="7"/>
        <v>71.983108108108112</v>
      </c>
      <c r="Q112" t="str">
        <f t="shared" si="8"/>
        <v>Food</v>
      </c>
      <c r="R112" s="6" t="str">
        <f t="shared" si="9"/>
        <v>Food Trucks</v>
      </c>
      <c r="S112" s="9">
        <f t="shared" si="10"/>
        <v>43354.208333333328</v>
      </c>
      <c r="T112" s="9">
        <f t="shared" si="11"/>
        <v>43373.208333333328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6"/>
        <v>1.1995602605863191</v>
      </c>
      <c r="P113" s="5">
        <f t="shared" si="7"/>
        <v>108.95414201183432</v>
      </c>
      <c r="Q113" t="str">
        <f t="shared" si="8"/>
        <v>Publishing</v>
      </c>
      <c r="R113" s="6" t="str">
        <f t="shared" si="9"/>
        <v>Radio &amp; Podcasts</v>
      </c>
      <c r="S113" s="9">
        <f t="shared" si="10"/>
        <v>41174.208333333336</v>
      </c>
      <c r="T113" s="9">
        <f t="shared" si="11"/>
        <v>41180.208333333336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6"/>
        <v>2.6882978723404256</v>
      </c>
      <c r="P114" s="5">
        <f t="shared" si="7"/>
        <v>35</v>
      </c>
      <c r="Q114" t="str">
        <f t="shared" si="8"/>
        <v>Technology</v>
      </c>
      <c r="R114" s="6" t="str">
        <f t="shared" si="9"/>
        <v>Web</v>
      </c>
      <c r="S114" s="9">
        <f t="shared" si="10"/>
        <v>41875.208333333336</v>
      </c>
      <c r="T114" s="9">
        <f t="shared" si="11"/>
        <v>41890.208333333336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6"/>
        <v>3.7687878787878786</v>
      </c>
      <c r="P115" s="5">
        <f t="shared" si="7"/>
        <v>94.938931297709928</v>
      </c>
      <c r="Q115" t="str">
        <f t="shared" si="8"/>
        <v>Food</v>
      </c>
      <c r="R115" s="6" t="str">
        <f t="shared" si="9"/>
        <v>Food Trucks</v>
      </c>
      <c r="S115" s="9">
        <f t="shared" si="10"/>
        <v>42990.208333333328</v>
      </c>
      <c r="T115" s="9">
        <f t="shared" si="11"/>
        <v>42997.208333333328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6"/>
        <v>7.2715789473684209</v>
      </c>
      <c r="P116" s="5">
        <f t="shared" si="7"/>
        <v>109.65079365079364</v>
      </c>
      <c r="Q116" t="str">
        <f t="shared" si="8"/>
        <v>Technology</v>
      </c>
      <c r="R116" s="6" t="str">
        <f t="shared" si="9"/>
        <v>Wearables</v>
      </c>
      <c r="S116" s="9">
        <f t="shared" si="10"/>
        <v>43564.208333333328</v>
      </c>
      <c r="T116" s="9">
        <f t="shared" si="11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6"/>
        <v>0.87211757648470301</v>
      </c>
      <c r="P117" s="5">
        <f t="shared" si="7"/>
        <v>44.001815980629537</v>
      </c>
      <c r="Q117" t="str">
        <f t="shared" si="8"/>
        <v>Publishing</v>
      </c>
      <c r="R117" s="6" t="str">
        <f t="shared" si="9"/>
        <v>Fiction</v>
      </c>
      <c r="S117" s="9">
        <f t="shared" si="10"/>
        <v>43056.25</v>
      </c>
      <c r="T117" s="9">
        <f t="shared" si="11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6"/>
        <v>0.88</v>
      </c>
      <c r="P118" s="5">
        <f t="shared" si="7"/>
        <v>86.794520547945211</v>
      </c>
      <c r="Q118" t="str">
        <f t="shared" si="8"/>
        <v>Theater</v>
      </c>
      <c r="R118" s="6" t="str">
        <f t="shared" si="9"/>
        <v>Plays</v>
      </c>
      <c r="S118" s="9">
        <f t="shared" si="10"/>
        <v>42265.208333333328</v>
      </c>
      <c r="T118" s="9">
        <f t="shared" si="11"/>
        <v>42266.208333333328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6"/>
        <v>1.7393877551020409</v>
      </c>
      <c r="P119" s="5">
        <f t="shared" si="7"/>
        <v>30.992727272727272</v>
      </c>
      <c r="Q119" t="str">
        <f t="shared" si="8"/>
        <v>Film &amp; Video</v>
      </c>
      <c r="R119" s="6" t="str">
        <f t="shared" si="9"/>
        <v>Television</v>
      </c>
      <c r="S119" s="9">
        <f t="shared" si="10"/>
        <v>40808.208333333336</v>
      </c>
      <c r="T119" s="9">
        <f t="shared" si="11"/>
        <v>40814.208333333336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6"/>
        <v>1.1761111111111111</v>
      </c>
      <c r="P120" s="5">
        <f t="shared" si="7"/>
        <v>94.791044776119406</v>
      </c>
      <c r="Q120" t="str">
        <f t="shared" si="8"/>
        <v>Photography</v>
      </c>
      <c r="R120" s="6" t="str">
        <f t="shared" si="9"/>
        <v>Photography Books</v>
      </c>
      <c r="S120" s="9">
        <f t="shared" si="10"/>
        <v>41665.25</v>
      </c>
      <c r="T120" s="9">
        <f t="shared" si="11"/>
        <v>41671.25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6"/>
        <v>2.1496</v>
      </c>
      <c r="P121" s="5">
        <f t="shared" si="7"/>
        <v>69.79220779220779</v>
      </c>
      <c r="Q121" t="str">
        <f t="shared" si="8"/>
        <v>Film &amp; Video</v>
      </c>
      <c r="R121" s="6" t="str">
        <f t="shared" si="9"/>
        <v>Documentary</v>
      </c>
      <c r="S121" s="9">
        <f t="shared" si="10"/>
        <v>41806.208333333336</v>
      </c>
      <c r="T121" s="9">
        <f t="shared" si="11"/>
        <v>41823.208333333336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6"/>
        <v>1.4949667110519307</v>
      </c>
      <c r="P122" s="5">
        <f t="shared" si="7"/>
        <v>63.003367003367003</v>
      </c>
      <c r="Q122" t="str">
        <f t="shared" si="8"/>
        <v>Games</v>
      </c>
      <c r="R122" s="6" t="str">
        <f t="shared" si="9"/>
        <v>Mobile Games</v>
      </c>
      <c r="S122" s="9">
        <f t="shared" si="10"/>
        <v>42111.208333333328</v>
      </c>
      <c r="T122" s="9">
        <f t="shared" si="11"/>
        <v>42115.208333333328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6"/>
        <v>2.1933995584988963</v>
      </c>
      <c r="P123" s="5">
        <f t="shared" si="7"/>
        <v>110.0343300110742</v>
      </c>
      <c r="Q123" t="str">
        <f t="shared" si="8"/>
        <v>Games</v>
      </c>
      <c r="R123" s="6" t="str">
        <f t="shared" si="9"/>
        <v>Video Games</v>
      </c>
      <c r="S123" s="9">
        <f t="shared" si="10"/>
        <v>41917.208333333336</v>
      </c>
      <c r="T123" s="9">
        <f t="shared" si="11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6"/>
        <v>0.64367690058479532</v>
      </c>
      <c r="P124" s="5">
        <f t="shared" si="7"/>
        <v>25.997933274284026</v>
      </c>
      <c r="Q124" t="str">
        <f t="shared" si="8"/>
        <v>Publishing</v>
      </c>
      <c r="R124" s="6" t="str">
        <f t="shared" si="9"/>
        <v>Fiction</v>
      </c>
      <c r="S124" s="9">
        <f t="shared" si="10"/>
        <v>41970.25</v>
      </c>
      <c r="T124" s="9">
        <f t="shared" si="11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6"/>
        <v>0.18622397298818233</v>
      </c>
      <c r="P125" s="5">
        <f t="shared" si="7"/>
        <v>49.987915407854985</v>
      </c>
      <c r="Q125" t="str">
        <f t="shared" si="8"/>
        <v>Theater</v>
      </c>
      <c r="R125" s="6" t="str">
        <f t="shared" si="9"/>
        <v>Plays</v>
      </c>
      <c r="S125" s="9">
        <f t="shared" si="10"/>
        <v>42332.25</v>
      </c>
      <c r="T125" s="9">
        <f t="shared" si="11"/>
        <v>42335.25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6"/>
        <v>3.6776923076923076</v>
      </c>
      <c r="P126" s="5">
        <f t="shared" si="7"/>
        <v>101.72340425531915</v>
      </c>
      <c r="Q126" t="str">
        <f t="shared" si="8"/>
        <v>Photography</v>
      </c>
      <c r="R126" s="6" t="str">
        <f t="shared" si="9"/>
        <v>Photography Books</v>
      </c>
      <c r="S126" s="9">
        <f t="shared" si="10"/>
        <v>43598.208333333328</v>
      </c>
      <c r="T126" s="9">
        <f t="shared" si="11"/>
        <v>43651.208333333328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6"/>
        <v>1.5990566037735849</v>
      </c>
      <c r="P127" s="5">
        <f t="shared" si="7"/>
        <v>47.083333333333336</v>
      </c>
      <c r="Q127" t="str">
        <f t="shared" si="8"/>
        <v>Theater</v>
      </c>
      <c r="R127" s="6" t="str">
        <f t="shared" si="9"/>
        <v>Plays</v>
      </c>
      <c r="S127" s="9">
        <f t="shared" si="10"/>
        <v>43362.208333333328</v>
      </c>
      <c r="T127" s="9">
        <f t="shared" si="11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6"/>
        <v>0.38633185349611543</v>
      </c>
      <c r="P128" s="5">
        <f t="shared" si="7"/>
        <v>89.944444444444443</v>
      </c>
      <c r="Q128" t="str">
        <f t="shared" si="8"/>
        <v>Theater</v>
      </c>
      <c r="R128" s="6" t="str">
        <f t="shared" si="9"/>
        <v>Plays</v>
      </c>
      <c r="S128" s="9">
        <f t="shared" si="10"/>
        <v>42596.208333333328</v>
      </c>
      <c r="T128" s="9">
        <f t="shared" si="11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6"/>
        <v>0.51421511627906979</v>
      </c>
      <c r="P129" s="5">
        <f t="shared" si="7"/>
        <v>78.96875</v>
      </c>
      <c r="Q129" t="str">
        <f t="shared" si="8"/>
        <v>Theater</v>
      </c>
      <c r="R129" s="6" t="str">
        <f t="shared" si="9"/>
        <v>Plays</v>
      </c>
      <c r="S129" s="9">
        <f t="shared" si="10"/>
        <v>40310.208333333336</v>
      </c>
      <c r="T129" s="9">
        <f t="shared" si="11"/>
        <v>40313.208333333336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ref="O130:O193" si="12">E130/D130</f>
        <v>0.60334277620396604</v>
      </c>
      <c r="P130" s="5">
        <f t="shared" ref="P130:P193" si="13">IF(E130=0,0,E130/G130)</f>
        <v>80.067669172932327</v>
      </c>
      <c r="Q130" t="str">
        <f t="shared" ref="Q130:Q193" si="14">IF(COUNTIF(N130,"*film*"),"Film &amp; Video",IF(COUNTIF(N130,"*food*"),"Food",IF(COUNTIF(N130,"*games*"),"Games",IF(COUNTIF(N130,"*journalism*"),"Journalism",IF(COUNTIF(N130,"*music*"),"Music",IF(COUNTIF(N130,"*photography*"),"Photography",IF(COUNTIF(N130,"*publishing*"),"Publishing",IF(COUNTIF(N130,"*technology*"),"Technology",IF(COUNTIF(N130,"*theater*"),"Theater",0)))))))))</f>
        <v>Music</v>
      </c>
      <c r="R130" s="6" t="str">
        <f t="shared" ref="R130:R193" si="15">IF(COUNTIF(N130,"*animation*"),"Animation",IF(COUNTIF(N130,"*documentary*"),"Documentary",IF(COUNTIF(N130,"*drama*"),"Drama",IF(COUNTIF(N130,"*science fiction*"),"Science Fiction",IF(COUNTIF(N130,"*shorts*"),"Shorts",IF(COUNTIF(N130,"*television*"),"Television",IF(COUNTIF(N130,"*food trucks*"),"Food Trucks",IF(COUNTIF(N130,"*mobile games*"),"Mobile Games",IF(COUNTIF(N130,"*video games*"),"Video Games",IF(COUNTIF(N130,"*audio*"),"Audio",IF(COUNTIF(N130,"*electric music*"),"Electric Music",IF(COUNTIF(N130,"*indie rock*"),"Indie Rock",IF(COUNTIF(N130,"*jazz*"),"Jazz",IF(COUNTIF(N130,"*metal*"),"Metal",IF(COUNTIF(N130,"*rock*"),"Rock",IF(COUNTIF(N130,"*world music*"),"World Music",IF(COUNTIF(N130,"*photography books*"),"Photography Books",IF(COUNTIF(N130,"*non*"),"Nonfiction",IF(COUNTIF(N130,"*fiction*"),"Fiction",IF(COUNTIF(N130,"*radio &amp; podcasts*"),"Radio &amp; Podcasts",IF(COUNTIF(N130,"*translation*"),"Translations",IF(COUNTIF(N130,"*wearables*"),"Wearables",IF(COUNTIF(N130,"*web*"),"Web",IF(COUNTIF(N130,"*plays*"),"Plays",0))))))))))))))))))))))))</f>
        <v>Rock</v>
      </c>
      <c r="S130" s="9">
        <f t="shared" si="10"/>
        <v>40417.208333333336</v>
      </c>
      <c r="T130" s="9">
        <f t="shared" si="11"/>
        <v>40430.208333333336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2"/>
        <v>3.2026936026936029E-2</v>
      </c>
      <c r="P131" s="5">
        <f t="shared" si="13"/>
        <v>86.472727272727269</v>
      </c>
      <c r="Q131" t="str">
        <f t="shared" si="14"/>
        <v>Food</v>
      </c>
      <c r="R131" s="6" t="str">
        <f t="shared" si="15"/>
        <v>Food Trucks</v>
      </c>
      <c r="S131" s="9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si="12"/>
        <v>1.5546875</v>
      </c>
      <c r="P132" s="5">
        <f t="shared" si="13"/>
        <v>28.001876172607879</v>
      </c>
      <c r="Q132" t="str">
        <f t="shared" si="14"/>
        <v>Film &amp; Video</v>
      </c>
      <c r="R132" s="6" t="str">
        <f t="shared" si="15"/>
        <v>Drama</v>
      </c>
      <c r="S132" s="9">
        <f t="shared" si="16"/>
        <v>40842.208333333336</v>
      </c>
      <c r="T132" s="9">
        <f t="shared" si="17"/>
        <v>40858.25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2"/>
        <v>1.0085974499089254</v>
      </c>
      <c r="P133" s="5">
        <f t="shared" si="13"/>
        <v>67.996725337699544</v>
      </c>
      <c r="Q133" t="str">
        <f t="shared" si="14"/>
        <v>Technology</v>
      </c>
      <c r="R133" s="6" t="str">
        <f t="shared" si="15"/>
        <v>Web</v>
      </c>
      <c r="S133" s="9">
        <f t="shared" si="16"/>
        <v>41607.25</v>
      </c>
      <c r="T133" s="9">
        <f t="shared" si="17"/>
        <v>41620.25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2"/>
        <v>1.1618181818181819</v>
      </c>
      <c r="P134" s="5">
        <f t="shared" si="13"/>
        <v>43.078651685393261</v>
      </c>
      <c r="Q134" t="str">
        <f t="shared" si="14"/>
        <v>Theater</v>
      </c>
      <c r="R134" s="6" t="str">
        <f t="shared" si="15"/>
        <v>Plays</v>
      </c>
      <c r="S134" s="9">
        <f t="shared" si="16"/>
        <v>43112.25</v>
      </c>
      <c r="T134" s="9">
        <f t="shared" si="17"/>
        <v>43128.25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2"/>
        <v>3.1077777777777778</v>
      </c>
      <c r="P135" s="5">
        <f t="shared" si="13"/>
        <v>87.95597484276729</v>
      </c>
      <c r="Q135" t="str">
        <f t="shared" si="14"/>
        <v>Music</v>
      </c>
      <c r="R135" s="6" t="str">
        <f t="shared" si="15"/>
        <v>World Music</v>
      </c>
      <c r="S135" s="9">
        <f t="shared" si="16"/>
        <v>40767.208333333336</v>
      </c>
      <c r="T135" s="9">
        <f t="shared" si="17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2"/>
        <v>0.89736683417085428</v>
      </c>
      <c r="P136" s="5">
        <f t="shared" si="13"/>
        <v>94.987234042553197</v>
      </c>
      <c r="Q136" t="str">
        <f t="shared" si="14"/>
        <v>Film &amp; Video</v>
      </c>
      <c r="R136" s="6" t="str">
        <f t="shared" si="15"/>
        <v>Documentary</v>
      </c>
      <c r="S136" s="9">
        <f t="shared" si="16"/>
        <v>40713.208333333336</v>
      </c>
      <c r="T136" s="9">
        <f t="shared" si="17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2"/>
        <v>0.71272727272727276</v>
      </c>
      <c r="P137" s="5">
        <f t="shared" si="13"/>
        <v>46.905982905982903</v>
      </c>
      <c r="Q137" t="str">
        <f t="shared" si="14"/>
        <v>Theater</v>
      </c>
      <c r="R137" s="6" t="str">
        <f t="shared" si="15"/>
        <v>Plays</v>
      </c>
      <c r="S137" s="9">
        <f t="shared" si="16"/>
        <v>41340.25</v>
      </c>
      <c r="T137" s="9">
        <f t="shared" si="17"/>
        <v>41345.208333333336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2"/>
        <v>3.2862318840579711E-2</v>
      </c>
      <c r="P138" s="5">
        <f t="shared" si="13"/>
        <v>46.913793103448278</v>
      </c>
      <c r="Q138" t="str">
        <f t="shared" si="14"/>
        <v>Film &amp; Video</v>
      </c>
      <c r="R138" s="6" t="str">
        <f t="shared" si="15"/>
        <v>Drama</v>
      </c>
      <c r="S138" s="9">
        <f t="shared" si="16"/>
        <v>41797.208333333336</v>
      </c>
      <c r="T138" s="9">
        <f t="shared" si="17"/>
        <v>41809.208333333336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2"/>
        <v>2.617777777777778</v>
      </c>
      <c r="P139" s="5">
        <f t="shared" si="13"/>
        <v>94.24</v>
      </c>
      <c r="Q139" t="str">
        <f t="shared" si="14"/>
        <v>Publishing</v>
      </c>
      <c r="R139" s="6" t="str">
        <f t="shared" si="15"/>
        <v>Nonfiction</v>
      </c>
      <c r="S139" s="9">
        <f t="shared" si="16"/>
        <v>40457.208333333336</v>
      </c>
      <c r="T139" s="9">
        <f t="shared" si="17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2"/>
        <v>0.96</v>
      </c>
      <c r="P140" s="5">
        <f t="shared" si="13"/>
        <v>80.139130434782615</v>
      </c>
      <c r="Q140" t="str">
        <f t="shared" si="14"/>
        <v>Games</v>
      </c>
      <c r="R140" s="6" t="str">
        <f t="shared" si="15"/>
        <v>Mobile Games</v>
      </c>
      <c r="S140" s="9">
        <f t="shared" si="16"/>
        <v>41180.208333333336</v>
      </c>
      <c r="T140" s="9">
        <f t="shared" si="17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2"/>
        <v>0.20896851248642778</v>
      </c>
      <c r="P141" s="5">
        <f t="shared" si="13"/>
        <v>59.036809815950917</v>
      </c>
      <c r="Q141" t="str">
        <f t="shared" si="14"/>
        <v>Technology</v>
      </c>
      <c r="R141" s="6" t="str">
        <f t="shared" si="15"/>
        <v>Wearables</v>
      </c>
      <c r="S141" s="9">
        <f t="shared" si="16"/>
        <v>42115.208333333328</v>
      </c>
      <c r="T141" s="9">
        <f t="shared" si="17"/>
        <v>42131.208333333328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2"/>
        <v>2.2316363636363636</v>
      </c>
      <c r="P142" s="5">
        <f t="shared" si="13"/>
        <v>65.989247311827953</v>
      </c>
      <c r="Q142" t="str">
        <f t="shared" si="14"/>
        <v>Film &amp; Video</v>
      </c>
      <c r="R142" s="6" t="str">
        <f t="shared" si="15"/>
        <v>Documentary</v>
      </c>
      <c r="S142" s="9">
        <f t="shared" si="16"/>
        <v>43156.25</v>
      </c>
      <c r="T142" s="9">
        <f t="shared" si="17"/>
        <v>43161.25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2"/>
        <v>1.0159097978227061</v>
      </c>
      <c r="P143" s="5">
        <f t="shared" si="13"/>
        <v>60.992530345471522</v>
      </c>
      <c r="Q143" t="str">
        <f t="shared" si="14"/>
        <v>Technology</v>
      </c>
      <c r="R143" s="6" t="str">
        <f t="shared" si="15"/>
        <v>Web</v>
      </c>
      <c r="S143" s="9">
        <f t="shared" si="16"/>
        <v>42167.208333333328</v>
      </c>
      <c r="T143" s="9">
        <f t="shared" si="17"/>
        <v>42173.208333333328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2"/>
        <v>2.3003999999999998</v>
      </c>
      <c r="P144" s="5">
        <f t="shared" si="13"/>
        <v>98.307692307692307</v>
      </c>
      <c r="Q144" t="str">
        <f t="shared" si="14"/>
        <v>Technology</v>
      </c>
      <c r="R144" s="6" t="str">
        <f t="shared" si="15"/>
        <v>Web</v>
      </c>
      <c r="S144" s="9">
        <f t="shared" si="16"/>
        <v>41005.208333333336</v>
      </c>
      <c r="T144" s="9">
        <f t="shared" si="17"/>
        <v>41046.208333333336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2"/>
        <v>1.355925925925926</v>
      </c>
      <c r="P145" s="5">
        <f t="shared" si="13"/>
        <v>104.6</v>
      </c>
      <c r="Q145" t="str">
        <f t="shared" si="14"/>
        <v>Music</v>
      </c>
      <c r="R145" s="6" t="str">
        <f t="shared" si="15"/>
        <v>Indie Rock</v>
      </c>
      <c r="S145" s="9">
        <f t="shared" si="16"/>
        <v>40357.208333333336</v>
      </c>
      <c r="T145" s="9">
        <f t="shared" si="17"/>
        <v>40377.208333333336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2"/>
        <v>1.2909999999999999</v>
      </c>
      <c r="P146" s="5">
        <f t="shared" si="13"/>
        <v>86.066666666666663</v>
      </c>
      <c r="Q146" t="str">
        <f t="shared" si="14"/>
        <v>Theater</v>
      </c>
      <c r="R146" s="6" t="str">
        <f t="shared" si="15"/>
        <v>Plays</v>
      </c>
      <c r="S146" s="9">
        <f t="shared" si="16"/>
        <v>43633.208333333328</v>
      </c>
      <c r="T146" s="9">
        <f t="shared" si="17"/>
        <v>43641.208333333328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2"/>
        <v>2.3651200000000001</v>
      </c>
      <c r="P147" s="5">
        <f t="shared" si="13"/>
        <v>76.989583333333329</v>
      </c>
      <c r="Q147" t="str">
        <f t="shared" si="14"/>
        <v>Technology</v>
      </c>
      <c r="R147" s="6" t="str">
        <f t="shared" si="15"/>
        <v>Wearables</v>
      </c>
      <c r="S147" s="9">
        <f t="shared" si="16"/>
        <v>41889.208333333336</v>
      </c>
      <c r="T147" s="9">
        <f t="shared" si="17"/>
        <v>41894.208333333336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2"/>
        <v>0.17249999999999999</v>
      </c>
      <c r="P148" s="5">
        <f t="shared" si="13"/>
        <v>29.764705882352942</v>
      </c>
      <c r="Q148" t="str">
        <f t="shared" si="14"/>
        <v>Theater</v>
      </c>
      <c r="R148" s="6" t="str">
        <f t="shared" si="15"/>
        <v>Plays</v>
      </c>
      <c r="S148" s="9">
        <f t="shared" si="16"/>
        <v>40855.25</v>
      </c>
      <c r="T148" s="9">
        <f t="shared" si="17"/>
        <v>40875.25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2"/>
        <v>1.1249397590361445</v>
      </c>
      <c r="P149" s="5">
        <f t="shared" si="13"/>
        <v>46.91959798994975</v>
      </c>
      <c r="Q149" t="str">
        <f t="shared" si="14"/>
        <v>Theater</v>
      </c>
      <c r="R149" s="6" t="str">
        <f t="shared" si="15"/>
        <v>Plays</v>
      </c>
      <c r="S149" s="9">
        <f t="shared" si="16"/>
        <v>42534.208333333328</v>
      </c>
      <c r="T149" s="9">
        <f t="shared" si="17"/>
        <v>42540.208333333328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2"/>
        <v>1.2102150537634409</v>
      </c>
      <c r="P150" s="5">
        <f t="shared" si="13"/>
        <v>105.18691588785046</v>
      </c>
      <c r="Q150" t="str">
        <f t="shared" si="14"/>
        <v>Technology</v>
      </c>
      <c r="R150" s="6" t="str">
        <f t="shared" si="15"/>
        <v>Wearables</v>
      </c>
      <c r="S150" s="9">
        <f t="shared" si="16"/>
        <v>42941.208333333328</v>
      </c>
      <c r="T150" s="9">
        <f t="shared" si="17"/>
        <v>42950.208333333328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2"/>
        <v>2.1987096774193549</v>
      </c>
      <c r="P151" s="5">
        <f t="shared" si="13"/>
        <v>69.907692307692301</v>
      </c>
      <c r="Q151" t="str">
        <f t="shared" si="14"/>
        <v>Music</v>
      </c>
      <c r="R151" s="6" t="str">
        <f t="shared" si="15"/>
        <v>Indie Rock</v>
      </c>
      <c r="S151" s="9">
        <f t="shared" si="16"/>
        <v>41275.25</v>
      </c>
      <c r="T151" s="9">
        <f t="shared" si="17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2"/>
        <v>0.01</v>
      </c>
      <c r="P152" s="5">
        <f t="shared" si="13"/>
        <v>1</v>
      </c>
      <c r="Q152" t="str">
        <f t="shared" si="14"/>
        <v>Music</v>
      </c>
      <c r="R152" s="6" t="str">
        <f t="shared" si="15"/>
        <v>Rock</v>
      </c>
      <c r="S152" s="9">
        <f t="shared" si="16"/>
        <v>43450.25</v>
      </c>
      <c r="T152" s="9">
        <f t="shared" si="17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2"/>
        <v>0.64166909620991253</v>
      </c>
      <c r="P153" s="5">
        <f t="shared" si="13"/>
        <v>60.011588275391958</v>
      </c>
      <c r="Q153" t="str">
        <f t="shared" si="14"/>
        <v>Music</v>
      </c>
      <c r="R153" s="6" t="str">
        <f t="shared" si="15"/>
        <v>Electric Music</v>
      </c>
      <c r="S153" s="9">
        <f t="shared" si="16"/>
        <v>41799.208333333336</v>
      </c>
      <c r="T153" s="9">
        <f t="shared" si="17"/>
        <v>41850.208333333336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2"/>
        <v>4.2306746987951804</v>
      </c>
      <c r="P154" s="5">
        <f t="shared" si="13"/>
        <v>52.006220379146917</v>
      </c>
      <c r="Q154" t="str">
        <f t="shared" si="14"/>
        <v>Music</v>
      </c>
      <c r="R154" s="6" t="str">
        <f t="shared" si="15"/>
        <v>Indie Rock</v>
      </c>
      <c r="S154" s="9">
        <f t="shared" si="16"/>
        <v>42783.25</v>
      </c>
      <c r="T154" s="9">
        <f t="shared" si="17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2"/>
        <v>0.92984160506863778</v>
      </c>
      <c r="P155" s="5">
        <f t="shared" si="13"/>
        <v>31.000176025347649</v>
      </c>
      <c r="Q155" t="str">
        <f t="shared" si="14"/>
        <v>Theater</v>
      </c>
      <c r="R155" s="6" t="str">
        <f t="shared" si="15"/>
        <v>Plays</v>
      </c>
      <c r="S155" s="9">
        <f t="shared" si="16"/>
        <v>41201.208333333336</v>
      </c>
      <c r="T155" s="9">
        <f t="shared" si="17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2"/>
        <v>0.58756567425569173</v>
      </c>
      <c r="P156" s="5">
        <f t="shared" si="13"/>
        <v>95.042492917847028</v>
      </c>
      <c r="Q156" t="str">
        <f t="shared" si="14"/>
        <v>Music</v>
      </c>
      <c r="R156" s="6" t="str">
        <f t="shared" si="15"/>
        <v>Indie Rock</v>
      </c>
      <c r="S156" s="9">
        <f t="shared" si="16"/>
        <v>42502.208333333328</v>
      </c>
      <c r="T156" s="9">
        <f t="shared" si="17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2"/>
        <v>0.65022222222222226</v>
      </c>
      <c r="P157" s="5">
        <f t="shared" si="13"/>
        <v>75.968174204355108</v>
      </c>
      <c r="Q157" t="str">
        <f t="shared" si="14"/>
        <v>Theater</v>
      </c>
      <c r="R157" s="6" t="str">
        <f t="shared" si="15"/>
        <v>Plays</v>
      </c>
      <c r="S157" s="9">
        <f t="shared" si="16"/>
        <v>40262.208333333336</v>
      </c>
      <c r="T157" s="9">
        <f t="shared" si="17"/>
        <v>40277.208333333336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2"/>
        <v>0.73939560439560437</v>
      </c>
      <c r="P158" s="5">
        <f t="shared" si="13"/>
        <v>71.013192612137203</v>
      </c>
      <c r="Q158" t="str">
        <f t="shared" si="14"/>
        <v>Music</v>
      </c>
      <c r="R158" s="6" t="str">
        <f t="shared" si="15"/>
        <v>Rock</v>
      </c>
      <c r="S158" s="9">
        <f t="shared" si="16"/>
        <v>43743.208333333328</v>
      </c>
      <c r="T158" s="9">
        <f t="shared" si="17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2"/>
        <v>0.52666666666666662</v>
      </c>
      <c r="P159" s="5">
        <f t="shared" si="13"/>
        <v>73.733333333333334</v>
      </c>
      <c r="Q159" t="str">
        <f t="shared" si="14"/>
        <v>Photography</v>
      </c>
      <c r="R159" s="6" t="str">
        <f t="shared" si="15"/>
        <v>Photography Books</v>
      </c>
      <c r="S159" s="9">
        <f t="shared" si="16"/>
        <v>41638.25</v>
      </c>
      <c r="T159" s="9">
        <f t="shared" si="17"/>
        <v>41650.25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2"/>
        <v>2.2095238095238097</v>
      </c>
      <c r="P160" s="5">
        <f t="shared" si="13"/>
        <v>113.17073170731707</v>
      </c>
      <c r="Q160" t="str">
        <f t="shared" si="14"/>
        <v>Music</v>
      </c>
      <c r="R160" s="6" t="str">
        <f t="shared" si="15"/>
        <v>Rock</v>
      </c>
      <c r="S160" s="9">
        <f t="shared" si="16"/>
        <v>42346.25</v>
      </c>
      <c r="T160" s="9">
        <f t="shared" si="17"/>
        <v>42347.25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2"/>
        <v>1.0001150627615063</v>
      </c>
      <c r="P161" s="5">
        <f t="shared" si="13"/>
        <v>105.00933552992861</v>
      </c>
      <c r="Q161" t="str">
        <f t="shared" si="14"/>
        <v>Theater</v>
      </c>
      <c r="R161" s="6" t="str">
        <f t="shared" si="15"/>
        <v>Plays</v>
      </c>
      <c r="S161" s="9">
        <f t="shared" si="16"/>
        <v>43551.208333333328</v>
      </c>
      <c r="T161" s="9">
        <f t="shared" si="17"/>
        <v>43569.208333333328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2"/>
        <v>1.6231249999999999</v>
      </c>
      <c r="P162" s="5">
        <f t="shared" si="13"/>
        <v>79.176829268292678</v>
      </c>
      <c r="Q162" t="str">
        <f t="shared" si="14"/>
        <v>Technology</v>
      </c>
      <c r="R162" s="6" t="str">
        <f t="shared" si="15"/>
        <v>Wearables</v>
      </c>
      <c r="S162" s="9">
        <f t="shared" si="16"/>
        <v>43582.208333333328</v>
      </c>
      <c r="T162" s="9">
        <f t="shared" si="17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2"/>
        <v>0.78181818181818186</v>
      </c>
      <c r="P163" s="5">
        <f t="shared" si="13"/>
        <v>57.333333333333336</v>
      </c>
      <c r="Q163" t="str">
        <f t="shared" si="14"/>
        <v>Technology</v>
      </c>
      <c r="R163" s="6" t="str">
        <f t="shared" si="15"/>
        <v>Web</v>
      </c>
      <c r="S163" s="9">
        <f t="shared" si="16"/>
        <v>42270.208333333328</v>
      </c>
      <c r="T163" s="9">
        <f t="shared" si="17"/>
        <v>42276.208333333328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2"/>
        <v>1.4973770491803278</v>
      </c>
      <c r="P164" s="5">
        <f t="shared" si="13"/>
        <v>58.178343949044589</v>
      </c>
      <c r="Q164" t="str">
        <f t="shared" si="14"/>
        <v>Music</v>
      </c>
      <c r="R164" s="6" t="str">
        <f t="shared" si="15"/>
        <v>Rock</v>
      </c>
      <c r="S164" s="9">
        <f t="shared" si="16"/>
        <v>43442.25</v>
      </c>
      <c r="T164" s="9">
        <f t="shared" si="17"/>
        <v>43472.25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2"/>
        <v>2.5325714285714285</v>
      </c>
      <c r="P165" s="5">
        <f t="shared" si="13"/>
        <v>36.032520325203251</v>
      </c>
      <c r="Q165" t="str">
        <f t="shared" si="14"/>
        <v>Photography</v>
      </c>
      <c r="R165" s="6" t="str">
        <f t="shared" si="15"/>
        <v>Photography Books</v>
      </c>
      <c r="S165" s="9">
        <f t="shared" si="16"/>
        <v>43028.208333333328</v>
      </c>
      <c r="T165" s="9">
        <f t="shared" si="17"/>
        <v>43077.25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2"/>
        <v>1.0016943521594683</v>
      </c>
      <c r="P166" s="5">
        <f t="shared" si="13"/>
        <v>107.99068767908309</v>
      </c>
      <c r="Q166" t="str">
        <f t="shared" si="14"/>
        <v>Theater</v>
      </c>
      <c r="R166" s="6" t="str">
        <f t="shared" si="15"/>
        <v>Plays</v>
      </c>
      <c r="S166" s="9">
        <f t="shared" si="16"/>
        <v>43016.208333333328</v>
      </c>
      <c r="T166" s="9">
        <f t="shared" si="17"/>
        <v>43017.208333333328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2"/>
        <v>1.2199004424778761</v>
      </c>
      <c r="P167" s="5">
        <f t="shared" si="13"/>
        <v>44.005985634477256</v>
      </c>
      <c r="Q167" t="str">
        <f t="shared" si="14"/>
        <v>Technology</v>
      </c>
      <c r="R167" s="6" t="str">
        <f t="shared" si="15"/>
        <v>Web</v>
      </c>
      <c r="S167" s="9">
        <f t="shared" si="16"/>
        <v>42948.208333333328</v>
      </c>
      <c r="T167" s="9">
        <f t="shared" si="17"/>
        <v>42980.208333333328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2"/>
        <v>1.3713265306122449</v>
      </c>
      <c r="P168" s="5">
        <f t="shared" si="13"/>
        <v>55.077868852459019</v>
      </c>
      <c r="Q168" t="str">
        <f t="shared" si="14"/>
        <v>Photography</v>
      </c>
      <c r="R168" s="6" t="str">
        <f t="shared" si="15"/>
        <v>Photography Books</v>
      </c>
      <c r="S168" s="9">
        <f t="shared" si="16"/>
        <v>40534.25</v>
      </c>
      <c r="T168" s="9">
        <f t="shared" si="17"/>
        <v>40538.25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2"/>
        <v>4.155384615384615</v>
      </c>
      <c r="P169" s="5">
        <f t="shared" si="13"/>
        <v>74</v>
      </c>
      <c r="Q169" t="str">
        <f t="shared" si="14"/>
        <v>Theater</v>
      </c>
      <c r="R169" s="6" t="str">
        <f t="shared" si="15"/>
        <v>Plays</v>
      </c>
      <c r="S169" s="9">
        <f t="shared" si="16"/>
        <v>41435.208333333336</v>
      </c>
      <c r="T169" s="9">
        <f t="shared" si="17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2"/>
        <v>0.3130913348946136</v>
      </c>
      <c r="P170" s="5">
        <f t="shared" si="13"/>
        <v>41.996858638743454</v>
      </c>
      <c r="Q170" t="str">
        <f t="shared" si="14"/>
        <v>Music</v>
      </c>
      <c r="R170" s="6" t="str">
        <f t="shared" si="15"/>
        <v>Indie Rock</v>
      </c>
      <c r="S170" s="9">
        <f t="shared" si="16"/>
        <v>43518.25</v>
      </c>
      <c r="T170" s="9">
        <f t="shared" si="17"/>
        <v>43541.208333333328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2"/>
        <v>4.240815450643777</v>
      </c>
      <c r="P171" s="5">
        <f t="shared" si="13"/>
        <v>77.988161010260455</v>
      </c>
      <c r="Q171" t="str">
        <f t="shared" si="14"/>
        <v>Film &amp; Video</v>
      </c>
      <c r="R171" s="6" t="str">
        <f t="shared" si="15"/>
        <v>Shorts</v>
      </c>
      <c r="S171" s="9">
        <f t="shared" si="16"/>
        <v>41077.208333333336</v>
      </c>
      <c r="T171" s="9">
        <f t="shared" si="17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2"/>
        <v>2.9388623072833599E-2</v>
      </c>
      <c r="P172" s="5">
        <f t="shared" si="13"/>
        <v>82.507462686567166</v>
      </c>
      <c r="Q172" t="str">
        <f t="shared" si="14"/>
        <v>Music</v>
      </c>
      <c r="R172" s="6" t="str">
        <f t="shared" si="15"/>
        <v>Indie Rock</v>
      </c>
      <c r="S172" s="9">
        <f t="shared" si="16"/>
        <v>42950.208333333328</v>
      </c>
      <c r="T172" s="9">
        <f t="shared" si="17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2"/>
        <v>0.1063265306122449</v>
      </c>
      <c r="P173" s="5">
        <f t="shared" si="13"/>
        <v>104.2</v>
      </c>
      <c r="Q173" t="str">
        <f t="shared" si="14"/>
        <v>Publishing</v>
      </c>
      <c r="R173" s="6" t="str">
        <f t="shared" si="15"/>
        <v>Translations</v>
      </c>
      <c r="S173" s="9">
        <f t="shared" si="16"/>
        <v>41718.208333333336</v>
      </c>
      <c r="T173" s="9">
        <f t="shared" si="17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2"/>
        <v>0.82874999999999999</v>
      </c>
      <c r="P174" s="5">
        <f t="shared" si="13"/>
        <v>25.5</v>
      </c>
      <c r="Q174" t="str">
        <f t="shared" si="14"/>
        <v>Film &amp; Video</v>
      </c>
      <c r="R174" s="6" t="str">
        <f t="shared" si="15"/>
        <v>Documentary</v>
      </c>
      <c r="S174" s="9">
        <f t="shared" si="16"/>
        <v>41839.208333333336</v>
      </c>
      <c r="T174" s="9">
        <f t="shared" si="17"/>
        <v>41854.208333333336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2"/>
        <v>1.6301447776628748</v>
      </c>
      <c r="P175" s="5">
        <f t="shared" si="13"/>
        <v>100.98334401024984</v>
      </c>
      <c r="Q175" t="str">
        <f t="shared" si="14"/>
        <v>Theater</v>
      </c>
      <c r="R175" s="6" t="str">
        <f t="shared" si="15"/>
        <v>Plays</v>
      </c>
      <c r="S175" s="9">
        <f t="shared" si="16"/>
        <v>41412.208333333336</v>
      </c>
      <c r="T175" s="9">
        <f t="shared" si="17"/>
        <v>41418.208333333336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2"/>
        <v>8.9466666666666672</v>
      </c>
      <c r="P176" s="5">
        <f t="shared" si="13"/>
        <v>111.83333333333333</v>
      </c>
      <c r="Q176" t="str">
        <f t="shared" si="14"/>
        <v>Technology</v>
      </c>
      <c r="R176" s="6" t="str">
        <f t="shared" si="15"/>
        <v>Wearables</v>
      </c>
      <c r="S176" s="9">
        <f t="shared" si="16"/>
        <v>42282.208333333328</v>
      </c>
      <c r="T176" s="9">
        <f t="shared" si="17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2"/>
        <v>0.26191501103752757</v>
      </c>
      <c r="P177" s="5">
        <f t="shared" si="13"/>
        <v>41.999115044247787</v>
      </c>
      <c r="Q177" t="str">
        <f t="shared" si="14"/>
        <v>Theater</v>
      </c>
      <c r="R177" s="6" t="str">
        <f t="shared" si="15"/>
        <v>Plays</v>
      </c>
      <c r="S177" s="9">
        <f t="shared" si="16"/>
        <v>42613.208333333328</v>
      </c>
      <c r="T177" s="9">
        <f t="shared" si="17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2"/>
        <v>0.74834782608695649</v>
      </c>
      <c r="P178" s="5">
        <f t="shared" si="13"/>
        <v>110.05115089514067</v>
      </c>
      <c r="Q178" t="str">
        <f t="shared" si="14"/>
        <v>Theater</v>
      </c>
      <c r="R178" s="6" t="str">
        <f t="shared" si="15"/>
        <v>Plays</v>
      </c>
      <c r="S178" s="9">
        <f t="shared" si="16"/>
        <v>42616.208333333328</v>
      </c>
      <c r="T178" s="9">
        <f t="shared" si="17"/>
        <v>42625.208333333328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2"/>
        <v>4.1647680412371137</v>
      </c>
      <c r="P179" s="5">
        <f t="shared" si="13"/>
        <v>58.997079225994888</v>
      </c>
      <c r="Q179" t="str">
        <f t="shared" si="14"/>
        <v>Theater</v>
      </c>
      <c r="R179" s="6" t="str">
        <f t="shared" si="15"/>
        <v>Plays</v>
      </c>
      <c r="S179" s="9">
        <f t="shared" si="16"/>
        <v>40497.25</v>
      </c>
      <c r="T179" s="9">
        <f t="shared" si="17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2"/>
        <v>0.96208333333333329</v>
      </c>
      <c r="P180" s="5">
        <f t="shared" si="13"/>
        <v>32.985714285714288</v>
      </c>
      <c r="Q180" t="str">
        <f t="shared" si="14"/>
        <v>Food</v>
      </c>
      <c r="R180" s="6" t="str">
        <f t="shared" si="15"/>
        <v>Food Trucks</v>
      </c>
      <c r="S180" s="9">
        <f t="shared" si="16"/>
        <v>42999.208333333328</v>
      </c>
      <c r="T180" s="9">
        <f t="shared" si="17"/>
        <v>43008.208333333328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2"/>
        <v>3.5771910112359548</v>
      </c>
      <c r="P181" s="5">
        <f t="shared" si="13"/>
        <v>45.005654509471306</v>
      </c>
      <c r="Q181" t="str">
        <f t="shared" si="14"/>
        <v>Theater</v>
      </c>
      <c r="R181" s="6" t="str">
        <f t="shared" si="15"/>
        <v>Plays</v>
      </c>
      <c r="S181" s="9">
        <f t="shared" si="16"/>
        <v>41350.208333333336</v>
      </c>
      <c r="T181" s="9">
        <f t="shared" si="17"/>
        <v>41351.208333333336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2"/>
        <v>3.0845714285714285</v>
      </c>
      <c r="P182" s="5">
        <f t="shared" si="13"/>
        <v>81.98196487897485</v>
      </c>
      <c r="Q182" t="str">
        <f t="shared" si="14"/>
        <v>Technology</v>
      </c>
      <c r="R182" s="6" t="str">
        <f t="shared" si="15"/>
        <v>Wearables</v>
      </c>
      <c r="S182" s="9">
        <f t="shared" si="16"/>
        <v>40259.208333333336</v>
      </c>
      <c r="T182" s="9">
        <f t="shared" si="17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2"/>
        <v>0.61802325581395345</v>
      </c>
      <c r="P183" s="5">
        <f t="shared" si="13"/>
        <v>39.080882352941174</v>
      </c>
      <c r="Q183" t="str">
        <f t="shared" si="14"/>
        <v>Technology</v>
      </c>
      <c r="R183" s="6" t="str">
        <f t="shared" si="15"/>
        <v>Web</v>
      </c>
      <c r="S183" s="9">
        <f t="shared" si="16"/>
        <v>43012.208333333328</v>
      </c>
      <c r="T183" s="9">
        <f t="shared" si="17"/>
        <v>43030.208333333328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2"/>
        <v>7.2232472324723247</v>
      </c>
      <c r="P184" s="5">
        <f t="shared" si="13"/>
        <v>58.996383363471971</v>
      </c>
      <c r="Q184" t="str">
        <f t="shared" si="14"/>
        <v>Theater</v>
      </c>
      <c r="R184" s="6" t="str">
        <f t="shared" si="15"/>
        <v>Plays</v>
      </c>
      <c r="S184" s="9">
        <f t="shared" si="16"/>
        <v>43631.208333333328</v>
      </c>
      <c r="T184" s="9">
        <f t="shared" si="17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2"/>
        <v>0.69117647058823528</v>
      </c>
      <c r="P185" s="5">
        <f t="shared" si="13"/>
        <v>40.988372093023258</v>
      </c>
      <c r="Q185" t="str">
        <f t="shared" si="14"/>
        <v>Music</v>
      </c>
      <c r="R185" s="6" t="str">
        <f t="shared" si="15"/>
        <v>Rock</v>
      </c>
      <c r="S185" s="9">
        <f t="shared" si="16"/>
        <v>40430.208333333336</v>
      </c>
      <c r="T185" s="9">
        <f t="shared" si="17"/>
        <v>40443.208333333336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2"/>
        <v>2.9305555555555554</v>
      </c>
      <c r="P186" s="5">
        <f t="shared" si="13"/>
        <v>31.029411764705884</v>
      </c>
      <c r="Q186" t="str">
        <f t="shared" si="14"/>
        <v>Theater</v>
      </c>
      <c r="R186" s="6" t="str">
        <f t="shared" si="15"/>
        <v>Plays</v>
      </c>
      <c r="S186" s="9">
        <f t="shared" si="16"/>
        <v>43588.208333333328</v>
      </c>
      <c r="T186" s="9">
        <f t="shared" si="17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2"/>
        <v>0.71799999999999997</v>
      </c>
      <c r="P187" s="5">
        <f t="shared" si="13"/>
        <v>37.789473684210527</v>
      </c>
      <c r="Q187" t="str">
        <f t="shared" si="14"/>
        <v>Film &amp; Video</v>
      </c>
      <c r="R187" s="6" t="str">
        <f t="shared" si="15"/>
        <v>Television</v>
      </c>
      <c r="S187" s="9">
        <f t="shared" si="16"/>
        <v>43233.208333333328</v>
      </c>
      <c r="T187" s="9">
        <f t="shared" si="17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2"/>
        <v>0.31934684684684683</v>
      </c>
      <c r="P188" s="5">
        <f t="shared" si="13"/>
        <v>32.006772009029348</v>
      </c>
      <c r="Q188" t="str">
        <f t="shared" si="14"/>
        <v>Theater</v>
      </c>
      <c r="R188" s="6" t="str">
        <f t="shared" si="15"/>
        <v>Plays</v>
      </c>
      <c r="S188" s="9">
        <f t="shared" si="16"/>
        <v>41782.208333333336</v>
      </c>
      <c r="T188" s="9">
        <f t="shared" si="17"/>
        <v>41797.208333333336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2"/>
        <v>2.2987375415282392</v>
      </c>
      <c r="P189" s="5">
        <f t="shared" si="13"/>
        <v>95.966712898751737</v>
      </c>
      <c r="Q189" t="str">
        <f t="shared" si="14"/>
        <v>Film &amp; Video</v>
      </c>
      <c r="R189" s="6" t="str">
        <f t="shared" si="15"/>
        <v>Shorts</v>
      </c>
      <c r="S189" s="9">
        <f t="shared" si="16"/>
        <v>41328.25</v>
      </c>
      <c r="T189" s="9">
        <f t="shared" si="17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2"/>
        <v>0.3201219512195122</v>
      </c>
      <c r="P190" s="5">
        <f t="shared" si="13"/>
        <v>75</v>
      </c>
      <c r="Q190" t="str">
        <f t="shared" si="14"/>
        <v>Theater</v>
      </c>
      <c r="R190" s="6" t="str">
        <f t="shared" si="15"/>
        <v>Plays</v>
      </c>
      <c r="S190" s="9">
        <f t="shared" si="16"/>
        <v>41975.25</v>
      </c>
      <c r="T190" s="9">
        <f t="shared" si="17"/>
        <v>41976.25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2"/>
        <v>0.23525352848928385</v>
      </c>
      <c r="P191" s="5">
        <f t="shared" si="13"/>
        <v>102.0498866213152</v>
      </c>
      <c r="Q191" t="str">
        <f t="shared" si="14"/>
        <v>Theater</v>
      </c>
      <c r="R191" s="6" t="str">
        <f t="shared" si="15"/>
        <v>Plays</v>
      </c>
      <c r="S191" s="9">
        <f t="shared" si="16"/>
        <v>42433.25</v>
      </c>
      <c r="T191" s="9">
        <f t="shared" si="17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2"/>
        <v>0.68594594594594593</v>
      </c>
      <c r="P192" s="5">
        <f t="shared" si="13"/>
        <v>105.75</v>
      </c>
      <c r="Q192" t="str">
        <f t="shared" si="14"/>
        <v>Theater</v>
      </c>
      <c r="R192" s="6" t="str">
        <f t="shared" si="15"/>
        <v>Plays</v>
      </c>
      <c r="S192" s="9">
        <f t="shared" si="16"/>
        <v>41429.208333333336</v>
      </c>
      <c r="T192" s="9">
        <f t="shared" si="17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2"/>
        <v>0.37952380952380954</v>
      </c>
      <c r="P193" s="5">
        <f t="shared" si="13"/>
        <v>37.069767441860463</v>
      </c>
      <c r="Q193" t="str">
        <f t="shared" si="14"/>
        <v>Theater</v>
      </c>
      <c r="R193" s="6" t="str">
        <f t="shared" si="15"/>
        <v>Plays</v>
      </c>
      <c r="S193" s="9">
        <f t="shared" si="16"/>
        <v>43536.208333333328</v>
      </c>
      <c r="T193" s="9">
        <f t="shared" si="17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ref="O194:O257" si="18">E194/D194</f>
        <v>0.19992957746478873</v>
      </c>
      <c r="P194" s="5">
        <f t="shared" ref="P194:P257" si="19">IF(E194=0,0,E194/G194)</f>
        <v>35.049382716049379</v>
      </c>
      <c r="Q194" t="str">
        <f t="shared" ref="Q194:Q257" si="20">IF(COUNTIF(N194,"*film*"),"Film &amp; Video",IF(COUNTIF(N194,"*food*"),"Food",IF(COUNTIF(N194,"*games*"),"Games",IF(COUNTIF(N194,"*journalism*"),"Journalism",IF(COUNTIF(N194,"*music*"),"Music",IF(COUNTIF(N194,"*photography*"),"Photography",IF(COUNTIF(N194,"*publishing*"),"Publishing",IF(COUNTIF(N194,"*technology*"),"Technology",IF(COUNTIF(N194,"*theater*"),"Theater",0)))))))))</f>
        <v>Music</v>
      </c>
      <c r="R194" s="6" t="str">
        <f t="shared" ref="R194:R257" si="21">IF(COUNTIF(N194,"*animation*"),"Animation",IF(COUNTIF(N194,"*documentary*"),"Documentary",IF(COUNTIF(N194,"*drama*"),"Drama",IF(COUNTIF(N194,"*science fiction*"),"Science Fiction",IF(COUNTIF(N194,"*shorts*"),"Shorts",IF(COUNTIF(N194,"*television*"),"Television",IF(COUNTIF(N194,"*food trucks*"),"Food Trucks",IF(COUNTIF(N194,"*mobile games*"),"Mobile Games",IF(COUNTIF(N194,"*video games*"),"Video Games",IF(COUNTIF(N194,"*audio*"),"Audio",IF(COUNTIF(N194,"*electric music*"),"Electric Music",IF(COUNTIF(N194,"*indie rock*"),"Indie Rock",IF(COUNTIF(N194,"*jazz*"),"Jazz",IF(COUNTIF(N194,"*metal*"),"Metal",IF(COUNTIF(N194,"*rock*"),"Rock",IF(COUNTIF(N194,"*world music*"),"World Music",IF(COUNTIF(N194,"*photography books*"),"Photography Books",IF(COUNTIF(N194,"*non*"),"Nonfiction",IF(COUNTIF(N194,"*fiction*"),"Fiction",IF(COUNTIF(N194,"*radio &amp; podcasts*"),"Radio &amp; Podcasts",IF(COUNTIF(N194,"*translation*"),"Translations",IF(COUNTIF(N194,"*wearables*"),"Wearables",IF(COUNTIF(N194,"*web*"),"Web",IF(COUNTIF(N194,"*plays*"),"Plays",0))))))))))))))))))))))))</f>
        <v>Rock</v>
      </c>
      <c r="S194" s="9">
        <f t="shared" si="16"/>
        <v>41817.208333333336</v>
      </c>
      <c r="T194" s="9">
        <f t="shared" si="17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8"/>
        <v>0.45636363636363636</v>
      </c>
      <c r="P195" s="5">
        <f t="shared" si="19"/>
        <v>46.338461538461537</v>
      </c>
      <c r="Q195" t="str">
        <f t="shared" si="20"/>
        <v>Music</v>
      </c>
      <c r="R195" s="6" t="str">
        <f t="shared" si="21"/>
        <v>Indie Rock</v>
      </c>
      <c r="S195" s="9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si="18"/>
        <v>1.227605633802817</v>
      </c>
      <c r="P196" s="5">
        <f t="shared" si="19"/>
        <v>69.174603174603178</v>
      </c>
      <c r="Q196" t="str">
        <f t="shared" si="20"/>
        <v>Music</v>
      </c>
      <c r="R196" s="6" t="str">
        <f t="shared" si="21"/>
        <v>Metal</v>
      </c>
      <c r="S196" s="9">
        <f t="shared" si="22"/>
        <v>42261.208333333328</v>
      </c>
      <c r="T196" s="9">
        <f t="shared" si="23"/>
        <v>42277.208333333328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18"/>
        <v>3.61753164556962</v>
      </c>
      <c r="P197" s="5">
        <f t="shared" si="19"/>
        <v>109.07824427480917</v>
      </c>
      <c r="Q197" t="str">
        <f t="shared" si="20"/>
        <v>Music</v>
      </c>
      <c r="R197" s="6" t="str">
        <f t="shared" si="21"/>
        <v>Electric Music</v>
      </c>
      <c r="S197" s="9">
        <f t="shared" si="22"/>
        <v>43310.208333333328</v>
      </c>
      <c r="T197" s="9">
        <f t="shared" si="23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18"/>
        <v>0.63146341463414635</v>
      </c>
      <c r="P198" s="5">
        <f t="shared" si="19"/>
        <v>51.78</v>
      </c>
      <c r="Q198" t="str">
        <f t="shared" si="20"/>
        <v>Technology</v>
      </c>
      <c r="R198" s="6" t="str">
        <f t="shared" si="21"/>
        <v>Wearables</v>
      </c>
      <c r="S198" s="9">
        <f t="shared" si="22"/>
        <v>42616.208333333328</v>
      </c>
      <c r="T198" s="9">
        <f t="shared" si="23"/>
        <v>42635.208333333328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18"/>
        <v>2.9820475319926874</v>
      </c>
      <c r="P199" s="5">
        <f t="shared" si="19"/>
        <v>82.010055304172951</v>
      </c>
      <c r="Q199" t="str">
        <f t="shared" si="20"/>
        <v>Film &amp; Video</v>
      </c>
      <c r="R199" s="6" t="str">
        <f t="shared" si="21"/>
        <v>Drama</v>
      </c>
      <c r="S199" s="9">
        <f t="shared" si="22"/>
        <v>42909.208333333328</v>
      </c>
      <c r="T199" s="9">
        <f t="shared" si="23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18"/>
        <v>9.5585443037974685E-2</v>
      </c>
      <c r="P200" s="5">
        <f t="shared" si="19"/>
        <v>35.958333333333336</v>
      </c>
      <c r="Q200" t="str">
        <f t="shared" si="20"/>
        <v>Music</v>
      </c>
      <c r="R200" s="6" t="str">
        <f t="shared" si="21"/>
        <v>Electric Music</v>
      </c>
      <c r="S200" s="9">
        <f t="shared" si="22"/>
        <v>40396.208333333336</v>
      </c>
      <c r="T200" s="9">
        <f t="shared" si="23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19"/>
        <v>74.461538461538467</v>
      </c>
      <c r="Q201" t="str">
        <f t="shared" si="20"/>
        <v>Music</v>
      </c>
      <c r="R201" s="6" t="str">
        <f t="shared" si="21"/>
        <v>Rock</v>
      </c>
      <c r="S201" s="9">
        <f t="shared" si="22"/>
        <v>42192.208333333328</v>
      </c>
      <c r="T201" s="9">
        <f t="shared" si="23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18"/>
        <v>0.02</v>
      </c>
      <c r="P202" s="5">
        <f t="shared" si="19"/>
        <v>2</v>
      </c>
      <c r="Q202" t="str">
        <f t="shared" si="20"/>
        <v>Theater</v>
      </c>
      <c r="R202" s="6" t="str">
        <f t="shared" si="21"/>
        <v>Plays</v>
      </c>
      <c r="S202" s="9">
        <f t="shared" si="22"/>
        <v>40262.208333333336</v>
      </c>
      <c r="T202" s="9">
        <f t="shared" si="23"/>
        <v>40273.208333333336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8"/>
        <v>6.8119047619047617</v>
      </c>
      <c r="P203" s="5">
        <f t="shared" si="19"/>
        <v>91.114649681528661</v>
      </c>
      <c r="Q203" t="str">
        <f t="shared" si="20"/>
        <v>Technology</v>
      </c>
      <c r="R203" s="6" t="str">
        <f t="shared" si="21"/>
        <v>Web</v>
      </c>
      <c r="S203" s="9">
        <f t="shared" si="22"/>
        <v>41845.208333333336</v>
      </c>
      <c r="T203" s="9">
        <f t="shared" si="23"/>
        <v>41863.208333333336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8"/>
        <v>0.78831325301204824</v>
      </c>
      <c r="P204" s="5">
        <f t="shared" si="19"/>
        <v>79.792682926829272</v>
      </c>
      <c r="Q204" t="str">
        <f t="shared" si="20"/>
        <v>Food</v>
      </c>
      <c r="R204" s="6" t="str">
        <f t="shared" si="21"/>
        <v>Food Trucks</v>
      </c>
      <c r="S204" s="9">
        <f t="shared" si="22"/>
        <v>40818.208333333336</v>
      </c>
      <c r="T204" s="9">
        <f t="shared" si="23"/>
        <v>40822.208333333336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18"/>
        <v>1.3440792216817234</v>
      </c>
      <c r="P205" s="5">
        <f t="shared" si="19"/>
        <v>42.999777678968428</v>
      </c>
      <c r="Q205" t="str">
        <f t="shared" si="20"/>
        <v>Theater</v>
      </c>
      <c r="R205" s="6" t="str">
        <f t="shared" si="21"/>
        <v>Plays</v>
      </c>
      <c r="S205" s="9">
        <f t="shared" si="22"/>
        <v>42752.25</v>
      </c>
      <c r="T205" s="9">
        <f t="shared" si="23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18"/>
        <v>3.372E-2</v>
      </c>
      <c r="P206" s="5">
        <f t="shared" si="19"/>
        <v>63.225000000000001</v>
      </c>
      <c r="Q206" t="str">
        <f t="shared" si="20"/>
        <v>Music</v>
      </c>
      <c r="R206" s="6" t="str">
        <f t="shared" si="21"/>
        <v>Jazz</v>
      </c>
      <c r="S206" s="9">
        <f t="shared" si="22"/>
        <v>40636.208333333336</v>
      </c>
      <c r="T206" s="9">
        <f t="shared" si="23"/>
        <v>40646.208333333336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18"/>
        <v>4.3184615384615386</v>
      </c>
      <c r="P207" s="5">
        <f t="shared" si="19"/>
        <v>70.174999999999997</v>
      </c>
      <c r="Q207" t="str">
        <f t="shared" si="20"/>
        <v>Theater</v>
      </c>
      <c r="R207" s="6" t="str">
        <f t="shared" si="21"/>
        <v>Plays</v>
      </c>
      <c r="S207" s="9">
        <f t="shared" si="22"/>
        <v>43390.208333333328</v>
      </c>
      <c r="T207" s="9">
        <f t="shared" si="23"/>
        <v>43402.208333333328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18"/>
        <v>0.38844444444444443</v>
      </c>
      <c r="P208" s="5">
        <f t="shared" si="19"/>
        <v>61.333333333333336</v>
      </c>
      <c r="Q208" t="str">
        <f t="shared" si="20"/>
        <v>Publishing</v>
      </c>
      <c r="R208" s="6" t="str">
        <f t="shared" si="21"/>
        <v>Fiction</v>
      </c>
      <c r="S208" s="9">
        <f t="shared" si="22"/>
        <v>40236.25</v>
      </c>
      <c r="T208" s="9">
        <f t="shared" si="23"/>
        <v>40245.25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8"/>
        <v>4.2569999999999997</v>
      </c>
      <c r="P209" s="5">
        <f t="shared" si="19"/>
        <v>99</v>
      </c>
      <c r="Q209" t="str">
        <f t="shared" si="20"/>
        <v>Music</v>
      </c>
      <c r="R209" s="6" t="str">
        <f t="shared" si="21"/>
        <v>Rock</v>
      </c>
      <c r="S209" s="9">
        <f t="shared" si="22"/>
        <v>43340.208333333328</v>
      </c>
      <c r="T209" s="9">
        <f t="shared" si="23"/>
        <v>43360.208333333328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18"/>
        <v>1.0112239715591671</v>
      </c>
      <c r="P210" s="5">
        <f t="shared" si="19"/>
        <v>96.984900146127615</v>
      </c>
      <c r="Q210" t="str">
        <f t="shared" si="20"/>
        <v>Film &amp; Video</v>
      </c>
      <c r="R210" s="6" t="str">
        <f t="shared" si="21"/>
        <v>Documentary</v>
      </c>
      <c r="S210" s="9">
        <f t="shared" si="22"/>
        <v>43048.25</v>
      </c>
      <c r="T210" s="9">
        <f t="shared" si="23"/>
        <v>43072.25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18"/>
        <v>0.21188688946015424</v>
      </c>
      <c r="P211" s="5">
        <f t="shared" si="19"/>
        <v>51.004950495049506</v>
      </c>
      <c r="Q211" t="str">
        <f t="shared" si="20"/>
        <v>Film &amp; Video</v>
      </c>
      <c r="R211" s="6" t="str">
        <f t="shared" si="21"/>
        <v>Documentary</v>
      </c>
      <c r="S211" s="9">
        <f t="shared" si="22"/>
        <v>42496.208333333328</v>
      </c>
      <c r="T211" s="9">
        <f t="shared" si="23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18"/>
        <v>0.67425531914893622</v>
      </c>
      <c r="P212" s="5">
        <f t="shared" si="19"/>
        <v>28.044247787610619</v>
      </c>
      <c r="Q212" t="str">
        <f t="shared" si="20"/>
        <v>Film &amp; Video</v>
      </c>
      <c r="R212" s="6" t="str">
        <f t="shared" si="21"/>
        <v>Science Fiction</v>
      </c>
      <c r="S212" s="9">
        <f t="shared" si="22"/>
        <v>42797.25</v>
      </c>
      <c r="T212" s="9">
        <f t="shared" si="23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18"/>
        <v>0.9492337164750958</v>
      </c>
      <c r="P213" s="5">
        <f t="shared" si="19"/>
        <v>60.984615384615381</v>
      </c>
      <c r="Q213" t="str">
        <f t="shared" si="20"/>
        <v>Theater</v>
      </c>
      <c r="R213" s="6" t="str">
        <f t="shared" si="21"/>
        <v>Plays</v>
      </c>
      <c r="S213" s="9">
        <f t="shared" si="22"/>
        <v>41513.208333333336</v>
      </c>
      <c r="T213" s="9">
        <f t="shared" si="23"/>
        <v>41537.208333333336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18"/>
        <v>1.5185185185185186</v>
      </c>
      <c r="P214" s="5">
        <f t="shared" si="19"/>
        <v>73.214285714285708</v>
      </c>
      <c r="Q214" t="str">
        <f t="shared" si="20"/>
        <v>Theater</v>
      </c>
      <c r="R214" s="6" t="str">
        <f t="shared" si="21"/>
        <v>Plays</v>
      </c>
      <c r="S214" s="9">
        <f t="shared" si="22"/>
        <v>43814.25</v>
      </c>
      <c r="T214" s="9">
        <f t="shared" si="23"/>
        <v>43860.25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18"/>
        <v>1.9516382252559727</v>
      </c>
      <c r="P215" s="5">
        <f t="shared" si="19"/>
        <v>39.997435299603637</v>
      </c>
      <c r="Q215" t="str">
        <f t="shared" si="20"/>
        <v>Music</v>
      </c>
      <c r="R215" s="6" t="str">
        <f t="shared" si="21"/>
        <v>Indie Rock</v>
      </c>
      <c r="S215" s="9">
        <f t="shared" si="22"/>
        <v>40488.208333333336</v>
      </c>
      <c r="T215" s="9">
        <f t="shared" si="23"/>
        <v>40496.25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8"/>
        <v>10.231428571428571</v>
      </c>
      <c r="P216" s="5">
        <f t="shared" si="19"/>
        <v>86.812121212121212</v>
      </c>
      <c r="Q216" t="str">
        <f t="shared" si="20"/>
        <v>Music</v>
      </c>
      <c r="R216" s="6" t="str">
        <f t="shared" si="21"/>
        <v>Rock</v>
      </c>
      <c r="S216" s="9">
        <f t="shared" si="22"/>
        <v>40409.208333333336</v>
      </c>
      <c r="T216" s="9">
        <f t="shared" si="23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18"/>
        <v>3.8418367346938778E-2</v>
      </c>
      <c r="P217" s="5">
        <f t="shared" si="19"/>
        <v>42.125874125874127</v>
      </c>
      <c r="Q217" t="str">
        <f t="shared" si="20"/>
        <v>Theater</v>
      </c>
      <c r="R217" s="6" t="str">
        <f t="shared" si="21"/>
        <v>Plays</v>
      </c>
      <c r="S217" s="9">
        <f t="shared" si="22"/>
        <v>43509.25</v>
      </c>
      <c r="T217" s="9">
        <f t="shared" si="23"/>
        <v>43511.25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18"/>
        <v>1.5507066557107643</v>
      </c>
      <c r="P218" s="5">
        <f t="shared" si="19"/>
        <v>103.97851239669421</v>
      </c>
      <c r="Q218" t="str">
        <f t="shared" si="20"/>
        <v>Theater</v>
      </c>
      <c r="R218" s="6" t="str">
        <f t="shared" si="21"/>
        <v>Plays</v>
      </c>
      <c r="S218" s="9">
        <f t="shared" si="22"/>
        <v>40869.25</v>
      </c>
      <c r="T218" s="9">
        <f t="shared" si="23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18"/>
        <v>0.44753477588871715</v>
      </c>
      <c r="P219" s="5">
        <f t="shared" si="19"/>
        <v>62.003211991434689</v>
      </c>
      <c r="Q219" t="str">
        <f t="shared" si="20"/>
        <v>Film &amp; Video</v>
      </c>
      <c r="R219" s="6" t="str">
        <f t="shared" si="21"/>
        <v>Science Fiction</v>
      </c>
      <c r="S219" s="9">
        <f t="shared" si="22"/>
        <v>43583.208333333328</v>
      </c>
      <c r="T219" s="9">
        <f t="shared" si="23"/>
        <v>43592.208333333328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18"/>
        <v>2.1594736842105262</v>
      </c>
      <c r="P220" s="5">
        <f t="shared" si="19"/>
        <v>31.005037783375315</v>
      </c>
      <c r="Q220" t="str">
        <f t="shared" si="20"/>
        <v>Film &amp; Video</v>
      </c>
      <c r="R220" s="6" t="str">
        <f t="shared" si="21"/>
        <v>Shorts</v>
      </c>
      <c r="S220" s="9">
        <f t="shared" si="22"/>
        <v>40858.25</v>
      </c>
      <c r="T220" s="9">
        <f t="shared" si="23"/>
        <v>40892.25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18"/>
        <v>3.3212709832134291</v>
      </c>
      <c r="P221" s="5">
        <f t="shared" si="19"/>
        <v>89.991552956465242</v>
      </c>
      <c r="Q221" t="str">
        <f t="shared" si="20"/>
        <v>Film &amp; Video</v>
      </c>
      <c r="R221" s="6" t="str">
        <f t="shared" si="21"/>
        <v>Animation</v>
      </c>
      <c r="S221" s="9">
        <f t="shared" si="22"/>
        <v>41137.208333333336</v>
      </c>
      <c r="T221" s="9">
        <f t="shared" si="23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18"/>
        <v>8.4430379746835441E-2</v>
      </c>
      <c r="P222" s="5">
        <f t="shared" si="19"/>
        <v>39.235294117647058</v>
      </c>
      <c r="Q222" t="str">
        <f t="shared" si="20"/>
        <v>Theater</v>
      </c>
      <c r="R222" s="6" t="str">
        <f t="shared" si="21"/>
        <v>Plays</v>
      </c>
      <c r="S222" s="9">
        <f t="shared" si="22"/>
        <v>40725.208333333336</v>
      </c>
      <c r="T222" s="9">
        <f t="shared" si="23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8"/>
        <v>0.9862551440329218</v>
      </c>
      <c r="P223" s="5">
        <f t="shared" si="19"/>
        <v>54.993116108306566</v>
      </c>
      <c r="Q223" t="str">
        <f t="shared" si="20"/>
        <v>Food</v>
      </c>
      <c r="R223" s="6" t="str">
        <f t="shared" si="21"/>
        <v>Food Trucks</v>
      </c>
      <c r="S223" s="9">
        <f t="shared" si="22"/>
        <v>41081.208333333336</v>
      </c>
      <c r="T223" s="9">
        <f t="shared" si="23"/>
        <v>41083.208333333336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18"/>
        <v>1.3797916666666667</v>
      </c>
      <c r="P224" s="5">
        <f t="shared" si="19"/>
        <v>47.992753623188406</v>
      </c>
      <c r="Q224" t="str">
        <f t="shared" si="20"/>
        <v>Photography</v>
      </c>
      <c r="R224" s="6" t="str">
        <f t="shared" si="21"/>
        <v>Photography Books</v>
      </c>
      <c r="S224" s="9">
        <f t="shared" si="22"/>
        <v>41914.208333333336</v>
      </c>
      <c r="T224" s="9">
        <f t="shared" si="23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18"/>
        <v>0.93810996563573879</v>
      </c>
      <c r="P225" s="5">
        <f t="shared" si="19"/>
        <v>87.966702470461868</v>
      </c>
      <c r="Q225" t="str">
        <f t="shared" si="20"/>
        <v>Theater</v>
      </c>
      <c r="R225" s="6" t="str">
        <f t="shared" si="21"/>
        <v>Plays</v>
      </c>
      <c r="S225" s="9">
        <f t="shared" si="22"/>
        <v>42445.208333333328</v>
      </c>
      <c r="T225" s="9">
        <f t="shared" si="23"/>
        <v>42459.208333333328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18"/>
        <v>4.0363930885529156</v>
      </c>
      <c r="P226" s="5">
        <f t="shared" si="19"/>
        <v>51.999165275459099</v>
      </c>
      <c r="Q226" t="str">
        <f t="shared" si="20"/>
        <v>Film &amp; Video</v>
      </c>
      <c r="R226" s="6" t="str">
        <f t="shared" si="21"/>
        <v>Science Fiction</v>
      </c>
      <c r="S226" s="9">
        <f t="shared" si="22"/>
        <v>41906.208333333336</v>
      </c>
      <c r="T226" s="9">
        <f t="shared" si="23"/>
        <v>41951.25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8"/>
        <v>2.6017404129793511</v>
      </c>
      <c r="P227" s="5">
        <f t="shared" si="19"/>
        <v>29.999659863945578</v>
      </c>
      <c r="Q227" t="str">
        <f t="shared" si="20"/>
        <v>Music</v>
      </c>
      <c r="R227" s="6" t="str">
        <f t="shared" si="21"/>
        <v>Rock</v>
      </c>
      <c r="S227" s="9">
        <f t="shared" si="22"/>
        <v>41762.208333333336</v>
      </c>
      <c r="T227" s="9">
        <f t="shared" si="23"/>
        <v>41762.208333333336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18"/>
        <v>3.6663333333333332</v>
      </c>
      <c r="P228" s="5">
        <f t="shared" si="19"/>
        <v>98.205357142857139</v>
      </c>
      <c r="Q228" t="str">
        <f t="shared" si="20"/>
        <v>Photography</v>
      </c>
      <c r="R228" s="6" t="str">
        <f t="shared" si="21"/>
        <v>Photography Books</v>
      </c>
      <c r="S228" s="9">
        <f t="shared" si="22"/>
        <v>40276.208333333336</v>
      </c>
      <c r="T228" s="9">
        <f t="shared" si="23"/>
        <v>40313.208333333336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18"/>
        <v>1.687208538587849</v>
      </c>
      <c r="P229" s="5">
        <f t="shared" si="19"/>
        <v>108.96182396606575</v>
      </c>
      <c r="Q229" t="str">
        <f t="shared" si="20"/>
        <v>Games</v>
      </c>
      <c r="R229" s="6" t="str">
        <f t="shared" si="21"/>
        <v>Mobile Games</v>
      </c>
      <c r="S229" s="9">
        <f t="shared" si="22"/>
        <v>42139.208333333328</v>
      </c>
      <c r="T229" s="9">
        <f t="shared" si="23"/>
        <v>42145.208333333328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18"/>
        <v>1.1990717911530093</v>
      </c>
      <c r="P230" s="5">
        <f t="shared" si="19"/>
        <v>66.998379254457049</v>
      </c>
      <c r="Q230" t="str">
        <f t="shared" si="20"/>
        <v>Film &amp; Video</v>
      </c>
      <c r="R230" s="6" t="str">
        <f t="shared" si="21"/>
        <v>Animation</v>
      </c>
      <c r="S230" s="9">
        <f t="shared" si="22"/>
        <v>42613.208333333328</v>
      </c>
      <c r="T230" s="9">
        <f t="shared" si="23"/>
        <v>42638.208333333328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18"/>
        <v>1.936892523364486</v>
      </c>
      <c r="P231" s="5">
        <f t="shared" si="19"/>
        <v>64.99333594668758</v>
      </c>
      <c r="Q231" t="str">
        <f t="shared" si="20"/>
        <v>Games</v>
      </c>
      <c r="R231" s="6" t="str">
        <f t="shared" si="21"/>
        <v>Mobile Games</v>
      </c>
      <c r="S231" s="9">
        <f t="shared" si="22"/>
        <v>42887.208333333328</v>
      </c>
      <c r="T231" s="9">
        <f t="shared" si="23"/>
        <v>42935.208333333328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18"/>
        <v>4.2016666666666671</v>
      </c>
      <c r="P232" s="5">
        <f t="shared" si="19"/>
        <v>99.841584158415841</v>
      </c>
      <c r="Q232" t="str">
        <f t="shared" si="20"/>
        <v>Games</v>
      </c>
      <c r="R232" s="6" t="str">
        <f t="shared" si="21"/>
        <v>Video Games</v>
      </c>
      <c r="S232" s="9">
        <f t="shared" si="22"/>
        <v>43805.25</v>
      </c>
      <c r="T232" s="9">
        <f t="shared" si="23"/>
        <v>43805.25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18"/>
        <v>0.76708333333333334</v>
      </c>
      <c r="P233" s="5">
        <f t="shared" si="19"/>
        <v>82.432835820895519</v>
      </c>
      <c r="Q233" t="str">
        <f t="shared" si="20"/>
        <v>Theater</v>
      </c>
      <c r="R233" s="6" t="str">
        <f t="shared" si="21"/>
        <v>Plays</v>
      </c>
      <c r="S233" s="9">
        <f t="shared" si="22"/>
        <v>41415.208333333336</v>
      </c>
      <c r="T233" s="9">
        <f t="shared" si="23"/>
        <v>41473.208333333336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18"/>
        <v>1.7126470588235294</v>
      </c>
      <c r="P234" s="5">
        <f t="shared" si="19"/>
        <v>63.293478260869563</v>
      </c>
      <c r="Q234" t="str">
        <f t="shared" si="20"/>
        <v>Theater</v>
      </c>
      <c r="R234" s="6" t="str">
        <f t="shared" si="21"/>
        <v>Plays</v>
      </c>
      <c r="S234" s="9">
        <f t="shared" si="22"/>
        <v>42576.208333333328</v>
      </c>
      <c r="T234" s="9">
        <f t="shared" si="23"/>
        <v>42577.208333333328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18"/>
        <v>1.5789473684210527</v>
      </c>
      <c r="P235" s="5">
        <f t="shared" si="19"/>
        <v>96.774193548387103</v>
      </c>
      <c r="Q235" t="str">
        <f t="shared" si="20"/>
        <v>Film &amp; Video</v>
      </c>
      <c r="R235" s="6" t="str">
        <f t="shared" si="21"/>
        <v>Animation</v>
      </c>
      <c r="S235" s="9">
        <f t="shared" si="22"/>
        <v>40706.208333333336</v>
      </c>
      <c r="T235" s="9">
        <f t="shared" si="23"/>
        <v>40722.208333333336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18"/>
        <v>1.0908</v>
      </c>
      <c r="P236" s="5">
        <f t="shared" si="19"/>
        <v>54.906040268456373</v>
      </c>
      <c r="Q236" t="str">
        <f t="shared" si="20"/>
        <v>Games</v>
      </c>
      <c r="R236" s="6" t="str">
        <f t="shared" si="21"/>
        <v>Video Games</v>
      </c>
      <c r="S236" s="9">
        <f t="shared" si="22"/>
        <v>42969.208333333328</v>
      </c>
      <c r="T236" s="9">
        <f t="shared" si="23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18"/>
        <v>0.41732558139534881</v>
      </c>
      <c r="P237" s="5">
        <f t="shared" si="19"/>
        <v>39.010869565217391</v>
      </c>
      <c r="Q237" t="str">
        <f t="shared" si="20"/>
        <v>Film &amp; Video</v>
      </c>
      <c r="R237" s="6" t="str">
        <f t="shared" si="21"/>
        <v>Animation</v>
      </c>
      <c r="S237" s="9">
        <f t="shared" si="22"/>
        <v>42779.25</v>
      </c>
      <c r="T237" s="9">
        <f t="shared" si="23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8"/>
        <v>0.10944303797468355</v>
      </c>
      <c r="P238" s="5">
        <f t="shared" si="19"/>
        <v>75.84210526315789</v>
      </c>
      <c r="Q238" t="str">
        <f t="shared" si="20"/>
        <v>Music</v>
      </c>
      <c r="R238" s="6" t="str">
        <f t="shared" si="21"/>
        <v>Rock</v>
      </c>
      <c r="S238" s="9">
        <f t="shared" si="22"/>
        <v>43641.208333333328</v>
      </c>
      <c r="T238" s="9">
        <f t="shared" si="23"/>
        <v>43648.208333333328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18"/>
        <v>1.593763440860215</v>
      </c>
      <c r="P239" s="5">
        <f t="shared" si="19"/>
        <v>45.051671732522799</v>
      </c>
      <c r="Q239" t="str">
        <f t="shared" si="20"/>
        <v>Film &amp; Video</v>
      </c>
      <c r="R239" s="6" t="str">
        <f t="shared" si="21"/>
        <v>Animation</v>
      </c>
      <c r="S239" s="9">
        <f t="shared" si="22"/>
        <v>41754.208333333336</v>
      </c>
      <c r="T239" s="9">
        <f t="shared" si="23"/>
        <v>41756.208333333336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18"/>
        <v>4.2241666666666671</v>
      </c>
      <c r="P240" s="5">
        <f t="shared" si="19"/>
        <v>104.51546391752578</v>
      </c>
      <c r="Q240" t="str">
        <f t="shared" si="20"/>
        <v>Theater</v>
      </c>
      <c r="R240" s="6" t="str">
        <f t="shared" si="21"/>
        <v>Plays</v>
      </c>
      <c r="S240" s="9">
        <f t="shared" si="22"/>
        <v>43083.25</v>
      </c>
      <c r="T240" s="9">
        <f t="shared" si="23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18"/>
        <v>0.97718749999999999</v>
      </c>
      <c r="P241" s="5">
        <f t="shared" si="19"/>
        <v>76.268292682926827</v>
      </c>
      <c r="Q241" t="str">
        <f t="shared" si="20"/>
        <v>Technology</v>
      </c>
      <c r="R241" s="6" t="str">
        <f t="shared" si="21"/>
        <v>Wearables</v>
      </c>
      <c r="S241" s="9">
        <f t="shared" si="22"/>
        <v>42245.208333333328</v>
      </c>
      <c r="T241" s="9">
        <f t="shared" si="23"/>
        <v>42249.208333333328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18"/>
        <v>4.1878911564625847</v>
      </c>
      <c r="P242" s="5">
        <f t="shared" si="19"/>
        <v>69.015695067264573</v>
      </c>
      <c r="Q242" t="str">
        <f t="shared" si="20"/>
        <v>Theater</v>
      </c>
      <c r="R242" s="6" t="str">
        <f t="shared" si="21"/>
        <v>Plays</v>
      </c>
      <c r="S242" s="9">
        <f t="shared" si="22"/>
        <v>40396.208333333336</v>
      </c>
      <c r="T242" s="9">
        <f t="shared" si="23"/>
        <v>40397.208333333336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18"/>
        <v>1.0191632047477746</v>
      </c>
      <c r="P243" s="5">
        <f t="shared" si="19"/>
        <v>101.97684085510689</v>
      </c>
      <c r="Q243" t="str">
        <f t="shared" si="20"/>
        <v>Publishing</v>
      </c>
      <c r="R243" s="6" t="str">
        <f t="shared" si="21"/>
        <v>Nonfiction</v>
      </c>
      <c r="S243" s="9">
        <f t="shared" si="22"/>
        <v>41742.208333333336</v>
      </c>
      <c r="T243" s="9">
        <f t="shared" si="23"/>
        <v>41752.208333333336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8"/>
        <v>1.2772619047619047</v>
      </c>
      <c r="P244" s="5">
        <f t="shared" si="19"/>
        <v>42.915999999999997</v>
      </c>
      <c r="Q244" t="str">
        <f t="shared" si="20"/>
        <v>Music</v>
      </c>
      <c r="R244" s="6" t="str">
        <f t="shared" si="21"/>
        <v>Rock</v>
      </c>
      <c r="S244" s="9">
        <f t="shared" si="22"/>
        <v>42865.208333333328</v>
      </c>
      <c r="T244" s="9">
        <f t="shared" si="23"/>
        <v>42875.208333333328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18"/>
        <v>4.4521739130434783</v>
      </c>
      <c r="P245" s="5">
        <f t="shared" si="19"/>
        <v>43.025210084033617</v>
      </c>
      <c r="Q245" t="str">
        <f t="shared" si="20"/>
        <v>Theater</v>
      </c>
      <c r="R245" s="6" t="str">
        <f t="shared" si="21"/>
        <v>Plays</v>
      </c>
      <c r="S245" s="9">
        <f t="shared" si="22"/>
        <v>43163.25</v>
      </c>
      <c r="T245" s="9">
        <f t="shared" si="23"/>
        <v>43166.25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18"/>
        <v>5.6971428571428575</v>
      </c>
      <c r="P246" s="5">
        <f t="shared" si="19"/>
        <v>75.245283018867923</v>
      </c>
      <c r="Q246" t="str">
        <f t="shared" si="20"/>
        <v>Theater</v>
      </c>
      <c r="R246" s="6" t="str">
        <f t="shared" si="21"/>
        <v>Plays</v>
      </c>
      <c r="S246" s="9">
        <f t="shared" si="22"/>
        <v>41834.208333333336</v>
      </c>
      <c r="T246" s="9">
        <f t="shared" si="23"/>
        <v>41886.208333333336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18"/>
        <v>5.0934482758620687</v>
      </c>
      <c r="P247" s="5">
        <f t="shared" si="19"/>
        <v>69.023364485981304</v>
      </c>
      <c r="Q247" t="str">
        <f t="shared" si="20"/>
        <v>Theater</v>
      </c>
      <c r="R247" s="6" t="str">
        <f t="shared" si="21"/>
        <v>Plays</v>
      </c>
      <c r="S247" s="9">
        <f t="shared" si="22"/>
        <v>41736.208333333336</v>
      </c>
      <c r="T247" s="9">
        <f t="shared" si="23"/>
        <v>41737.208333333336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8"/>
        <v>3.2553333333333332</v>
      </c>
      <c r="P248" s="5">
        <f t="shared" si="19"/>
        <v>65.986486486486484</v>
      </c>
      <c r="Q248" t="str">
        <f t="shared" si="20"/>
        <v>Technology</v>
      </c>
      <c r="R248" s="6" t="str">
        <f t="shared" si="21"/>
        <v>Web</v>
      </c>
      <c r="S248" s="9">
        <f t="shared" si="22"/>
        <v>41491.208333333336</v>
      </c>
      <c r="T248" s="9">
        <f t="shared" si="23"/>
        <v>41495.208333333336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18"/>
        <v>9.3261616161616168</v>
      </c>
      <c r="P249" s="5">
        <f t="shared" si="19"/>
        <v>98.013800424628457</v>
      </c>
      <c r="Q249" t="str">
        <f t="shared" si="20"/>
        <v>Publishing</v>
      </c>
      <c r="R249" s="6" t="str">
        <f t="shared" si="21"/>
        <v>Fiction</v>
      </c>
      <c r="S249" s="9">
        <f t="shared" si="22"/>
        <v>42726.25</v>
      </c>
      <c r="T249" s="9">
        <f t="shared" si="23"/>
        <v>42741.25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18"/>
        <v>2.1133870967741935</v>
      </c>
      <c r="P250" s="5">
        <f t="shared" si="19"/>
        <v>60.105504587155963</v>
      </c>
      <c r="Q250" t="str">
        <f t="shared" si="20"/>
        <v>Games</v>
      </c>
      <c r="R250" s="6" t="str">
        <f t="shared" si="21"/>
        <v>Mobile Games</v>
      </c>
      <c r="S250" s="9">
        <f t="shared" si="22"/>
        <v>42004.25</v>
      </c>
      <c r="T250" s="9">
        <f t="shared" si="23"/>
        <v>42009.25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18"/>
        <v>2.7332520325203253</v>
      </c>
      <c r="P251" s="5">
        <f t="shared" si="19"/>
        <v>26.000773395204948</v>
      </c>
      <c r="Q251" t="str">
        <f t="shared" si="20"/>
        <v>Publishing</v>
      </c>
      <c r="R251" s="6" t="str">
        <f t="shared" si="21"/>
        <v>Translations</v>
      </c>
      <c r="S251" s="9">
        <f t="shared" si="22"/>
        <v>42006.25</v>
      </c>
      <c r="T251" s="9">
        <f t="shared" si="23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8"/>
        <v>0.03</v>
      </c>
      <c r="P252" s="5">
        <f t="shared" si="19"/>
        <v>3</v>
      </c>
      <c r="Q252" t="str">
        <f t="shared" si="20"/>
        <v>Music</v>
      </c>
      <c r="R252" s="6" t="str">
        <f t="shared" si="21"/>
        <v>Rock</v>
      </c>
      <c r="S252" s="9">
        <f t="shared" si="22"/>
        <v>40203.25</v>
      </c>
      <c r="T252" s="9">
        <f t="shared" si="23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18"/>
        <v>0.54084507042253516</v>
      </c>
      <c r="P253" s="5">
        <f t="shared" si="19"/>
        <v>38.019801980198018</v>
      </c>
      <c r="Q253" t="str">
        <f t="shared" si="20"/>
        <v>Theater</v>
      </c>
      <c r="R253" s="6" t="str">
        <f t="shared" si="21"/>
        <v>Plays</v>
      </c>
      <c r="S253" s="9">
        <f t="shared" si="22"/>
        <v>41252.25</v>
      </c>
      <c r="T253" s="9">
        <f t="shared" si="23"/>
        <v>41254.25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18"/>
        <v>6.2629999999999999</v>
      </c>
      <c r="P254" s="5">
        <f t="shared" si="19"/>
        <v>106.15254237288136</v>
      </c>
      <c r="Q254" t="str">
        <f t="shared" si="20"/>
        <v>Theater</v>
      </c>
      <c r="R254" s="6" t="str">
        <f t="shared" si="21"/>
        <v>Plays</v>
      </c>
      <c r="S254" s="9">
        <f t="shared" si="22"/>
        <v>41572.208333333336</v>
      </c>
      <c r="T254" s="9">
        <f t="shared" si="23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18"/>
        <v>0.8902139917695473</v>
      </c>
      <c r="P255" s="5">
        <f t="shared" si="19"/>
        <v>81.019475655430711</v>
      </c>
      <c r="Q255" t="str">
        <f t="shared" si="20"/>
        <v>Film &amp; Video</v>
      </c>
      <c r="R255" s="6" t="str">
        <f t="shared" si="21"/>
        <v>Drama</v>
      </c>
      <c r="S255" s="9">
        <f t="shared" si="22"/>
        <v>40641.208333333336</v>
      </c>
      <c r="T255" s="9">
        <f t="shared" si="23"/>
        <v>40653.208333333336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18"/>
        <v>1.8489130434782608</v>
      </c>
      <c r="P256" s="5">
        <f t="shared" si="19"/>
        <v>96.647727272727266</v>
      </c>
      <c r="Q256" t="str">
        <f t="shared" si="20"/>
        <v>Publishing</v>
      </c>
      <c r="R256" s="6" t="str">
        <f t="shared" si="21"/>
        <v>Nonfiction</v>
      </c>
      <c r="S256" s="9">
        <f t="shared" si="22"/>
        <v>42787.25</v>
      </c>
      <c r="T256" s="9">
        <f t="shared" si="23"/>
        <v>42789.25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8"/>
        <v>1.2016770186335404</v>
      </c>
      <c r="P257" s="5">
        <f t="shared" si="19"/>
        <v>57.003535651149086</v>
      </c>
      <c r="Q257" t="str">
        <f t="shared" si="20"/>
        <v>Music</v>
      </c>
      <c r="R257" s="6" t="str">
        <f t="shared" si="21"/>
        <v>Rock</v>
      </c>
      <c r="S257" s="9">
        <f t="shared" si="22"/>
        <v>40590.25</v>
      </c>
      <c r="T257" s="9">
        <f t="shared" si="23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ref="O258:O321" si="24">E258/D258</f>
        <v>0.23390243902439026</v>
      </c>
      <c r="P258" s="5">
        <f t="shared" ref="P258:P321" si="25">IF(E258=0,0,E258/G258)</f>
        <v>63.93333333333333</v>
      </c>
      <c r="Q258" t="str">
        <f t="shared" ref="Q258:Q321" si="26">IF(COUNTIF(N258,"*film*"),"Film &amp; Video",IF(COUNTIF(N258,"*food*"),"Food",IF(COUNTIF(N258,"*games*"),"Games",IF(COUNTIF(N258,"*journalism*"),"Journalism",IF(COUNTIF(N258,"*music*"),"Music",IF(COUNTIF(N258,"*photography*"),"Photography",IF(COUNTIF(N258,"*publishing*"),"Publishing",IF(COUNTIF(N258,"*technology*"),"Technology",IF(COUNTIF(N258,"*theater*"),"Theater",0)))))))))</f>
        <v>Music</v>
      </c>
      <c r="R258" s="6" t="str">
        <f t="shared" ref="R258:R321" si="27">IF(COUNTIF(N258,"*animation*"),"Animation",IF(COUNTIF(N258,"*documentary*"),"Documentary",IF(COUNTIF(N258,"*drama*"),"Drama",IF(COUNTIF(N258,"*science fiction*"),"Science Fiction",IF(COUNTIF(N258,"*shorts*"),"Shorts",IF(COUNTIF(N258,"*television*"),"Television",IF(COUNTIF(N258,"*food trucks*"),"Food Trucks",IF(COUNTIF(N258,"*mobile games*"),"Mobile Games",IF(COUNTIF(N258,"*video games*"),"Video Games",IF(COUNTIF(N258,"*audio*"),"Audio",IF(COUNTIF(N258,"*electric music*"),"Electric Music",IF(COUNTIF(N258,"*indie rock*"),"Indie Rock",IF(COUNTIF(N258,"*jazz*"),"Jazz",IF(COUNTIF(N258,"*metal*"),"Metal",IF(COUNTIF(N258,"*rock*"),"Rock",IF(COUNTIF(N258,"*world music*"),"World Music",IF(COUNTIF(N258,"*photography books*"),"Photography Books",IF(COUNTIF(N258,"*non*"),"Nonfiction",IF(COUNTIF(N258,"*fiction*"),"Fiction",IF(COUNTIF(N258,"*radio &amp; podcasts*"),"Radio &amp; Podcasts",IF(COUNTIF(N258,"*translation*"),"Translations",IF(COUNTIF(N258,"*wearables*"),"Wearables",IF(COUNTIF(N258,"*web*"),"Web",IF(COUNTIF(N258,"*plays*"),"Plays",0))))))))))))))))))))))))</f>
        <v>Rock</v>
      </c>
      <c r="S258" s="9">
        <f t="shared" si="22"/>
        <v>42393.25</v>
      </c>
      <c r="T258" s="9">
        <f t="shared" si="23"/>
        <v>42430.25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4"/>
        <v>1.46</v>
      </c>
      <c r="P259" s="5">
        <f t="shared" si="25"/>
        <v>90.456521739130437</v>
      </c>
      <c r="Q259" t="str">
        <f t="shared" si="26"/>
        <v>Theater</v>
      </c>
      <c r="R259" s="6" t="str">
        <f t="shared" si="27"/>
        <v>Plays</v>
      </c>
      <c r="S259" s="9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si="24"/>
        <v>2.6848000000000001</v>
      </c>
      <c r="P260" s="5">
        <f t="shared" si="25"/>
        <v>72.172043010752688</v>
      </c>
      <c r="Q260" t="str">
        <f t="shared" si="26"/>
        <v>Theater</v>
      </c>
      <c r="R260" s="6" t="str">
        <f t="shared" si="27"/>
        <v>Plays</v>
      </c>
      <c r="S260" s="9">
        <f t="shared" si="28"/>
        <v>42712.25</v>
      </c>
      <c r="T260" s="9">
        <f t="shared" si="29"/>
        <v>42732.25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4"/>
        <v>5.9749999999999996</v>
      </c>
      <c r="P261" s="5">
        <f t="shared" si="25"/>
        <v>77.934782608695656</v>
      </c>
      <c r="Q261" t="str">
        <f t="shared" si="26"/>
        <v>Photography</v>
      </c>
      <c r="R261" s="6" t="str">
        <f t="shared" si="27"/>
        <v>Photography Books</v>
      </c>
      <c r="S261" s="9">
        <f t="shared" si="28"/>
        <v>41251.25</v>
      </c>
      <c r="T261" s="9">
        <f t="shared" si="29"/>
        <v>41270.25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4"/>
        <v>1.5769841269841269</v>
      </c>
      <c r="P262" s="5">
        <f t="shared" si="25"/>
        <v>38.065134099616856</v>
      </c>
      <c r="Q262" t="str">
        <f t="shared" si="26"/>
        <v>Music</v>
      </c>
      <c r="R262" s="6" t="str">
        <f t="shared" si="27"/>
        <v>Rock</v>
      </c>
      <c r="S262" s="9">
        <f t="shared" si="28"/>
        <v>41180.208333333336</v>
      </c>
      <c r="T262" s="9">
        <f t="shared" si="29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4"/>
        <v>0.31201660735468567</v>
      </c>
      <c r="P263" s="5">
        <f t="shared" si="25"/>
        <v>57.936123348017624</v>
      </c>
      <c r="Q263" t="str">
        <f t="shared" si="26"/>
        <v>Music</v>
      </c>
      <c r="R263" s="6" t="str">
        <f t="shared" si="27"/>
        <v>Rock</v>
      </c>
      <c r="S263" s="9">
        <f t="shared" si="28"/>
        <v>40415.208333333336</v>
      </c>
      <c r="T263" s="9">
        <f t="shared" si="29"/>
        <v>40419.208333333336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4"/>
        <v>3.1341176470588237</v>
      </c>
      <c r="P264" s="5">
        <f t="shared" si="25"/>
        <v>49.794392523364486</v>
      </c>
      <c r="Q264" t="str">
        <f t="shared" si="26"/>
        <v>Music</v>
      </c>
      <c r="R264" s="6" t="str">
        <f t="shared" si="27"/>
        <v>Indie Rock</v>
      </c>
      <c r="S264" s="9">
        <f t="shared" si="28"/>
        <v>40638.208333333336</v>
      </c>
      <c r="T264" s="9">
        <f t="shared" si="29"/>
        <v>40664.208333333336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4"/>
        <v>3.7089655172413791</v>
      </c>
      <c r="P265" s="5">
        <f t="shared" si="25"/>
        <v>54.050251256281406</v>
      </c>
      <c r="Q265" t="str">
        <f t="shared" si="26"/>
        <v>Photography</v>
      </c>
      <c r="R265" s="6" t="str">
        <f t="shared" si="27"/>
        <v>Photography Books</v>
      </c>
      <c r="S265" s="9">
        <f t="shared" si="28"/>
        <v>40187.25</v>
      </c>
      <c r="T265" s="9">
        <f t="shared" si="29"/>
        <v>40187.25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4"/>
        <v>3.6266447368421053</v>
      </c>
      <c r="P266" s="5">
        <f t="shared" si="25"/>
        <v>30.002721335268504</v>
      </c>
      <c r="Q266" t="str">
        <f t="shared" si="26"/>
        <v>Theater</v>
      </c>
      <c r="R266" s="6" t="str">
        <f t="shared" si="27"/>
        <v>Plays</v>
      </c>
      <c r="S266" s="9">
        <f t="shared" si="28"/>
        <v>41317.25</v>
      </c>
      <c r="T266" s="9">
        <f t="shared" si="29"/>
        <v>41333.25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4"/>
        <v>1.2308163265306122</v>
      </c>
      <c r="P267" s="5">
        <f t="shared" si="25"/>
        <v>70.127906976744185</v>
      </c>
      <c r="Q267" t="str">
        <f t="shared" si="26"/>
        <v>Theater</v>
      </c>
      <c r="R267" s="6" t="str">
        <f t="shared" si="27"/>
        <v>Plays</v>
      </c>
      <c r="S267" s="9">
        <f t="shared" si="28"/>
        <v>42372.25</v>
      </c>
      <c r="T267" s="9">
        <f t="shared" si="29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4"/>
        <v>0.76766756032171579</v>
      </c>
      <c r="P268" s="5">
        <f t="shared" si="25"/>
        <v>26.996228786926462</v>
      </c>
      <c r="Q268" t="str">
        <f t="shared" si="26"/>
        <v>Music</v>
      </c>
      <c r="R268" s="6" t="str">
        <f t="shared" si="27"/>
        <v>Jazz</v>
      </c>
      <c r="S268" s="9">
        <f t="shared" si="28"/>
        <v>41950.25</v>
      </c>
      <c r="T268" s="9">
        <f t="shared" si="29"/>
        <v>41983.25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4"/>
        <v>2.3362012987012988</v>
      </c>
      <c r="P269" s="5">
        <f t="shared" si="25"/>
        <v>51.990606936416185</v>
      </c>
      <c r="Q269" t="str">
        <f t="shared" si="26"/>
        <v>Theater</v>
      </c>
      <c r="R269" s="6" t="str">
        <f t="shared" si="27"/>
        <v>Plays</v>
      </c>
      <c r="S269" s="9">
        <f t="shared" si="28"/>
        <v>41206.208333333336</v>
      </c>
      <c r="T269" s="9">
        <f t="shared" si="29"/>
        <v>41222.25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4"/>
        <v>1.8053333333333332</v>
      </c>
      <c r="P270" s="5">
        <f t="shared" si="25"/>
        <v>56.416666666666664</v>
      </c>
      <c r="Q270" t="str">
        <f t="shared" si="26"/>
        <v>Film &amp; Video</v>
      </c>
      <c r="R270" s="6" t="str">
        <f t="shared" si="27"/>
        <v>Documentary</v>
      </c>
      <c r="S270" s="9">
        <f t="shared" si="28"/>
        <v>41186.208333333336</v>
      </c>
      <c r="T270" s="9">
        <f t="shared" si="29"/>
        <v>41232.25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4"/>
        <v>2.5262857142857142</v>
      </c>
      <c r="P271" s="5">
        <f t="shared" si="25"/>
        <v>101.63218390804597</v>
      </c>
      <c r="Q271" t="str">
        <f t="shared" si="26"/>
        <v>Film &amp; Video</v>
      </c>
      <c r="R271" s="6" t="str">
        <f t="shared" si="27"/>
        <v>Television</v>
      </c>
      <c r="S271" s="9">
        <f t="shared" si="28"/>
        <v>43496.25</v>
      </c>
      <c r="T271" s="9">
        <f t="shared" si="29"/>
        <v>43517.25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4"/>
        <v>0.27176538240368026</v>
      </c>
      <c r="P272" s="5">
        <f t="shared" si="25"/>
        <v>25.005291005291006</v>
      </c>
      <c r="Q272" t="str">
        <f t="shared" si="26"/>
        <v>Games</v>
      </c>
      <c r="R272" s="6" t="str">
        <f t="shared" si="27"/>
        <v>Video Games</v>
      </c>
      <c r="S272" s="9">
        <f t="shared" si="28"/>
        <v>40514.25</v>
      </c>
      <c r="T272" s="9">
        <f t="shared" si="29"/>
        <v>40516.25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4"/>
        <v>1.2706571242680547E-2</v>
      </c>
      <c r="P273" s="5">
        <f t="shared" si="25"/>
        <v>32.016393442622949</v>
      </c>
      <c r="Q273" t="str">
        <f t="shared" si="26"/>
        <v>Photography</v>
      </c>
      <c r="R273" s="6" t="str">
        <f t="shared" si="27"/>
        <v>Photography Books</v>
      </c>
      <c r="S273" s="9">
        <f t="shared" si="28"/>
        <v>42345.25</v>
      </c>
      <c r="T273" s="9">
        <f t="shared" si="29"/>
        <v>42376.25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4"/>
        <v>3.0400978473581213</v>
      </c>
      <c r="P274" s="5">
        <f t="shared" si="25"/>
        <v>82.021647307286173</v>
      </c>
      <c r="Q274" t="str">
        <f t="shared" si="26"/>
        <v>Theater</v>
      </c>
      <c r="R274" s="6" t="str">
        <f t="shared" si="27"/>
        <v>Plays</v>
      </c>
      <c r="S274" s="9">
        <f t="shared" si="28"/>
        <v>43656.208333333328</v>
      </c>
      <c r="T274" s="9">
        <f t="shared" si="29"/>
        <v>43681.208333333328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4"/>
        <v>1.3723076923076922</v>
      </c>
      <c r="P275" s="5">
        <f t="shared" si="25"/>
        <v>37.957446808510639</v>
      </c>
      <c r="Q275" t="str">
        <f t="shared" si="26"/>
        <v>Theater</v>
      </c>
      <c r="R275" s="6" t="str">
        <f t="shared" si="27"/>
        <v>Plays</v>
      </c>
      <c r="S275" s="9">
        <f t="shared" si="28"/>
        <v>42995.208333333328</v>
      </c>
      <c r="T275" s="9">
        <f t="shared" si="29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4"/>
        <v>0.32208333333333333</v>
      </c>
      <c r="P276" s="5">
        <f t="shared" si="25"/>
        <v>51.533333333333331</v>
      </c>
      <c r="Q276" t="str">
        <f t="shared" si="26"/>
        <v>Theater</v>
      </c>
      <c r="R276" s="6" t="str">
        <f t="shared" si="27"/>
        <v>Plays</v>
      </c>
      <c r="S276" s="9">
        <f t="shared" si="28"/>
        <v>43045.25</v>
      </c>
      <c r="T276" s="9">
        <f t="shared" si="29"/>
        <v>43050.25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4"/>
        <v>2.4151282051282053</v>
      </c>
      <c r="P277" s="5">
        <f t="shared" si="25"/>
        <v>81.198275862068968</v>
      </c>
      <c r="Q277" t="str">
        <f t="shared" si="26"/>
        <v>Publishing</v>
      </c>
      <c r="R277" s="6" t="str">
        <f t="shared" si="27"/>
        <v>Translations</v>
      </c>
      <c r="S277" s="9">
        <f t="shared" si="28"/>
        <v>43561.208333333328</v>
      </c>
      <c r="T277" s="9">
        <f t="shared" si="29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4"/>
        <v>0.96799999999999997</v>
      </c>
      <c r="P278" s="5">
        <f t="shared" si="25"/>
        <v>40.030075187969928</v>
      </c>
      <c r="Q278" t="str">
        <f t="shared" si="26"/>
        <v>Games</v>
      </c>
      <c r="R278" s="6" t="str">
        <f t="shared" si="27"/>
        <v>Video Games</v>
      </c>
      <c r="S278" s="9">
        <f t="shared" si="28"/>
        <v>41018.208333333336</v>
      </c>
      <c r="T278" s="9">
        <f t="shared" si="29"/>
        <v>41023.208333333336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4"/>
        <v>10.664285714285715</v>
      </c>
      <c r="P279" s="5">
        <f t="shared" si="25"/>
        <v>89.939759036144579</v>
      </c>
      <c r="Q279" t="str">
        <f t="shared" si="26"/>
        <v>Theater</v>
      </c>
      <c r="R279" s="6" t="str">
        <f t="shared" si="27"/>
        <v>Plays</v>
      </c>
      <c r="S279" s="9">
        <f t="shared" si="28"/>
        <v>40378.208333333336</v>
      </c>
      <c r="T279" s="9">
        <f t="shared" si="29"/>
        <v>40380.208333333336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4"/>
        <v>3.2588888888888889</v>
      </c>
      <c r="P280" s="5">
        <f t="shared" si="25"/>
        <v>96.692307692307693</v>
      </c>
      <c r="Q280" t="str">
        <f t="shared" si="26"/>
        <v>Technology</v>
      </c>
      <c r="R280" s="6" t="str">
        <f t="shared" si="27"/>
        <v>Web</v>
      </c>
      <c r="S280" s="9">
        <f t="shared" si="28"/>
        <v>41239.25</v>
      </c>
      <c r="T280" s="9">
        <f t="shared" si="29"/>
        <v>41264.25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4"/>
        <v>1.7070000000000001</v>
      </c>
      <c r="P281" s="5">
        <f t="shared" si="25"/>
        <v>25.010989010989011</v>
      </c>
      <c r="Q281" t="str">
        <f t="shared" si="26"/>
        <v>Theater</v>
      </c>
      <c r="R281" s="6" t="str">
        <f t="shared" si="27"/>
        <v>Plays</v>
      </c>
      <c r="S281" s="9">
        <f t="shared" si="28"/>
        <v>43346.208333333328</v>
      </c>
      <c r="T281" s="9">
        <f t="shared" si="29"/>
        <v>43349.208333333328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4"/>
        <v>5.8144</v>
      </c>
      <c r="P282" s="5">
        <f t="shared" si="25"/>
        <v>36.987277353689571</v>
      </c>
      <c r="Q282" t="str">
        <f t="shared" si="26"/>
        <v>Film &amp; Video</v>
      </c>
      <c r="R282" s="6" t="str">
        <f t="shared" si="27"/>
        <v>Animation</v>
      </c>
      <c r="S282" s="9">
        <f t="shared" si="28"/>
        <v>43060.25</v>
      </c>
      <c r="T282" s="9">
        <f t="shared" si="29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4"/>
        <v>0.91520972644376897</v>
      </c>
      <c r="P283" s="5">
        <f t="shared" si="25"/>
        <v>73.012609117361791</v>
      </c>
      <c r="Q283" t="str">
        <f t="shared" si="26"/>
        <v>Theater</v>
      </c>
      <c r="R283" s="6" t="str">
        <f t="shared" si="27"/>
        <v>Plays</v>
      </c>
      <c r="S283" s="9">
        <f t="shared" si="28"/>
        <v>40979.25</v>
      </c>
      <c r="T283" s="9">
        <f t="shared" si="29"/>
        <v>41000.208333333336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4"/>
        <v>1.0804761904761904</v>
      </c>
      <c r="P284" s="5">
        <f t="shared" si="25"/>
        <v>68.240601503759393</v>
      </c>
      <c r="Q284" t="str">
        <f t="shared" si="26"/>
        <v>Film &amp; Video</v>
      </c>
      <c r="R284" s="6" t="str">
        <f t="shared" si="27"/>
        <v>Television</v>
      </c>
      <c r="S284" s="9">
        <f t="shared" si="28"/>
        <v>42701.25</v>
      </c>
      <c r="T284" s="9">
        <f t="shared" si="29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4"/>
        <v>0.18728395061728395</v>
      </c>
      <c r="P285" s="5">
        <f t="shared" si="25"/>
        <v>52.310344827586206</v>
      </c>
      <c r="Q285" t="str">
        <f t="shared" si="26"/>
        <v>Music</v>
      </c>
      <c r="R285" s="6" t="str">
        <f t="shared" si="27"/>
        <v>Rock</v>
      </c>
      <c r="S285" s="9">
        <f t="shared" si="28"/>
        <v>42520.208333333328</v>
      </c>
      <c r="T285" s="9">
        <f t="shared" si="29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4"/>
        <v>0.83193877551020412</v>
      </c>
      <c r="P286" s="5">
        <f t="shared" si="25"/>
        <v>61.765151515151516</v>
      </c>
      <c r="Q286" t="str">
        <f t="shared" si="26"/>
        <v>Technology</v>
      </c>
      <c r="R286" s="6" t="str">
        <f t="shared" si="27"/>
        <v>Web</v>
      </c>
      <c r="S286" s="9">
        <f t="shared" si="28"/>
        <v>41030.208333333336</v>
      </c>
      <c r="T286" s="9">
        <f t="shared" si="29"/>
        <v>41035.208333333336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4"/>
        <v>7.0633333333333335</v>
      </c>
      <c r="P287" s="5">
        <f t="shared" si="25"/>
        <v>25.027559055118111</v>
      </c>
      <c r="Q287" t="str">
        <f t="shared" si="26"/>
        <v>Theater</v>
      </c>
      <c r="R287" s="6" t="str">
        <f t="shared" si="27"/>
        <v>Plays</v>
      </c>
      <c r="S287" s="9">
        <f t="shared" si="28"/>
        <v>42623.208333333328</v>
      </c>
      <c r="T287" s="9">
        <f t="shared" si="29"/>
        <v>42661.208333333328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4"/>
        <v>0.17446030330062445</v>
      </c>
      <c r="P288" s="5">
        <f t="shared" si="25"/>
        <v>106.28804347826087</v>
      </c>
      <c r="Q288" t="str">
        <f t="shared" si="26"/>
        <v>Theater</v>
      </c>
      <c r="R288" s="6" t="str">
        <f t="shared" si="27"/>
        <v>Plays</v>
      </c>
      <c r="S288" s="9">
        <f t="shared" si="28"/>
        <v>42697.25</v>
      </c>
      <c r="T288" s="9">
        <f t="shared" si="29"/>
        <v>42704.25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4"/>
        <v>2.0973015873015872</v>
      </c>
      <c r="P289" s="5">
        <f t="shared" si="25"/>
        <v>75.07386363636364</v>
      </c>
      <c r="Q289" t="str">
        <f t="shared" si="26"/>
        <v>Music</v>
      </c>
      <c r="R289" s="6" t="str">
        <f t="shared" si="27"/>
        <v>Electric Music</v>
      </c>
      <c r="S289" s="9">
        <f t="shared" si="28"/>
        <v>42122.208333333328</v>
      </c>
      <c r="T289" s="9">
        <f t="shared" si="29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4"/>
        <v>0.97785714285714287</v>
      </c>
      <c r="P290" s="5">
        <f t="shared" si="25"/>
        <v>39.970802919708028</v>
      </c>
      <c r="Q290" t="str">
        <f t="shared" si="26"/>
        <v>Music</v>
      </c>
      <c r="R290" s="6" t="str">
        <f t="shared" si="27"/>
        <v>Metal</v>
      </c>
      <c r="S290" s="9">
        <f t="shared" si="28"/>
        <v>40982.208333333336</v>
      </c>
      <c r="T290" s="9">
        <f t="shared" si="29"/>
        <v>40983.208333333336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4"/>
        <v>16.842500000000001</v>
      </c>
      <c r="P291" s="5">
        <f t="shared" si="25"/>
        <v>39.982195845697326</v>
      </c>
      <c r="Q291" t="str">
        <f t="shared" si="26"/>
        <v>Theater</v>
      </c>
      <c r="R291" s="6" t="str">
        <f t="shared" si="27"/>
        <v>Plays</v>
      </c>
      <c r="S291" s="9">
        <f t="shared" si="28"/>
        <v>42219.208333333328</v>
      </c>
      <c r="T291" s="9">
        <f t="shared" si="29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4"/>
        <v>0.54402135231316728</v>
      </c>
      <c r="P292" s="5">
        <f t="shared" si="25"/>
        <v>101.01541850220265</v>
      </c>
      <c r="Q292" t="str">
        <f t="shared" si="26"/>
        <v>Film &amp; Video</v>
      </c>
      <c r="R292" s="6" t="str">
        <f t="shared" si="27"/>
        <v>Documentary</v>
      </c>
      <c r="S292" s="9">
        <f t="shared" si="28"/>
        <v>41404.208333333336</v>
      </c>
      <c r="T292" s="9">
        <f t="shared" si="29"/>
        <v>41436.208333333336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4"/>
        <v>4.5661111111111108</v>
      </c>
      <c r="P293" s="5">
        <f t="shared" si="25"/>
        <v>76.813084112149539</v>
      </c>
      <c r="Q293" t="str">
        <f t="shared" si="26"/>
        <v>Technology</v>
      </c>
      <c r="R293" s="6" t="str">
        <f t="shared" si="27"/>
        <v>Web</v>
      </c>
      <c r="S293" s="9">
        <f t="shared" si="28"/>
        <v>40831.208333333336</v>
      </c>
      <c r="T293" s="9">
        <f t="shared" si="29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4"/>
        <v>9.8219178082191785E-2</v>
      </c>
      <c r="P294" s="5">
        <f t="shared" si="25"/>
        <v>71.7</v>
      </c>
      <c r="Q294" t="str">
        <f t="shared" si="26"/>
        <v>Food</v>
      </c>
      <c r="R294" s="6" t="str">
        <f t="shared" si="27"/>
        <v>Food Trucks</v>
      </c>
      <c r="S294" s="9">
        <f t="shared" si="28"/>
        <v>40984.208333333336</v>
      </c>
      <c r="T294" s="9">
        <f t="shared" si="29"/>
        <v>41002.208333333336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4"/>
        <v>0.16384615384615384</v>
      </c>
      <c r="P295" s="5">
        <f t="shared" si="25"/>
        <v>33.28125</v>
      </c>
      <c r="Q295" t="str">
        <f t="shared" si="26"/>
        <v>Theater</v>
      </c>
      <c r="R295" s="6" t="str">
        <f t="shared" si="27"/>
        <v>Plays</v>
      </c>
      <c r="S295" s="9">
        <f t="shared" si="28"/>
        <v>40456.208333333336</v>
      </c>
      <c r="T295" s="9">
        <f t="shared" si="29"/>
        <v>40465.208333333336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4"/>
        <v>13.396666666666667</v>
      </c>
      <c r="P296" s="5">
        <f t="shared" si="25"/>
        <v>43.923497267759565</v>
      </c>
      <c r="Q296" t="str">
        <f t="shared" si="26"/>
        <v>Theater</v>
      </c>
      <c r="R296" s="6" t="str">
        <f t="shared" si="27"/>
        <v>Plays</v>
      </c>
      <c r="S296" s="9">
        <f t="shared" si="28"/>
        <v>43399.208333333328</v>
      </c>
      <c r="T296" s="9">
        <f t="shared" si="29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4"/>
        <v>0.35650077760497667</v>
      </c>
      <c r="P297" s="5">
        <f t="shared" si="25"/>
        <v>36.004712041884815</v>
      </c>
      <c r="Q297" t="str">
        <f t="shared" si="26"/>
        <v>Theater</v>
      </c>
      <c r="R297" s="6" t="str">
        <f t="shared" si="27"/>
        <v>Plays</v>
      </c>
      <c r="S297" s="9">
        <f t="shared" si="28"/>
        <v>41562.208333333336</v>
      </c>
      <c r="T297" s="9">
        <f t="shared" si="29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4"/>
        <v>0.54950819672131146</v>
      </c>
      <c r="P298" s="5">
        <f t="shared" si="25"/>
        <v>88.21052631578948</v>
      </c>
      <c r="Q298" t="str">
        <f t="shared" si="26"/>
        <v>Theater</v>
      </c>
      <c r="R298" s="6" t="str">
        <f t="shared" si="27"/>
        <v>Plays</v>
      </c>
      <c r="S298" s="9">
        <f t="shared" si="28"/>
        <v>43493.25</v>
      </c>
      <c r="T298" s="9">
        <f t="shared" si="29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4"/>
        <v>0.94236111111111109</v>
      </c>
      <c r="P299" s="5">
        <f t="shared" si="25"/>
        <v>65.240384615384613</v>
      </c>
      <c r="Q299" t="str">
        <f t="shared" si="26"/>
        <v>Theater</v>
      </c>
      <c r="R299" s="6" t="str">
        <f t="shared" si="27"/>
        <v>Plays</v>
      </c>
      <c r="S299" s="9">
        <f t="shared" si="28"/>
        <v>41653.25</v>
      </c>
      <c r="T299" s="9">
        <f t="shared" si="29"/>
        <v>41662.25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4"/>
        <v>1.4391428571428571</v>
      </c>
      <c r="P300" s="5">
        <f t="shared" si="25"/>
        <v>69.958333333333329</v>
      </c>
      <c r="Q300" t="str">
        <f t="shared" si="26"/>
        <v>Music</v>
      </c>
      <c r="R300" s="6" t="str">
        <f t="shared" si="27"/>
        <v>Rock</v>
      </c>
      <c r="S300" s="9">
        <f t="shared" si="28"/>
        <v>42426.25</v>
      </c>
      <c r="T300" s="9">
        <f t="shared" si="29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4"/>
        <v>0.51421052631578945</v>
      </c>
      <c r="P301" s="5">
        <f t="shared" si="25"/>
        <v>39.877551020408163</v>
      </c>
      <c r="Q301" t="str">
        <f t="shared" si="26"/>
        <v>Food</v>
      </c>
      <c r="R301" s="6" t="str">
        <f t="shared" si="27"/>
        <v>Food Trucks</v>
      </c>
      <c r="S301" s="9">
        <f t="shared" si="28"/>
        <v>42432.25</v>
      </c>
      <c r="T301" s="9">
        <f t="shared" si="29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4"/>
        <v>0.05</v>
      </c>
      <c r="P302" s="5">
        <f t="shared" si="25"/>
        <v>5</v>
      </c>
      <c r="Q302" t="str">
        <f t="shared" si="26"/>
        <v>Publishing</v>
      </c>
      <c r="R302" s="6" t="str">
        <f t="shared" si="27"/>
        <v>Nonfiction</v>
      </c>
      <c r="S302" s="9">
        <f t="shared" si="28"/>
        <v>42977.208333333328</v>
      </c>
      <c r="T302" s="9">
        <f t="shared" si="29"/>
        <v>42978.208333333328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4"/>
        <v>13.446666666666667</v>
      </c>
      <c r="P303" s="5">
        <f t="shared" si="25"/>
        <v>41.023728813559323</v>
      </c>
      <c r="Q303" t="str">
        <f t="shared" si="26"/>
        <v>Film &amp; Video</v>
      </c>
      <c r="R303" s="6" t="str">
        <f t="shared" si="27"/>
        <v>Documentary</v>
      </c>
      <c r="S303" s="9">
        <f t="shared" si="28"/>
        <v>42061.25</v>
      </c>
      <c r="T303" s="9">
        <f t="shared" si="29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4"/>
        <v>0.31844940867279897</v>
      </c>
      <c r="P304" s="5">
        <f t="shared" si="25"/>
        <v>98.914285714285711</v>
      </c>
      <c r="Q304" t="str">
        <f t="shared" si="26"/>
        <v>Theater</v>
      </c>
      <c r="R304" s="6" t="str">
        <f t="shared" si="27"/>
        <v>Plays</v>
      </c>
      <c r="S304" s="9">
        <f t="shared" si="28"/>
        <v>43345.208333333328</v>
      </c>
      <c r="T304" s="9">
        <f t="shared" si="29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4"/>
        <v>0.82617647058823529</v>
      </c>
      <c r="P305" s="5">
        <f t="shared" si="25"/>
        <v>87.78125</v>
      </c>
      <c r="Q305" t="str">
        <f t="shared" si="26"/>
        <v>Music</v>
      </c>
      <c r="R305" s="6" t="str">
        <f t="shared" si="27"/>
        <v>Indie Rock</v>
      </c>
      <c r="S305" s="9">
        <f t="shared" si="28"/>
        <v>42376.25</v>
      </c>
      <c r="T305" s="9">
        <f t="shared" si="29"/>
        <v>42381.25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4"/>
        <v>5.4614285714285717</v>
      </c>
      <c r="P306" s="5">
        <f t="shared" si="25"/>
        <v>80.767605633802816</v>
      </c>
      <c r="Q306" t="str">
        <f t="shared" si="26"/>
        <v>Film &amp; Video</v>
      </c>
      <c r="R306" s="6" t="str">
        <f t="shared" si="27"/>
        <v>Documentary</v>
      </c>
      <c r="S306" s="9">
        <f t="shared" si="28"/>
        <v>42589.208333333328</v>
      </c>
      <c r="T306" s="9">
        <f t="shared" si="29"/>
        <v>42630.208333333328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4"/>
        <v>2.8621428571428571</v>
      </c>
      <c r="P307" s="5">
        <f t="shared" si="25"/>
        <v>94.28235294117647</v>
      </c>
      <c r="Q307" t="str">
        <f t="shared" si="26"/>
        <v>Theater</v>
      </c>
      <c r="R307" s="6" t="str">
        <f t="shared" si="27"/>
        <v>Plays</v>
      </c>
      <c r="S307" s="9">
        <f t="shared" si="28"/>
        <v>42448.208333333328</v>
      </c>
      <c r="T307" s="9">
        <f t="shared" si="29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4"/>
        <v>7.9076923076923072E-2</v>
      </c>
      <c r="P308" s="5">
        <f t="shared" si="25"/>
        <v>73.428571428571431</v>
      </c>
      <c r="Q308" t="str">
        <f t="shared" si="26"/>
        <v>Theater</v>
      </c>
      <c r="R308" s="6" t="str">
        <f t="shared" si="27"/>
        <v>Plays</v>
      </c>
      <c r="S308" s="9">
        <f t="shared" si="28"/>
        <v>42930.208333333328</v>
      </c>
      <c r="T308" s="9">
        <f t="shared" si="29"/>
        <v>42933.208333333328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4"/>
        <v>1.3213677811550153</v>
      </c>
      <c r="P309" s="5">
        <f t="shared" si="25"/>
        <v>65.968133535660087</v>
      </c>
      <c r="Q309" t="str">
        <f t="shared" si="26"/>
        <v>Publishing</v>
      </c>
      <c r="R309" s="6" t="str">
        <f t="shared" si="27"/>
        <v>Fiction</v>
      </c>
      <c r="S309" s="9">
        <f t="shared" si="28"/>
        <v>41066.208333333336</v>
      </c>
      <c r="T309" s="9">
        <f t="shared" si="29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4"/>
        <v>0.74077834179357027</v>
      </c>
      <c r="P310" s="5">
        <f t="shared" si="25"/>
        <v>109.04109589041096</v>
      </c>
      <c r="Q310" t="str">
        <f t="shared" si="26"/>
        <v>Theater</v>
      </c>
      <c r="R310" s="6" t="str">
        <f t="shared" si="27"/>
        <v>Plays</v>
      </c>
      <c r="S310" s="9">
        <f t="shared" si="28"/>
        <v>40651.208333333336</v>
      </c>
      <c r="T310" s="9">
        <f t="shared" si="29"/>
        <v>40652.208333333336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4"/>
        <v>0.75292682926829269</v>
      </c>
      <c r="P311" s="5">
        <f t="shared" si="25"/>
        <v>41.16</v>
      </c>
      <c r="Q311" t="str">
        <f t="shared" si="26"/>
        <v>Music</v>
      </c>
      <c r="R311" s="6" t="str">
        <f t="shared" si="27"/>
        <v>Indie Rock</v>
      </c>
      <c r="S311" s="9">
        <f t="shared" si="28"/>
        <v>40807.208333333336</v>
      </c>
      <c r="T311" s="9">
        <f t="shared" si="29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4"/>
        <v>0.20333333333333334</v>
      </c>
      <c r="P312" s="5">
        <f t="shared" si="25"/>
        <v>99.125</v>
      </c>
      <c r="Q312" t="str">
        <f t="shared" si="26"/>
        <v>Games</v>
      </c>
      <c r="R312" s="6" t="str">
        <f t="shared" si="27"/>
        <v>Video Games</v>
      </c>
      <c r="S312" s="9">
        <f t="shared" si="28"/>
        <v>40277.208333333336</v>
      </c>
      <c r="T312" s="9">
        <f t="shared" si="29"/>
        <v>40293.208333333336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4"/>
        <v>2.0336507936507937</v>
      </c>
      <c r="P313" s="5">
        <f t="shared" si="25"/>
        <v>105.88429752066116</v>
      </c>
      <c r="Q313" t="str">
        <f t="shared" si="26"/>
        <v>Theater</v>
      </c>
      <c r="R313" s="6" t="str">
        <f t="shared" si="27"/>
        <v>Plays</v>
      </c>
      <c r="S313" s="9">
        <f t="shared" si="28"/>
        <v>40590.25</v>
      </c>
      <c r="T313" s="9">
        <f t="shared" si="29"/>
        <v>40602.25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4"/>
        <v>3.1022842639593908</v>
      </c>
      <c r="P314" s="5">
        <f t="shared" si="25"/>
        <v>48.996525921966864</v>
      </c>
      <c r="Q314" t="str">
        <f t="shared" si="26"/>
        <v>Theater</v>
      </c>
      <c r="R314" s="6" t="str">
        <f t="shared" si="27"/>
        <v>Plays</v>
      </c>
      <c r="S314" s="9">
        <f t="shared" si="28"/>
        <v>41572.208333333336</v>
      </c>
      <c r="T314" s="9">
        <f t="shared" si="29"/>
        <v>41579.208333333336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4"/>
        <v>3.9531818181818181</v>
      </c>
      <c r="P315" s="5">
        <f t="shared" si="25"/>
        <v>39</v>
      </c>
      <c r="Q315" t="str">
        <f t="shared" si="26"/>
        <v>Music</v>
      </c>
      <c r="R315" s="6" t="str">
        <f t="shared" si="27"/>
        <v>Rock</v>
      </c>
      <c r="S315" s="9">
        <f t="shared" si="28"/>
        <v>40966.25</v>
      </c>
      <c r="T315" s="9">
        <f t="shared" si="29"/>
        <v>40968.25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4"/>
        <v>2.9471428571428571</v>
      </c>
      <c r="P316" s="5">
        <f t="shared" si="25"/>
        <v>31.022556390977442</v>
      </c>
      <c r="Q316" t="str">
        <f t="shared" si="26"/>
        <v>Film &amp; Video</v>
      </c>
      <c r="R316" s="6" t="str">
        <f t="shared" si="27"/>
        <v>Documentary</v>
      </c>
      <c r="S316" s="9">
        <f t="shared" si="28"/>
        <v>43536.208333333328</v>
      </c>
      <c r="T316" s="9">
        <f t="shared" si="29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4"/>
        <v>0.33894736842105261</v>
      </c>
      <c r="P317" s="5">
        <f t="shared" si="25"/>
        <v>103.87096774193549</v>
      </c>
      <c r="Q317" t="str">
        <f t="shared" si="26"/>
        <v>Theater</v>
      </c>
      <c r="R317" s="6" t="str">
        <f t="shared" si="27"/>
        <v>Plays</v>
      </c>
      <c r="S317" s="9">
        <f t="shared" si="28"/>
        <v>41783.208333333336</v>
      </c>
      <c r="T317" s="9">
        <f t="shared" si="29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4"/>
        <v>0.66677083333333331</v>
      </c>
      <c r="P318" s="5">
        <f t="shared" si="25"/>
        <v>59.268518518518519</v>
      </c>
      <c r="Q318" t="str">
        <f t="shared" si="26"/>
        <v>Food</v>
      </c>
      <c r="R318" s="6" t="str">
        <f t="shared" si="27"/>
        <v>Food Trucks</v>
      </c>
      <c r="S318" s="9">
        <f t="shared" si="28"/>
        <v>43788.25</v>
      </c>
      <c r="T318" s="9">
        <f t="shared" si="29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4"/>
        <v>0.19227272727272726</v>
      </c>
      <c r="P319" s="5">
        <f t="shared" si="25"/>
        <v>42.3</v>
      </c>
      <c r="Q319" t="str">
        <f t="shared" si="26"/>
        <v>Theater</v>
      </c>
      <c r="R319" s="6" t="str">
        <f t="shared" si="27"/>
        <v>Plays</v>
      </c>
      <c r="S319" s="9">
        <f t="shared" si="28"/>
        <v>42869.208333333328</v>
      </c>
      <c r="T319" s="9">
        <f t="shared" si="29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4"/>
        <v>0.15842105263157893</v>
      </c>
      <c r="P320" s="5">
        <f t="shared" si="25"/>
        <v>53.117647058823529</v>
      </c>
      <c r="Q320" t="str">
        <f t="shared" si="26"/>
        <v>Music</v>
      </c>
      <c r="R320" s="6" t="str">
        <f t="shared" si="27"/>
        <v>Rock</v>
      </c>
      <c r="S320" s="9">
        <f t="shared" si="28"/>
        <v>41684.25</v>
      </c>
      <c r="T320" s="9">
        <f t="shared" si="29"/>
        <v>41686.25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4"/>
        <v>0.38702380952380955</v>
      </c>
      <c r="P321" s="5">
        <f t="shared" si="25"/>
        <v>50.796875</v>
      </c>
      <c r="Q321" t="str">
        <f t="shared" si="26"/>
        <v>Technology</v>
      </c>
      <c r="R321" s="6" t="str">
        <f t="shared" si="27"/>
        <v>Web</v>
      </c>
      <c r="S321" s="9">
        <f t="shared" si="28"/>
        <v>40402.208333333336</v>
      </c>
      <c r="T321" s="9">
        <f t="shared" si="29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ref="O322:O385" si="30">E322/D322</f>
        <v>9.5876777251184833E-2</v>
      </c>
      <c r="P322" s="5">
        <f t="shared" ref="P322:P385" si="31">IF(E322=0,0,E322/G322)</f>
        <v>101.15</v>
      </c>
      <c r="Q322" t="str">
        <f t="shared" ref="Q322:Q385" si="32">IF(COUNTIF(N322,"*film*"),"Film &amp; Video",IF(COUNTIF(N322,"*food*"),"Food",IF(COUNTIF(N322,"*games*"),"Games",IF(COUNTIF(N322,"*journalism*"),"Journalism",IF(COUNTIF(N322,"*music*"),"Music",IF(COUNTIF(N322,"*photography*"),"Photography",IF(COUNTIF(N322,"*publishing*"),"Publishing",IF(COUNTIF(N322,"*technology*"),"Technology",IF(COUNTIF(N322,"*theater*"),"Theater",0)))))))))</f>
        <v>Publishing</v>
      </c>
      <c r="R322" s="6" t="str">
        <f t="shared" ref="R322:R385" si="33">IF(COUNTIF(N322,"*animation*"),"Animation",IF(COUNTIF(N322,"*documentary*"),"Documentary",IF(COUNTIF(N322,"*drama*"),"Drama",IF(COUNTIF(N322,"*science fiction*"),"Science Fiction",IF(COUNTIF(N322,"*shorts*"),"Shorts",IF(COUNTIF(N322,"*television*"),"Television",IF(COUNTIF(N322,"*food trucks*"),"Food Trucks",IF(COUNTIF(N322,"*mobile games*"),"Mobile Games",IF(COUNTIF(N322,"*video games*"),"Video Games",IF(COUNTIF(N322,"*audio*"),"Audio",IF(COUNTIF(N322,"*electric music*"),"Electric Music",IF(COUNTIF(N322,"*indie rock*"),"Indie Rock",IF(COUNTIF(N322,"*jazz*"),"Jazz",IF(COUNTIF(N322,"*metal*"),"Metal",IF(COUNTIF(N322,"*rock*"),"Rock",IF(COUNTIF(N322,"*world music*"),"World Music",IF(COUNTIF(N322,"*photography books*"),"Photography Books",IF(COUNTIF(N322,"*non*"),"Nonfiction",IF(COUNTIF(N322,"*fiction*"),"Fiction",IF(COUNTIF(N322,"*radio &amp; podcasts*"),"Radio &amp; Podcasts",IF(COUNTIF(N322,"*translation*"),"Translations",IF(COUNTIF(N322,"*wearables*"),"Wearables",IF(COUNTIF(N322,"*web*"),"Web",IF(COUNTIF(N322,"*plays*"),"Plays",0))))))))))))))))))))))))</f>
        <v>Fiction</v>
      </c>
      <c r="S322" s="9">
        <f t="shared" si="28"/>
        <v>40673.208333333336</v>
      </c>
      <c r="T322" s="9">
        <f t="shared" si="29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30"/>
        <v>0.94144366197183094</v>
      </c>
      <c r="P323" s="5">
        <f t="shared" si="31"/>
        <v>65.000810372771468</v>
      </c>
      <c r="Q323" t="str">
        <f t="shared" si="32"/>
        <v>Film &amp; Video</v>
      </c>
      <c r="R323" s="6" t="str">
        <f t="shared" si="33"/>
        <v>Shorts</v>
      </c>
      <c r="S323" s="9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si="30"/>
        <v>1.6656234096692113</v>
      </c>
      <c r="P324" s="5">
        <f t="shared" si="31"/>
        <v>37.998645510835914</v>
      </c>
      <c r="Q324" t="str">
        <f t="shared" si="32"/>
        <v>Theater</v>
      </c>
      <c r="R324" s="6" t="str">
        <f t="shared" si="33"/>
        <v>Plays</v>
      </c>
      <c r="S324" s="9">
        <f t="shared" si="34"/>
        <v>40507.25</v>
      </c>
      <c r="T324" s="9">
        <f t="shared" si="35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0"/>
        <v>0.24134831460674158</v>
      </c>
      <c r="P325" s="5">
        <f t="shared" si="31"/>
        <v>82.615384615384613</v>
      </c>
      <c r="Q325" t="str">
        <f t="shared" si="32"/>
        <v>Film &amp; Video</v>
      </c>
      <c r="R325" s="6" t="str">
        <f t="shared" si="33"/>
        <v>Documentary</v>
      </c>
      <c r="S325" s="9">
        <f t="shared" si="34"/>
        <v>41725.208333333336</v>
      </c>
      <c r="T325" s="9">
        <f t="shared" si="35"/>
        <v>41727.208333333336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0"/>
        <v>1.6405633802816901</v>
      </c>
      <c r="P326" s="5">
        <f t="shared" si="31"/>
        <v>37.941368078175898</v>
      </c>
      <c r="Q326" t="str">
        <f t="shared" si="32"/>
        <v>Theater</v>
      </c>
      <c r="R326" s="6" t="str">
        <f t="shared" si="33"/>
        <v>Plays</v>
      </c>
      <c r="S326" s="9">
        <f t="shared" si="34"/>
        <v>42176.208333333328</v>
      </c>
      <c r="T326" s="9">
        <f t="shared" si="35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0"/>
        <v>0.90723076923076929</v>
      </c>
      <c r="P327" s="5">
        <f t="shared" si="31"/>
        <v>80.780821917808225</v>
      </c>
      <c r="Q327" t="str">
        <f t="shared" si="32"/>
        <v>Theater</v>
      </c>
      <c r="R327" s="6" t="str">
        <f t="shared" si="33"/>
        <v>Plays</v>
      </c>
      <c r="S327" s="9">
        <f t="shared" si="34"/>
        <v>43267.208333333328</v>
      </c>
      <c r="T327" s="9">
        <f t="shared" si="35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0"/>
        <v>0.46194444444444444</v>
      </c>
      <c r="P328" s="5">
        <f t="shared" si="31"/>
        <v>25.984375</v>
      </c>
      <c r="Q328" t="str">
        <f t="shared" si="32"/>
        <v>Film &amp; Video</v>
      </c>
      <c r="R328" s="6" t="str">
        <f t="shared" si="33"/>
        <v>Animation</v>
      </c>
      <c r="S328" s="9">
        <f t="shared" si="34"/>
        <v>42364.25</v>
      </c>
      <c r="T328" s="9">
        <f t="shared" si="35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0"/>
        <v>0.38538461538461538</v>
      </c>
      <c r="P329" s="5">
        <f t="shared" si="31"/>
        <v>30.363636363636363</v>
      </c>
      <c r="Q329" t="str">
        <f t="shared" si="32"/>
        <v>Theater</v>
      </c>
      <c r="R329" s="6" t="str">
        <f t="shared" si="33"/>
        <v>Plays</v>
      </c>
      <c r="S329" s="9">
        <f t="shared" si="34"/>
        <v>43705.208333333328</v>
      </c>
      <c r="T329" s="9">
        <f t="shared" si="35"/>
        <v>43709.208333333328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0"/>
        <v>1.3356231003039514</v>
      </c>
      <c r="P330" s="5">
        <f t="shared" si="31"/>
        <v>54.004916018025398</v>
      </c>
      <c r="Q330" t="str">
        <f t="shared" si="32"/>
        <v>Music</v>
      </c>
      <c r="R330" s="6" t="str">
        <f t="shared" si="33"/>
        <v>Rock</v>
      </c>
      <c r="S330" s="9">
        <f t="shared" si="34"/>
        <v>43434.25</v>
      </c>
      <c r="T330" s="9">
        <f t="shared" si="35"/>
        <v>43445.25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0"/>
        <v>0.22896588486140726</v>
      </c>
      <c r="P331" s="5">
        <f t="shared" si="31"/>
        <v>101.78672985781991</v>
      </c>
      <c r="Q331" t="str">
        <f t="shared" si="32"/>
        <v>Games</v>
      </c>
      <c r="R331" s="6" t="str">
        <f t="shared" si="33"/>
        <v>Video Games</v>
      </c>
      <c r="S331" s="9">
        <f t="shared" si="34"/>
        <v>42716.25</v>
      </c>
      <c r="T331" s="9">
        <f t="shared" si="35"/>
        <v>42727.25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0"/>
        <v>1.8495548961424333</v>
      </c>
      <c r="P332" s="5">
        <f t="shared" si="31"/>
        <v>45.003610108303249</v>
      </c>
      <c r="Q332" t="str">
        <f t="shared" si="32"/>
        <v>Film &amp; Video</v>
      </c>
      <c r="R332" s="6" t="str">
        <f t="shared" si="33"/>
        <v>Documentary</v>
      </c>
      <c r="S332" s="9">
        <f t="shared" si="34"/>
        <v>43077.25</v>
      </c>
      <c r="T332" s="9">
        <f t="shared" si="35"/>
        <v>43078.25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0"/>
        <v>4.4372727272727275</v>
      </c>
      <c r="P333" s="5">
        <f t="shared" si="31"/>
        <v>77.068421052631578</v>
      </c>
      <c r="Q333" t="str">
        <f t="shared" si="32"/>
        <v>Food</v>
      </c>
      <c r="R333" s="6" t="str">
        <f t="shared" si="33"/>
        <v>Food Trucks</v>
      </c>
      <c r="S333" s="9">
        <f t="shared" si="34"/>
        <v>40896.25</v>
      </c>
      <c r="T333" s="9">
        <f t="shared" si="35"/>
        <v>40897.25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0"/>
        <v>1.999806763285024</v>
      </c>
      <c r="P334" s="5">
        <f t="shared" si="31"/>
        <v>88.076595744680844</v>
      </c>
      <c r="Q334" t="str">
        <f t="shared" si="32"/>
        <v>Technology</v>
      </c>
      <c r="R334" s="6" t="str">
        <f t="shared" si="33"/>
        <v>Wearables</v>
      </c>
      <c r="S334" s="9">
        <f t="shared" si="34"/>
        <v>41361.208333333336</v>
      </c>
      <c r="T334" s="9">
        <f t="shared" si="35"/>
        <v>41362.208333333336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0"/>
        <v>1.2395833333333333</v>
      </c>
      <c r="P335" s="5">
        <f t="shared" si="31"/>
        <v>47.035573122529641</v>
      </c>
      <c r="Q335" t="str">
        <f t="shared" si="32"/>
        <v>Theater</v>
      </c>
      <c r="R335" s="6" t="str">
        <f t="shared" si="33"/>
        <v>Plays</v>
      </c>
      <c r="S335" s="9">
        <f t="shared" si="34"/>
        <v>43424.25</v>
      </c>
      <c r="T335" s="9">
        <f t="shared" si="35"/>
        <v>43452.25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0"/>
        <v>1.8661329305135952</v>
      </c>
      <c r="P336" s="5">
        <f t="shared" si="31"/>
        <v>110.99550763701707</v>
      </c>
      <c r="Q336" t="str">
        <f t="shared" si="32"/>
        <v>Music</v>
      </c>
      <c r="R336" s="6" t="str">
        <f t="shared" si="33"/>
        <v>Rock</v>
      </c>
      <c r="S336" s="9">
        <f t="shared" si="34"/>
        <v>43110.25</v>
      </c>
      <c r="T336" s="9">
        <f t="shared" si="35"/>
        <v>43117.25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0"/>
        <v>1.1428538550057536</v>
      </c>
      <c r="P337" s="5">
        <f t="shared" si="31"/>
        <v>87.003066141042481</v>
      </c>
      <c r="Q337" t="str">
        <f t="shared" si="32"/>
        <v>Music</v>
      </c>
      <c r="R337" s="6" t="str">
        <f t="shared" si="33"/>
        <v>Rock</v>
      </c>
      <c r="S337" s="9">
        <f t="shared" si="34"/>
        <v>43784.25</v>
      </c>
      <c r="T337" s="9">
        <f t="shared" si="35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0"/>
        <v>0.97032531824611035</v>
      </c>
      <c r="P338" s="5">
        <f t="shared" si="31"/>
        <v>63.994402985074629</v>
      </c>
      <c r="Q338" t="str">
        <f t="shared" si="32"/>
        <v>Music</v>
      </c>
      <c r="R338" s="6" t="str">
        <f t="shared" si="33"/>
        <v>Rock</v>
      </c>
      <c r="S338" s="9">
        <f t="shared" si="34"/>
        <v>40527.25</v>
      </c>
      <c r="T338" s="9">
        <f t="shared" si="35"/>
        <v>40528.25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0"/>
        <v>1.2281904761904763</v>
      </c>
      <c r="P339" s="5">
        <f t="shared" si="31"/>
        <v>105.9945205479452</v>
      </c>
      <c r="Q339" t="str">
        <f t="shared" si="32"/>
        <v>Theater</v>
      </c>
      <c r="R339" s="6" t="str">
        <f t="shared" si="33"/>
        <v>Plays</v>
      </c>
      <c r="S339" s="9">
        <f t="shared" si="34"/>
        <v>43780.25</v>
      </c>
      <c r="T339" s="9">
        <f t="shared" si="35"/>
        <v>43781.25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0"/>
        <v>1.7914326647564469</v>
      </c>
      <c r="P340" s="5">
        <f t="shared" si="31"/>
        <v>73.989349112426041</v>
      </c>
      <c r="Q340" t="str">
        <f t="shared" si="32"/>
        <v>Theater</v>
      </c>
      <c r="R340" s="6" t="str">
        <f t="shared" si="33"/>
        <v>Plays</v>
      </c>
      <c r="S340" s="9">
        <f t="shared" si="34"/>
        <v>40821.208333333336</v>
      </c>
      <c r="T340" s="9">
        <f t="shared" si="35"/>
        <v>40851.208333333336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0"/>
        <v>0.79951577402787966</v>
      </c>
      <c r="P341" s="5">
        <f t="shared" si="31"/>
        <v>84.02004626060139</v>
      </c>
      <c r="Q341" t="str">
        <f t="shared" si="32"/>
        <v>Theater</v>
      </c>
      <c r="R341" s="6" t="str">
        <f t="shared" si="33"/>
        <v>Plays</v>
      </c>
      <c r="S341" s="9">
        <f t="shared" si="34"/>
        <v>42949.208333333328</v>
      </c>
      <c r="T341" s="9">
        <f t="shared" si="35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0"/>
        <v>0.94242587601078165</v>
      </c>
      <c r="P342" s="5">
        <f t="shared" si="31"/>
        <v>88.966921119592882</v>
      </c>
      <c r="Q342" t="str">
        <f t="shared" si="32"/>
        <v>Photography</v>
      </c>
      <c r="R342" s="6" t="str">
        <f t="shared" si="33"/>
        <v>Photography Books</v>
      </c>
      <c r="S342" s="9">
        <f t="shared" si="34"/>
        <v>40889.25</v>
      </c>
      <c r="T342" s="9">
        <f t="shared" si="35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0"/>
        <v>0.84669291338582675</v>
      </c>
      <c r="P343" s="5">
        <f t="shared" si="31"/>
        <v>76.990453460620529</v>
      </c>
      <c r="Q343" t="str">
        <f t="shared" si="32"/>
        <v>Music</v>
      </c>
      <c r="R343" s="6" t="str">
        <f t="shared" si="33"/>
        <v>Indie Rock</v>
      </c>
      <c r="S343" s="9">
        <f t="shared" si="34"/>
        <v>42244.208333333328</v>
      </c>
      <c r="T343" s="9">
        <f t="shared" si="35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0"/>
        <v>0.66521920668058454</v>
      </c>
      <c r="P344" s="5">
        <f t="shared" si="31"/>
        <v>97.146341463414629</v>
      </c>
      <c r="Q344" t="str">
        <f t="shared" si="32"/>
        <v>Theater</v>
      </c>
      <c r="R344" s="6" t="str">
        <f t="shared" si="33"/>
        <v>Plays</v>
      </c>
      <c r="S344" s="9">
        <f t="shared" si="34"/>
        <v>41475.208333333336</v>
      </c>
      <c r="T344" s="9">
        <f t="shared" si="35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0"/>
        <v>0.53922222222222227</v>
      </c>
      <c r="P345" s="5">
        <f t="shared" si="31"/>
        <v>33.013605442176868</v>
      </c>
      <c r="Q345" t="str">
        <f t="shared" si="32"/>
        <v>Theater</v>
      </c>
      <c r="R345" s="6" t="str">
        <f t="shared" si="33"/>
        <v>Plays</v>
      </c>
      <c r="S345" s="9">
        <f t="shared" si="34"/>
        <v>41597.25</v>
      </c>
      <c r="T345" s="9">
        <f t="shared" si="35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0"/>
        <v>0.41983299595141699</v>
      </c>
      <c r="P346" s="5">
        <f t="shared" si="31"/>
        <v>99.950602409638549</v>
      </c>
      <c r="Q346" t="str">
        <f t="shared" si="32"/>
        <v>Games</v>
      </c>
      <c r="R346" s="6" t="str">
        <f t="shared" si="33"/>
        <v>Video Games</v>
      </c>
      <c r="S346" s="9">
        <f t="shared" si="34"/>
        <v>43122.25</v>
      </c>
      <c r="T346" s="9">
        <f t="shared" si="35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0"/>
        <v>0.14694796954314721</v>
      </c>
      <c r="P347" s="5">
        <f t="shared" si="31"/>
        <v>69.966767371601208</v>
      </c>
      <c r="Q347" t="str">
        <f t="shared" si="32"/>
        <v>Film &amp; Video</v>
      </c>
      <c r="R347" s="6" t="str">
        <f t="shared" si="33"/>
        <v>Drama</v>
      </c>
      <c r="S347" s="9">
        <f t="shared" si="34"/>
        <v>42194.208333333328</v>
      </c>
      <c r="T347" s="9">
        <f t="shared" si="35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0"/>
        <v>0.34475</v>
      </c>
      <c r="P348" s="5">
        <f t="shared" si="31"/>
        <v>110.32</v>
      </c>
      <c r="Q348" t="str">
        <f t="shared" si="32"/>
        <v>Music</v>
      </c>
      <c r="R348" s="6" t="str">
        <f t="shared" si="33"/>
        <v>Indie Rock</v>
      </c>
      <c r="S348" s="9">
        <f t="shared" si="34"/>
        <v>42971.208333333328</v>
      </c>
      <c r="T348" s="9">
        <f t="shared" si="35"/>
        <v>43026.208333333328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0"/>
        <v>14.007777777777777</v>
      </c>
      <c r="P349" s="5">
        <f t="shared" si="31"/>
        <v>66.005235602094245</v>
      </c>
      <c r="Q349" t="str">
        <f t="shared" si="32"/>
        <v>Technology</v>
      </c>
      <c r="R349" s="6" t="str">
        <f t="shared" si="33"/>
        <v>Web</v>
      </c>
      <c r="S349" s="9">
        <f t="shared" si="34"/>
        <v>42046.25</v>
      </c>
      <c r="T349" s="9">
        <f t="shared" si="35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0"/>
        <v>0.71770351758793971</v>
      </c>
      <c r="P350" s="5">
        <f t="shared" si="31"/>
        <v>41.005742176284812</v>
      </c>
      <c r="Q350" t="str">
        <f t="shared" si="32"/>
        <v>Food</v>
      </c>
      <c r="R350" s="6" t="str">
        <f t="shared" si="33"/>
        <v>Food Trucks</v>
      </c>
      <c r="S350" s="9">
        <f t="shared" si="34"/>
        <v>42782.25</v>
      </c>
      <c r="T350" s="9">
        <f t="shared" si="35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0"/>
        <v>0.53074115044247783</v>
      </c>
      <c r="P351" s="5">
        <f t="shared" si="31"/>
        <v>103.96316359696641</v>
      </c>
      <c r="Q351" t="str">
        <f t="shared" si="32"/>
        <v>Theater</v>
      </c>
      <c r="R351" s="6" t="str">
        <f t="shared" si="33"/>
        <v>Plays</v>
      </c>
      <c r="S351" s="9">
        <f t="shared" si="34"/>
        <v>42930.208333333328</v>
      </c>
      <c r="T351" s="9">
        <f t="shared" si="35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0"/>
        <v>0.05</v>
      </c>
      <c r="P352" s="5">
        <f t="shared" si="31"/>
        <v>5</v>
      </c>
      <c r="Q352" t="str">
        <f t="shared" si="32"/>
        <v>Music</v>
      </c>
      <c r="R352" s="6" t="str">
        <f t="shared" si="33"/>
        <v>Jazz</v>
      </c>
      <c r="S352" s="9">
        <f t="shared" si="34"/>
        <v>42144.208333333328</v>
      </c>
      <c r="T352" s="9">
        <f t="shared" si="35"/>
        <v>42162.208333333328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0"/>
        <v>1.2770715249662619</v>
      </c>
      <c r="P353" s="5">
        <f t="shared" si="31"/>
        <v>47.009935419771487</v>
      </c>
      <c r="Q353" t="str">
        <f t="shared" si="32"/>
        <v>Music</v>
      </c>
      <c r="R353" s="6" t="str">
        <f t="shared" si="33"/>
        <v>Rock</v>
      </c>
      <c r="S353" s="9">
        <f t="shared" si="34"/>
        <v>42240.208333333328</v>
      </c>
      <c r="T353" s="9">
        <f t="shared" si="35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0"/>
        <v>0.34892857142857142</v>
      </c>
      <c r="P354" s="5">
        <f t="shared" si="31"/>
        <v>29.606060606060606</v>
      </c>
      <c r="Q354" t="str">
        <f t="shared" si="32"/>
        <v>Theater</v>
      </c>
      <c r="R354" s="6" t="str">
        <f t="shared" si="33"/>
        <v>Plays</v>
      </c>
      <c r="S354" s="9">
        <f t="shared" si="34"/>
        <v>42315.25</v>
      </c>
      <c r="T354" s="9">
        <f t="shared" si="35"/>
        <v>42323.25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0"/>
        <v>4.105982142857143</v>
      </c>
      <c r="P355" s="5">
        <f t="shared" si="31"/>
        <v>81.010569583088667</v>
      </c>
      <c r="Q355" t="str">
        <f t="shared" si="32"/>
        <v>Theater</v>
      </c>
      <c r="R355" s="6" t="str">
        <f t="shared" si="33"/>
        <v>Plays</v>
      </c>
      <c r="S355" s="9">
        <f t="shared" si="34"/>
        <v>43651.208333333328</v>
      </c>
      <c r="T355" s="9">
        <f t="shared" si="35"/>
        <v>43652.208333333328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0"/>
        <v>1.2373770491803278</v>
      </c>
      <c r="P356" s="5">
        <f t="shared" si="31"/>
        <v>94.35</v>
      </c>
      <c r="Q356" t="str">
        <f t="shared" si="32"/>
        <v>Film &amp; Video</v>
      </c>
      <c r="R356" s="6" t="str">
        <f t="shared" si="33"/>
        <v>Documentary</v>
      </c>
      <c r="S356" s="9">
        <f t="shared" si="34"/>
        <v>41520.208333333336</v>
      </c>
      <c r="T356" s="9">
        <f t="shared" si="35"/>
        <v>41527.208333333336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0"/>
        <v>0.58973684210526311</v>
      </c>
      <c r="P357" s="5">
        <f t="shared" si="31"/>
        <v>26.058139534883722</v>
      </c>
      <c r="Q357" t="str">
        <f t="shared" si="32"/>
        <v>Technology</v>
      </c>
      <c r="R357" s="6" t="str">
        <f t="shared" si="33"/>
        <v>Wearables</v>
      </c>
      <c r="S357" s="9">
        <f t="shared" si="34"/>
        <v>42757.25</v>
      </c>
      <c r="T357" s="9">
        <f t="shared" si="35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0"/>
        <v>0.36892473118279567</v>
      </c>
      <c r="P358" s="5">
        <f t="shared" si="31"/>
        <v>85.775000000000006</v>
      </c>
      <c r="Q358" t="str">
        <f t="shared" si="32"/>
        <v>Theater</v>
      </c>
      <c r="R358" s="6" t="str">
        <f t="shared" si="33"/>
        <v>Plays</v>
      </c>
      <c r="S358" s="9">
        <f t="shared" si="34"/>
        <v>40922.25</v>
      </c>
      <c r="T358" s="9">
        <f t="shared" si="35"/>
        <v>40931.25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0"/>
        <v>1.8491304347826087</v>
      </c>
      <c r="P359" s="5">
        <f t="shared" si="31"/>
        <v>103.73170731707317</v>
      </c>
      <c r="Q359" t="str">
        <f t="shared" si="32"/>
        <v>Games</v>
      </c>
      <c r="R359" s="6" t="str">
        <f t="shared" si="33"/>
        <v>Video Games</v>
      </c>
      <c r="S359" s="9">
        <f t="shared" si="34"/>
        <v>42250.208333333328</v>
      </c>
      <c r="T359" s="9">
        <f t="shared" si="35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0"/>
        <v>0.11814432989690722</v>
      </c>
      <c r="P360" s="5">
        <f t="shared" si="31"/>
        <v>49.826086956521742</v>
      </c>
      <c r="Q360" t="str">
        <f t="shared" si="32"/>
        <v>Photography</v>
      </c>
      <c r="R360" s="6" t="str">
        <f t="shared" si="33"/>
        <v>Photography Books</v>
      </c>
      <c r="S360" s="9">
        <f t="shared" si="34"/>
        <v>43322.208333333328</v>
      </c>
      <c r="T360" s="9">
        <f t="shared" si="35"/>
        <v>43325.208333333328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0"/>
        <v>2.9870000000000001</v>
      </c>
      <c r="P361" s="5">
        <f t="shared" si="31"/>
        <v>63.893048128342244</v>
      </c>
      <c r="Q361" t="str">
        <f t="shared" si="32"/>
        <v>Film &amp; Video</v>
      </c>
      <c r="R361" s="6" t="str">
        <f t="shared" si="33"/>
        <v>Animation</v>
      </c>
      <c r="S361" s="9">
        <f t="shared" si="34"/>
        <v>40782.208333333336</v>
      </c>
      <c r="T361" s="9">
        <f t="shared" si="35"/>
        <v>40789.208333333336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0"/>
        <v>2.2635175879396985</v>
      </c>
      <c r="P362" s="5">
        <f t="shared" si="31"/>
        <v>47.002434782608695</v>
      </c>
      <c r="Q362" t="str">
        <f t="shared" si="32"/>
        <v>Theater</v>
      </c>
      <c r="R362" s="6" t="str">
        <f t="shared" si="33"/>
        <v>Plays</v>
      </c>
      <c r="S362" s="9">
        <f t="shared" si="34"/>
        <v>40544.25</v>
      </c>
      <c r="T362" s="9">
        <f t="shared" si="35"/>
        <v>40558.25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0"/>
        <v>1.7356363636363636</v>
      </c>
      <c r="P363" s="5">
        <f t="shared" si="31"/>
        <v>108.47727272727273</v>
      </c>
      <c r="Q363" t="str">
        <f t="shared" si="32"/>
        <v>Theater</v>
      </c>
      <c r="R363" s="6" t="str">
        <f t="shared" si="33"/>
        <v>Plays</v>
      </c>
      <c r="S363" s="9">
        <f t="shared" si="34"/>
        <v>43015.208333333328</v>
      </c>
      <c r="T363" s="9">
        <f t="shared" si="35"/>
        <v>43039.208333333328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0"/>
        <v>3.7175675675675675</v>
      </c>
      <c r="P364" s="5">
        <f t="shared" si="31"/>
        <v>72.015706806282722</v>
      </c>
      <c r="Q364" t="str">
        <f t="shared" si="32"/>
        <v>Music</v>
      </c>
      <c r="R364" s="6" t="str">
        <f t="shared" si="33"/>
        <v>Rock</v>
      </c>
      <c r="S364" s="9">
        <f t="shared" si="34"/>
        <v>40570.25</v>
      </c>
      <c r="T364" s="9">
        <f t="shared" si="35"/>
        <v>40608.25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0"/>
        <v>1.601923076923077</v>
      </c>
      <c r="P365" s="5">
        <f t="shared" si="31"/>
        <v>59.928057553956833</v>
      </c>
      <c r="Q365" t="str">
        <f t="shared" si="32"/>
        <v>Music</v>
      </c>
      <c r="R365" s="6" t="str">
        <f t="shared" si="33"/>
        <v>Rock</v>
      </c>
      <c r="S365" s="9">
        <f t="shared" si="34"/>
        <v>40904.25</v>
      </c>
      <c r="T365" s="9">
        <f t="shared" si="35"/>
        <v>40905.25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0"/>
        <v>16.163333333333334</v>
      </c>
      <c r="P366" s="5">
        <f t="shared" si="31"/>
        <v>78.209677419354833</v>
      </c>
      <c r="Q366" t="str">
        <f t="shared" si="32"/>
        <v>Music</v>
      </c>
      <c r="R366" s="6" t="str">
        <f t="shared" si="33"/>
        <v>Indie Rock</v>
      </c>
      <c r="S366" s="9">
        <f t="shared" si="34"/>
        <v>43164.25</v>
      </c>
      <c r="T366" s="9">
        <f t="shared" si="35"/>
        <v>43194.208333333328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0"/>
        <v>7.3343749999999996</v>
      </c>
      <c r="P367" s="5">
        <f t="shared" si="31"/>
        <v>104.77678571428571</v>
      </c>
      <c r="Q367" t="str">
        <f t="shared" si="32"/>
        <v>Theater</v>
      </c>
      <c r="R367" s="6" t="str">
        <f t="shared" si="33"/>
        <v>Plays</v>
      </c>
      <c r="S367" s="9">
        <f t="shared" si="34"/>
        <v>42733.25</v>
      </c>
      <c r="T367" s="9">
        <f t="shared" si="35"/>
        <v>42760.25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0"/>
        <v>5.9211111111111112</v>
      </c>
      <c r="P368" s="5">
        <f t="shared" si="31"/>
        <v>105.52475247524752</v>
      </c>
      <c r="Q368" t="str">
        <f t="shared" si="32"/>
        <v>Theater</v>
      </c>
      <c r="R368" s="6" t="str">
        <f t="shared" si="33"/>
        <v>Plays</v>
      </c>
      <c r="S368" s="9">
        <f t="shared" si="34"/>
        <v>40546.25</v>
      </c>
      <c r="T368" s="9">
        <f t="shared" si="35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0"/>
        <v>0.18888888888888888</v>
      </c>
      <c r="P369" s="5">
        <f t="shared" si="31"/>
        <v>24.933333333333334</v>
      </c>
      <c r="Q369" t="str">
        <f t="shared" si="32"/>
        <v>Theater</v>
      </c>
      <c r="R369" s="6" t="str">
        <f t="shared" si="33"/>
        <v>Plays</v>
      </c>
      <c r="S369" s="9">
        <f t="shared" si="34"/>
        <v>41930.208333333336</v>
      </c>
      <c r="T369" s="9">
        <f t="shared" si="35"/>
        <v>41954.25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0"/>
        <v>2.7680769230769231</v>
      </c>
      <c r="P370" s="5">
        <f t="shared" si="31"/>
        <v>69.873786407766985</v>
      </c>
      <c r="Q370" t="str">
        <f t="shared" si="32"/>
        <v>Film &amp; Video</v>
      </c>
      <c r="R370" s="6" t="str">
        <f t="shared" si="33"/>
        <v>Documentary</v>
      </c>
      <c r="S370" s="9">
        <f t="shared" si="34"/>
        <v>40464.208333333336</v>
      </c>
      <c r="T370" s="9">
        <f t="shared" si="35"/>
        <v>40487.208333333336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0"/>
        <v>2.730185185185185</v>
      </c>
      <c r="P371" s="5">
        <f t="shared" si="31"/>
        <v>95.733766233766232</v>
      </c>
      <c r="Q371" t="str">
        <f t="shared" si="32"/>
        <v>Film &amp; Video</v>
      </c>
      <c r="R371" s="6" t="str">
        <f t="shared" si="33"/>
        <v>Television</v>
      </c>
      <c r="S371" s="9">
        <f t="shared" si="34"/>
        <v>41308.25</v>
      </c>
      <c r="T371" s="9">
        <f t="shared" si="35"/>
        <v>41347.208333333336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0"/>
        <v>1.593633125556545</v>
      </c>
      <c r="P372" s="5">
        <f t="shared" si="31"/>
        <v>29.997485752598056</v>
      </c>
      <c r="Q372" t="str">
        <f t="shared" si="32"/>
        <v>Theater</v>
      </c>
      <c r="R372" s="6" t="str">
        <f t="shared" si="33"/>
        <v>Plays</v>
      </c>
      <c r="S372" s="9">
        <f t="shared" si="34"/>
        <v>43570.208333333328</v>
      </c>
      <c r="T372" s="9">
        <f t="shared" si="35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0"/>
        <v>0.67869978858350954</v>
      </c>
      <c r="P373" s="5">
        <f t="shared" si="31"/>
        <v>59.011948529411768</v>
      </c>
      <c r="Q373" t="str">
        <f t="shared" si="32"/>
        <v>Theater</v>
      </c>
      <c r="R373" s="6" t="str">
        <f t="shared" si="33"/>
        <v>Plays</v>
      </c>
      <c r="S373" s="9">
        <f t="shared" si="34"/>
        <v>42043.25</v>
      </c>
      <c r="T373" s="9">
        <f t="shared" si="35"/>
        <v>42094.208333333328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0"/>
        <v>15.915555555555555</v>
      </c>
      <c r="P374" s="5">
        <f t="shared" si="31"/>
        <v>84.757396449704146</v>
      </c>
      <c r="Q374" t="str">
        <f t="shared" si="32"/>
        <v>Film &amp; Video</v>
      </c>
      <c r="R374" s="6" t="str">
        <f t="shared" si="33"/>
        <v>Documentary</v>
      </c>
      <c r="S374" s="9">
        <f t="shared" si="34"/>
        <v>42012.25</v>
      </c>
      <c r="T374" s="9">
        <f t="shared" si="35"/>
        <v>42032.25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0"/>
        <v>7.3018222222222224</v>
      </c>
      <c r="P375" s="5">
        <f t="shared" si="31"/>
        <v>78.010921177587846</v>
      </c>
      <c r="Q375" t="str">
        <f t="shared" si="32"/>
        <v>Theater</v>
      </c>
      <c r="R375" s="6" t="str">
        <f t="shared" si="33"/>
        <v>Plays</v>
      </c>
      <c r="S375" s="9">
        <f t="shared" si="34"/>
        <v>42964.208333333328</v>
      </c>
      <c r="T375" s="9">
        <f t="shared" si="35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0"/>
        <v>0.13185782556750297</v>
      </c>
      <c r="P376" s="5">
        <f t="shared" si="31"/>
        <v>50.05215419501134</v>
      </c>
      <c r="Q376" t="str">
        <f t="shared" si="32"/>
        <v>Film &amp; Video</v>
      </c>
      <c r="R376" s="6" t="str">
        <f t="shared" si="33"/>
        <v>Documentary</v>
      </c>
      <c r="S376" s="9">
        <f t="shared" si="34"/>
        <v>43476.25</v>
      </c>
      <c r="T376" s="9">
        <f t="shared" si="35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0"/>
        <v>0.54777777777777781</v>
      </c>
      <c r="P377" s="5">
        <f t="shared" si="31"/>
        <v>59.16</v>
      </c>
      <c r="Q377" t="str">
        <f t="shared" si="32"/>
        <v>Music</v>
      </c>
      <c r="R377" s="6" t="str">
        <f t="shared" si="33"/>
        <v>Indie Rock</v>
      </c>
      <c r="S377" s="9">
        <f t="shared" si="34"/>
        <v>42293.208333333328</v>
      </c>
      <c r="T377" s="9">
        <f t="shared" si="35"/>
        <v>42350.25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0"/>
        <v>3.6102941176470589</v>
      </c>
      <c r="P378" s="5">
        <f t="shared" si="31"/>
        <v>93.702290076335885</v>
      </c>
      <c r="Q378" t="str">
        <f t="shared" si="32"/>
        <v>Music</v>
      </c>
      <c r="R378" s="6" t="str">
        <f t="shared" si="33"/>
        <v>Rock</v>
      </c>
      <c r="S378" s="9">
        <f t="shared" si="34"/>
        <v>41826.208333333336</v>
      </c>
      <c r="T378" s="9">
        <f t="shared" si="35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0"/>
        <v>0.10257545271629778</v>
      </c>
      <c r="P379" s="5">
        <f t="shared" si="31"/>
        <v>40.14173228346457</v>
      </c>
      <c r="Q379" t="str">
        <f t="shared" si="32"/>
        <v>Theater</v>
      </c>
      <c r="R379" s="6" t="str">
        <f t="shared" si="33"/>
        <v>Plays</v>
      </c>
      <c r="S379" s="9">
        <f t="shared" si="34"/>
        <v>43760.208333333328</v>
      </c>
      <c r="T379" s="9">
        <f t="shared" si="35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0"/>
        <v>0.13962962962962963</v>
      </c>
      <c r="P380" s="5">
        <f t="shared" si="31"/>
        <v>70.090140845070422</v>
      </c>
      <c r="Q380" t="str">
        <f t="shared" si="32"/>
        <v>Film &amp; Video</v>
      </c>
      <c r="R380" s="6" t="str">
        <f t="shared" si="33"/>
        <v>Documentary</v>
      </c>
      <c r="S380" s="9">
        <f t="shared" si="34"/>
        <v>43241.208333333328</v>
      </c>
      <c r="T380" s="9">
        <f t="shared" si="35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0"/>
        <v>0.40444444444444444</v>
      </c>
      <c r="P381" s="5">
        <f t="shared" si="31"/>
        <v>66.181818181818187</v>
      </c>
      <c r="Q381" t="str">
        <f t="shared" si="32"/>
        <v>Theater</v>
      </c>
      <c r="R381" s="6" t="str">
        <f t="shared" si="33"/>
        <v>Plays</v>
      </c>
      <c r="S381" s="9">
        <f t="shared" si="34"/>
        <v>40843.208333333336</v>
      </c>
      <c r="T381" s="9">
        <f t="shared" si="35"/>
        <v>40857.25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0"/>
        <v>1.6032</v>
      </c>
      <c r="P382" s="5">
        <f t="shared" si="31"/>
        <v>47.714285714285715</v>
      </c>
      <c r="Q382" t="str">
        <f t="shared" si="32"/>
        <v>Theater</v>
      </c>
      <c r="R382" s="6" t="str">
        <f t="shared" si="33"/>
        <v>Plays</v>
      </c>
      <c r="S382" s="9">
        <f t="shared" si="34"/>
        <v>41448.208333333336</v>
      </c>
      <c r="T382" s="9">
        <f t="shared" si="35"/>
        <v>41453.208333333336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0"/>
        <v>1.8394339622641509</v>
      </c>
      <c r="P383" s="5">
        <f t="shared" si="31"/>
        <v>62.896774193548389</v>
      </c>
      <c r="Q383" t="str">
        <f t="shared" si="32"/>
        <v>Theater</v>
      </c>
      <c r="R383" s="6" t="str">
        <f t="shared" si="33"/>
        <v>Plays</v>
      </c>
      <c r="S383" s="9">
        <f t="shared" si="34"/>
        <v>42163.208333333328</v>
      </c>
      <c r="T383" s="9">
        <f t="shared" si="35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0"/>
        <v>0.63769230769230767</v>
      </c>
      <c r="P384" s="5">
        <f t="shared" si="31"/>
        <v>86.611940298507463</v>
      </c>
      <c r="Q384" t="str">
        <f t="shared" si="32"/>
        <v>Photography</v>
      </c>
      <c r="R384" s="6" t="str">
        <f t="shared" si="33"/>
        <v>Photography Books</v>
      </c>
      <c r="S384" s="9">
        <f t="shared" si="34"/>
        <v>43024.208333333328</v>
      </c>
      <c r="T384" s="9">
        <f t="shared" si="35"/>
        <v>43043.208333333328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0"/>
        <v>2.2538095238095237</v>
      </c>
      <c r="P385" s="5">
        <f t="shared" si="31"/>
        <v>75.126984126984127</v>
      </c>
      <c r="Q385" t="str">
        <f t="shared" si="32"/>
        <v>Food</v>
      </c>
      <c r="R385" s="6" t="str">
        <f t="shared" si="33"/>
        <v>Food Trucks</v>
      </c>
      <c r="S385" s="9">
        <f t="shared" si="34"/>
        <v>43509.25</v>
      </c>
      <c r="T385" s="9">
        <f t="shared" si="35"/>
        <v>43515.25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ref="O386:O449" si="36">E386/D386</f>
        <v>1.7200961538461539</v>
      </c>
      <c r="P386" s="5">
        <f t="shared" ref="P386:P449" si="37">IF(E386=0,0,E386/G386)</f>
        <v>41.004167534903104</v>
      </c>
      <c r="Q386" t="str">
        <f t="shared" ref="Q386:Q449" si="38">IF(COUNTIF(N386,"*film*"),"Film &amp; Video",IF(COUNTIF(N386,"*food*"),"Food",IF(COUNTIF(N386,"*games*"),"Games",IF(COUNTIF(N386,"*journalism*"),"Journalism",IF(COUNTIF(N386,"*music*"),"Music",IF(COUNTIF(N386,"*photography*"),"Photography",IF(COUNTIF(N386,"*publishing*"),"Publishing",IF(COUNTIF(N386,"*technology*"),"Technology",IF(COUNTIF(N386,"*theater*"),"Theater",0)))))))))</f>
        <v>Film &amp; Video</v>
      </c>
      <c r="R386" s="6" t="str">
        <f t="shared" ref="R386:R449" si="39">IF(COUNTIF(N386,"*animation*"),"Animation",IF(COUNTIF(N386,"*documentary*"),"Documentary",IF(COUNTIF(N386,"*drama*"),"Drama",IF(COUNTIF(N386,"*science fiction*"),"Science Fiction",IF(COUNTIF(N386,"*shorts*"),"Shorts",IF(COUNTIF(N386,"*television*"),"Television",IF(COUNTIF(N386,"*food trucks*"),"Food Trucks",IF(COUNTIF(N386,"*mobile games*"),"Mobile Games",IF(COUNTIF(N386,"*video games*"),"Video Games",IF(COUNTIF(N386,"*audio*"),"Audio",IF(COUNTIF(N386,"*electric music*"),"Electric Music",IF(COUNTIF(N386,"*indie rock*"),"Indie Rock",IF(COUNTIF(N386,"*jazz*"),"Jazz",IF(COUNTIF(N386,"*metal*"),"Metal",IF(COUNTIF(N386,"*rock*"),"Rock",IF(COUNTIF(N386,"*world music*"),"World Music",IF(COUNTIF(N386,"*photography books*"),"Photography Books",IF(COUNTIF(N386,"*non*"),"Nonfiction",IF(COUNTIF(N386,"*fiction*"),"Fiction",IF(COUNTIF(N386,"*radio &amp; podcasts*"),"Radio &amp; Podcasts",IF(COUNTIF(N386,"*translation*"),"Translations",IF(COUNTIF(N386,"*wearables*"),"Wearables",IF(COUNTIF(N386,"*web*"),"Web",IF(COUNTIF(N386,"*plays*"),"Plays",0))))))))))))))))))))))))</f>
        <v>Documentary</v>
      </c>
      <c r="S386" s="9">
        <f t="shared" si="34"/>
        <v>42776.25</v>
      </c>
      <c r="T386" s="9">
        <f t="shared" si="35"/>
        <v>42803.25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6"/>
        <v>1.4616709511568124</v>
      </c>
      <c r="P387" s="5">
        <f t="shared" si="37"/>
        <v>50.007915567282325</v>
      </c>
      <c r="Q387" t="str">
        <f t="shared" si="38"/>
        <v>Publishing</v>
      </c>
      <c r="R387" s="6" t="str">
        <f t="shared" si="39"/>
        <v>Nonfiction</v>
      </c>
      <c r="S387" s="9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si="36"/>
        <v>0.76423616236162362</v>
      </c>
      <c r="P388" s="5">
        <f t="shared" si="37"/>
        <v>96.960674157303373</v>
      </c>
      <c r="Q388" t="str">
        <f t="shared" si="38"/>
        <v>Theater</v>
      </c>
      <c r="R388" s="6" t="str">
        <f t="shared" si="39"/>
        <v>Plays</v>
      </c>
      <c r="S388" s="9">
        <f t="shared" si="40"/>
        <v>40355.208333333336</v>
      </c>
      <c r="T388" s="9">
        <f t="shared" si="41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36"/>
        <v>0.39261467889908258</v>
      </c>
      <c r="P389" s="5">
        <f t="shared" si="37"/>
        <v>100.93160377358491</v>
      </c>
      <c r="Q389" t="str">
        <f t="shared" si="38"/>
        <v>Technology</v>
      </c>
      <c r="R389" s="6" t="str">
        <f t="shared" si="39"/>
        <v>Wearables</v>
      </c>
      <c r="S389" s="9">
        <f t="shared" si="40"/>
        <v>41072.208333333336</v>
      </c>
      <c r="T389" s="9">
        <f t="shared" si="41"/>
        <v>41077.208333333336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36"/>
        <v>0.11270034843205574</v>
      </c>
      <c r="P390" s="5">
        <f t="shared" si="37"/>
        <v>89.227586206896547</v>
      </c>
      <c r="Q390" t="str">
        <f t="shared" si="38"/>
        <v>Music</v>
      </c>
      <c r="R390" s="6" t="str">
        <f t="shared" si="39"/>
        <v>Indie Rock</v>
      </c>
      <c r="S390" s="9">
        <f t="shared" si="40"/>
        <v>40912.25</v>
      </c>
      <c r="T390" s="9">
        <f t="shared" si="41"/>
        <v>40914.25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36"/>
        <v>1.2211084337349398</v>
      </c>
      <c r="P391" s="5">
        <f t="shared" si="37"/>
        <v>87.979166666666671</v>
      </c>
      <c r="Q391" t="str">
        <f t="shared" si="38"/>
        <v>Theater</v>
      </c>
      <c r="R391" s="6" t="str">
        <f t="shared" si="39"/>
        <v>Plays</v>
      </c>
      <c r="S391" s="9">
        <f t="shared" si="40"/>
        <v>40479.208333333336</v>
      </c>
      <c r="T391" s="9">
        <f t="shared" si="41"/>
        <v>40506.25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36"/>
        <v>1.8654166666666667</v>
      </c>
      <c r="P392" s="5">
        <f t="shared" si="37"/>
        <v>89.54</v>
      </c>
      <c r="Q392" t="str">
        <f t="shared" si="38"/>
        <v>Photography</v>
      </c>
      <c r="R392" s="6" t="str">
        <f t="shared" si="39"/>
        <v>Photography Books</v>
      </c>
      <c r="S392" s="9">
        <f t="shared" si="40"/>
        <v>41530.208333333336</v>
      </c>
      <c r="T392" s="9">
        <f t="shared" si="41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36"/>
        <v>7.27317880794702E-2</v>
      </c>
      <c r="P393" s="5">
        <f t="shared" si="37"/>
        <v>29.09271523178808</v>
      </c>
      <c r="Q393" t="str">
        <f t="shared" si="38"/>
        <v>Publishing</v>
      </c>
      <c r="R393" s="6" t="str">
        <f t="shared" si="39"/>
        <v>Nonfiction</v>
      </c>
      <c r="S393" s="9">
        <f t="shared" si="40"/>
        <v>41653.25</v>
      </c>
      <c r="T393" s="9">
        <f t="shared" si="41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36"/>
        <v>0.65642371234207963</v>
      </c>
      <c r="P394" s="5">
        <f t="shared" si="37"/>
        <v>42.006218905472636</v>
      </c>
      <c r="Q394" t="str">
        <f t="shared" si="38"/>
        <v>Technology</v>
      </c>
      <c r="R394" s="6" t="str">
        <f t="shared" si="39"/>
        <v>Wearables</v>
      </c>
      <c r="S394" s="9">
        <f t="shared" si="40"/>
        <v>40549.25</v>
      </c>
      <c r="T394" s="9">
        <f t="shared" si="41"/>
        <v>40551.25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36"/>
        <v>2.2896178343949045</v>
      </c>
      <c r="P395" s="5">
        <f t="shared" si="37"/>
        <v>47.004903563255965</v>
      </c>
      <c r="Q395" t="str">
        <f t="shared" si="38"/>
        <v>Music</v>
      </c>
      <c r="R395" s="6" t="str">
        <f t="shared" si="39"/>
        <v>Jazz</v>
      </c>
      <c r="S395" s="9">
        <f t="shared" si="40"/>
        <v>42933.208333333328</v>
      </c>
      <c r="T395" s="9">
        <f t="shared" si="41"/>
        <v>42934.208333333328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36"/>
        <v>4.6937499999999996</v>
      </c>
      <c r="P396" s="5">
        <f t="shared" si="37"/>
        <v>110.44117647058823</v>
      </c>
      <c r="Q396" t="str">
        <f t="shared" si="38"/>
        <v>Film &amp; Video</v>
      </c>
      <c r="R396" s="6" t="str">
        <f t="shared" si="39"/>
        <v>Documentary</v>
      </c>
      <c r="S396" s="9">
        <f t="shared" si="40"/>
        <v>41484.208333333336</v>
      </c>
      <c r="T396" s="9">
        <f t="shared" si="41"/>
        <v>41494.208333333336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36"/>
        <v>1.3011267605633803</v>
      </c>
      <c r="P397" s="5">
        <f t="shared" si="37"/>
        <v>41.990909090909092</v>
      </c>
      <c r="Q397" t="str">
        <f t="shared" si="38"/>
        <v>Theater</v>
      </c>
      <c r="R397" s="6" t="str">
        <f t="shared" si="39"/>
        <v>Plays</v>
      </c>
      <c r="S397" s="9">
        <f t="shared" si="40"/>
        <v>40885.25</v>
      </c>
      <c r="T397" s="9">
        <f t="shared" si="41"/>
        <v>40886.25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36"/>
        <v>1.6705422993492407</v>
      </c>
      <c r="P398" s="5">
        <f t="shared" si="37"/>
        <v>48.012468827930178</v>
      </c>
      <c r="Q398" t="str">
        <f t="shared" si="38"/>
        <v>Film &amp; Video</v>
      </c>
      <c r="R398" s="6" t="str">
        <f t="shared" si="39"/>
        <v>Drama</v>
      </c>
      <c r="S398" s="9">
        <f t="shared" si="40"/>
        <v>43378.208333333328</v>
      </c>
      <c r="T398" s="9">
        <f t="shared" si="41"/>
        <v>43386.208333333328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36"/>
        <v>1.738641975308642</v>
      </c>
      <c r="P399" s="5">
        <f t="shared" si="37"/>
        <v>31.019823788546255</v>
      </c>
      <c r="Q399" t="str">
        <f t="shared" si="38"/>
        <v>Music</v>
      </c>
      <c r="R399" s="6" t="str">
        <f t="shared" si="39"/>
        <v>Rock</v>
      </c>
      <c r="S399" s="9">
        <f t="shared" si="40"/>
        <v>41417.208333333336</v>
      </c>
      <c r="T399" s="9">
        <f t="shared" si="41"/>
        <v>41423.208333333336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36"/>
        <v>7.1776470588235295</v>
      </c>
      <c r="P400" s="5">
        <f t="shared" si="37"/>
        <v>99.203252032520325</v>
      </c>
      <c r="Q400" t="str">
        <f t="shared" si="38"/>
        <v>Film &amp; Video</v>
      </c>
      <c r="R400" s="6" t="str">
        <f t="shared" si="39"/>
        <v>Animation</v>
      </c>
      <c r="S400" s="9">
        <f t="shared" si="40"/>
        <v>43228.208333333328</v>
      </c>
      <c r="T400" s="9">
        <f t="shared" si="41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36"/>
        <v>0.63850976361767731</v>
      </c>
      <c r="P401" s="5">
        <f t="shared" si="37"/>
        <v>66.022316684378325</v>
      </c>
      <c r="Q401" t="str">
        <f t="shared" si="38"/>
        <v>Music</v>
      </c>
      <c r="R401" s="6" t="str">
        <f t="shared" si="39"/>
        <v>Indie Rock</v>
      </c>
      <c r="S401" s="9">
        <f t="shared" si="40"/>
        <v>40576.25</v>
      </c>
      <c r="T401" s="9">
        <f t="shared" si="41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36"/>
        <v>0.02</v>
      </c>
      <c r="P402" s="5">
        <f t="shared" si="37"/>
        <v>2</v>
      </c>
      <c r="Q402" t="str">
        <f t="shared" si="38"/>
        <v>Photography</v>
      </c>
      <c r="R402" s="6" t="str">
        <f t="shared" si="39"/>
        <v>Photography Books</v>
      </c>
      <c r="S402" s="9">
        <f t="shared" si="40"/>
        <v>41502.208333333336</v>
      </c>
      <c r="T402" s="9">
        <f t="shared" si="41"/>
        <v>41524.208333333336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36"/>
        <v>15.302222222222222</v>
      </c>
      <c r="P403" s="5">
        <f t="shared" si="37"/>
        <v>46.060200668896321</v>
      </c>
      <c r="Q403" t="str">
        <f t="shared" si="38"/>
        <v>Theater</v>
      </c>
      <c r="R403" s="6" t="str">
        <f t="shared" si="39"/>
        <v>Plays</v>
      </c>
      <c r="S403" s="9">
        <f t="shared" si="40"/>
        <v>43765.208333333328</v>
      </c>
      <c r="T403" s="9">
        <f t="shared" si="41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36"/>
        <v>0.40356164383561643</v>
      </c>
      <c r="P404" s="5">
        <f t="shared" si="37"/>
        <v>73.650000000000006</v>
      </c>
      <c r="Q404" t="str">
        <f t="shared" si="38"/>
        <v>Film &amp; Video</v>
      </c>
      <c r="R404" s="6" t="str">
        <f t="shared" si="39"/>
        <v>Shorts</v>
      </c>
      <c r="S404" s="9">
        <f t="shared" si="40"/>
        <v>40914.25</v>
      </c>
      <c r="T404" s="9">
        <f t="shared" si="41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36"/>
        <v>0.86220633299284988</v>
      </c>
      <c r="P405" s="5">
        <f t="shared" si="37"/>
        <v>55.99336650082919</v>
      </c>
      <c r="Q405" t="str">
        <f t="shared" si="38"/>
        <v>Theater</v>
      </c>
      <c r="R405" s="6" t="str">
        <f t="shared" si="39"/>
        <v>Plays</v>
      </c>
      <c r="S405" s="9">
        <f t="shared" si="40"/>
        <v>40310.208333333336</v>
      </c>
      <c r="T405" s="9">
        <f t="shared" si="41"/>
        <v>40346.208333333336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36"/>
        <v>3.1558486707566464</v>
      </c>
      <c r="P406" s="5">
        <f t="shared" si="37"/>
        <v>68.985695127402778</v>
      </c>
      <c r="Q406" t="str">
        <f t="shared" si="38"/>
        <v>Theater</v>
      </c>
      <c r="R406" s="6" t="str">
        <f t="shared" si="39"/>
        <v>Plays</v>
      </c>
      <c r="S406" s="9">
        <f t="shared" si="40"/>
        <v>43053.25</v>
      </c>
      <c r="T406" s="9">
        <f t="shared" si="41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36"/>
        <v>0.89618243243243245</v>
      </c>
      <c r="P407" s="5">
        <f t="shared" si="37"/>
        <v>60.981609195402299</v>
      </c>
      <c r="Q407" t="str">
        <f t="shared" si="38"/>
        <v>Theater</v>
      </c>
      <c r="R407" s="6" t="str">
        <f t="shared" si="39"/>
        <v>Plays</v>
      </c>
      <c r="S407" s="9">
        <f t="shared" si="40"/>
        <v>43255.208333333328</v>
      </c>
      <c r="T407" s="9">
        <f t="shared" si="41"/>
        <v>43305.208333333328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36"/>
        <v>1.8214503816793892</v>
      </c>
      <c r="P408" s="5">
        <f t="shared" si="37"/>
        <v>110.98139534883721</v>
      </c>
      <c r="Q408" t="str">
        <f t="shared" si="38"/>
        <v>Film &amp; Video</v>
      </c>
      <c r="R408" s="6" t="str">
        <f t="shared" si="39"/>
        <v>Documentary</v>
      </c>
      <c r="S408" s="9">
        <f t="shared" si="40"/>
        <v>41304.25</v>
      </c>
      <c r="T408" s="9">
        <f t="shared" si="41"/>
        <v>41316.25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36"/>
        <v>3.5588235294117645</v>
      </c>
      <c r="P409" s="5">
        <f t="shared" si="37"/>
        <v>25</v>
      </c>
      <c r="Q409" t="str">
        <f t="shared" si="38"/>
        <v>Theater</v>
      </c>
      <c r="R409" s="6" t="str">
        <f t="shared" si="39"/>
        <v>Plays</v>
      </c>
      <c r="S409" s="9">
        <f t="shared" si="40"/>
        <v>43751.208333333328</v>
      </c>
      <c r="T409" s="9">
        <f t="shared" si="41"/>
        <v>43758.208333333328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36"/>
        <v>1.3183695652173912</v>
      </c>
      <c r="P410" s="5">
        <f t="shared" si="37"/>
        <v>78.759740259740255</v>
      </c>
      <c r="Q410" t="str">
        <f t="shared" si="38"/>
        <v>Film &amp; Video</v>
      </c>
      <c r="R410" s="6" t="str">
        <f t="shared" si="39"/>
        <v>Documentary</v>
      </c>
      <c r="S410" s="9">
        <f t="shared" si="40"/>
        <v>42541.208333333328</v>
      </c>
      <c r="T410" s="9">
        <f t="shared" si="41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36"/>
        <v>0.46315634218289087</v>
      </c>
      <c r="P411" s="5">
        <f t="shared" si="37"/>
        <v>87.960784313725483</v>
      </c>
      <c r="Q411" t="str">
        <f t="shared" si="38"/>
        <v>Music</v>
      </c>
      <c r="R411" s="6" t="str">
        <f t="shared" si="39"/>
        <v>Rock</v>
      </c>
      <c r="S411" s="9">
        <f t="shared" si="40"/>
        <v>42843.208333333328</v>
      </c>
      <c r="T411" s="9">
        <f t="shared" si="41"/>
        <v>42847.208333333328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36"/>
        <v>0.36132726089785294</v>
      </c>
      <c r="P412" s="5">
        <f t="shared" si="37"/>
        <v>49.987398739873989</v>
      </c>
      <c r="Q412" t="str">
        <f t="shared" si="38"/>
        <v>Games</v>
      </c>
      <c r="R412" s="6" t="str">
        <f t="shared" si="39"/>
        <v>Mobile Games</v>
      </c>
      <c r="S412" s="9">
        <f t="shared" si="40"/>
        <v>42122.208333333328</v>
      </c>
      <c r="T412" s="9">
        <f t="shared" si="41"/>
        <v>42122.208333333328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36"/>
        <v>1.0462820512820512</v>
      </c>
      <c r="P413" s="5">
        <f t="shared" si="37"/>
        <v>99.524390243902445</v>
      </c>
      <c r="Q413" t="str">
        <f t="shared" si="38"/>
        <v>Theater</v>
      </c>
      <c r="R413" s="6" t="str">
        <f t="shared" si="39"/>
        <v>Plays</v>
      </c>
      <c r="S413" s="9">
        <f t="shared" si="40"/>
        <v>42884.208333333328</v>
      </c>
      <c r="T413" s="9">
        <f t="shared" si="41"/>
        <v>42886.208333333328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36"/>
        <v>6.6885714285714286</v>
      </c>
      <c r="P414" s="5">
        <f t="shared" si="37"/>
        <v>104.82089552238806</v>
      </c>
      <c r="Q414" t="str">
        <f t="shared" si="38"/>
        <v>Publishing</v>
      </c>
      <c r="R414" s="6" t="str">
        <f t="shared" si="39"/>
        <v>Fiction</v>
      </c>
      <c r="S414" s="9">
        <f t="shared" si="40"/>
        <v>41642.25</v>
      </c>
      <c r="T414" s="9">
        <f t="shared" si="41"/>
        <v>41652.25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36"/>
        <v>0.62072823218997364</v>
      </c>
      <c r="P415" s="5">
        <f t="shared" si="37"/>
        <v>108.01469237832875</v>
      </c>
      <c r="Q415" t="str">
        <f t="shared" si="38"/>
        <v>Film &amp; Video</v>
      </c>
      <c r="R415" s="6" t="str">
        <f t="shared" si="39"/>
        <v>Animation</v>
      </c>
      <c r="S415" s="9">
        <f t="shared" si="40"/>
        <v>43431.25</v>
      </c>
      <c r="T415" s="9">
        <f t="shared" si="41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36"/>
        <v>0.84699787460148779</v>
      </c>
      <c r="P416" s="5">
        <f t="shared" si="37"/>
        <v>28.998544660724033</v>
      </c>
      <c r="Q416" t="str">
        <f t="shared" si="38"/>
        <v>Food</v>
      </c>
      <c r="R416" s="6" t="str">
        <f t="shared" si="39"/>
        <v>Food Trucks</v>
      </c>
      <c r="S416" s="9">
        <f t="shared" si="40"/>
        <v>40288.208333333336</v>
      </c>
      <c r="T416" s="9">
        <f t="shared" si="41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36"/>
        <v>0.11059030837004405</v>
      </c>
      <c r="P417" s="5">
        <f t="shared" si="37"/>
        <v>30.028708133971293</v>
      </c>
      <c r="Q417" t="str">
        <f t="shared" si="38"/>
        <v>Theater</v>
      </c>
      <c r="R417" s="6" t="str">
        <f t="shared" si="39"/>
        <v>Plays</v>
      </c>
      <c r="S417" s="9">
        <f t="shared" si="40"/>
        <v>40921.25</v>
      </c>
      <c r="T417" s="9">
        <f t="shared" si="41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36"/>
        <v>0.43838781575037145</v>
      </c>
      <c r="P418" s="5">
        <f t="shared" si="37"/>
        <v>41.005559416261292</v>
      </c>
      <c r="Q418" t="str">
        <f t="shared" si="38"/>
        <v>Film &amp; Video</v>
      </c>
      <c r="R418" s="6" t="str">
        <f t="shared" si="39"/>
        <v>Documentary</v>
      </c>
      <c r="S418" s="9">
        <f t="shared" si="40"/>
        <v>40560.25</v>
      </c>
      <c r="T418" s="9">
        <f t="shared" si="41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36"/>
        <v>0.55470588235294116</v>
      </c>
      <c r="P419" s="5">
        <f t="shared" si="37"/>
        <v>62.866666666666667</v>
      </c>
      <c r="Q419" t="str">
        <f t="shared" si="38"/>
        <v>Theater</v>
      </c>
      <c r="R419" s="6" t="str">
        <f t="shared" si="39"/>
        <v>Plays</v>
      </c>
      <c r="S419" s="9">
        <f t="shared" si="40"/>
        <v>43407.208333333328</v>
      </c>
      <c r="T419" s="9">
        <f t="shared" si="41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36"/>
        <v>0.57399511301160655</v>
      </c>
      <c r="P420" s="5">
        <f t="shared" si="37"/>
        <v>47.005002501250623</v>
      </c>
      <c r="Q420" t="str">
        <f t="shared" si="38"/>
        <v>Film &amp; Video</v>
      </c>
      <c r="R420" s="6" t="str">
        <f t="shared" si="39"/>
        <v>Documentary</v>
      </c>
      <c r="S420" s="9">
        <f t="shared" si="40"/>
        <v>41035.208333333336</v>
      </c>
      <c r="T420" s="9">
        <f t="shared" si="41"/>
        <v>41036.208333333336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36"/>
        <v>1.2343497363796134</v>
      </c>
      <c r="P421" s="5">
        <f t="shared" si="37"/>
        <v>26.997693638285604</v>
      </c>
      <c r="Q421" t="str">
        <f t="shared" si="38"/>
        <v>Technology</v>
      </c>
      <c r="R421" s="6" t="str">
        <f t="shared" si="39"/>
        <v>Web</v>
      </c>
      <c r="S421" s="9">
        <f t="shared" si="40"/>
        <v>40899.25</v>
      </c>
      <c r="T421" s="9">
        <f t="shared" si="41"/>
        <v>40905.25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36"/>
        <v>1.2846</v>
      </c>
      <c r="P422" s="5">
        <f t="shared" si="37"/>
        <v>68.329787234042556</v>
      </c>
      <c r="Q422" t="str">
        <f t="shared" si="38"/>
        <v>Theater</v>
      </c>
      <c r="R422" s="6" t="str">
        <f t="shared" si="39"/>
        <v>Plays</v>
      </c>
      <c r="S422" s="9">
        <f t="shared" si="40"/>
        <v>42911.208333333328</v>
      </c>
      <c r="T422" s="9">
        <f t="shared" si="41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36"/>
        <v>0.63989361702127656</v>
      </c>
      <c r="P423" s="5">
        <f t="shared" si="37"/>
        <v>50.974576271186443</v>
      </c>
      <c r="Q423" t="str">
        <f t="shared" si="38"/>
        <v>Technology</v>
      </c>
      <c r="R423" s="6" t="str">
        <f t="shared" si="39"/>
        <v>Wearables</v>
      </c>
      <c r="S423" s="9">
        <f t="shared" si="40"/>
        <v>42915.208333333328</v>
      </c>
      <c r="T423" s="9">
        <f t="shared" si="41"/>
        <v>42945.208333333328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36"/>
        <v>1.2729885057471264</v>
      </c>
      <c r="P424" s="5">
        <f t="shared" si="37"/>
        <v>54.024390243902438</v>
      </c>
      <c r="Q424" t="str">
        <f t="shared" si="38"/>
        <v>Theater</v>
      </c>
      <c r="R424" s="6" t="str">
        <f t="shared" si="39"/>
        <v>Plays</v>
      </c>
      <c r="S424" s="9">
        <f t="shared" si="40"/>
        <v>40285.208333333336</v>
      </c>
      <c r="T424" s="9">
        <f t="shared" si="41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36"/>
        <v>0.10638024357239513</v>
      </c>
      <c r="P425" s="5">
        <f t="shared" si="37"/>
        <v>97.055555555555557</v>
      </c>
      <c r="Q425" t="str">
        <f t="shared" si="38"/>
        <v>Food</v>
      </c>
      <c r="R425" s="6" t="str">
        <f t="shared" si="39"/>
        <v>Food Trucks</v>
      </c>
      <c r="S425" s="9">
        <f t="shared" si="40"/>
        <v>40808.208333333336</v>
      </c>
      <c r="T425" s="9">
        <f t="shared" si="41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36"/>
        <v>0.40470588235294119</v>
      </c>
      <c r="P426" s="5">
        <f t="shared" si="37"/>
        <v>24.867469879518072</v>
      </c>
      <c r="Q426" t="str">
        <f t="shared" si="38"/>
        <v>Music</v>
      </c>
      <c r="R426" s="6" t="str">
        <f t="shared" si="39"/>
        <v>Indie Rock</v>
      </c>
      <c r="S426" s="9">
        <f t="shared" si="40"/>
        <v>43208.208333333328</v>
      </c>
      <c r="T426" s="9">
        <f t="shared" si="41"/>
        <v>43214.208333333328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36"/>
        <v>2.8766666666666665</v>
      </c>
      <c r="P427" s="5">
        <f t="shared" si="37"/>
        <v>84.423913043478265</v>
      </c>
      <c r="Q427" t="str">
        <f t="shared" si="38"/>
        <v>Photography</v>
      </c>
      <c r="R427" s="6" t="str">
        <f t="shared" si="39"/>
        <v>Photography Books</v>
      </c>
      <c r="S427" s="9">
        <f t="shared" si="40"/>
        <v>42213.208333333328</v>
      </c>
      <c r="T427" s="9">
        <f t="shared" si="41"/>
        <v>42219.208333333328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36"/>
        <v>5.7294444444444448</v>
      </c>
      <c r="P428" s="5">
        <f t="shared" si="37"/>
        <v>47.091324200913242</v>
      </c>
      <c r="Q428" t="str">
        <f t="shared" si="38"/>
        <v>Theater</v>
      </c>
      <c r="R428" s="6" t="str">
        <f t="shared" si="39"/>
        <v>Plays</v>
      </c>
      <c r="S428" s="9">
        <f t="shared" si="40"/>
        <v>41332.25</v>
      </c>
      <c r="T428" s="9">
        <f t="shared" si="41"/>
        <v>41339.25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36"/>
        <v>1.1290429799426933</v>
      </c>
      <c r="P429" s="5">
        <f t="shared" si="37"/>
        <v>77.996041171813147</v>
      </c>
      <c r="Q429" t="str">
        <f t="shared" si="38"/>
        <v>Theater</v>
      </c>
      <c r="R429" s="6" t="str">
        <f t="shared" si="39"/>
        <v>Plays</v>
      </c>
      <c r="S429" s="9">
        <f t="shared" si="40"/>
        <v>41895.208333333336</v>
      </c>
      <c r="T429" s="9">
        <f t="shared" si="41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36"/>
        <v>0.46387573964497042</v>
      </c>
      <c r="P430" s="5">
        <f t="shared" si="37"/>
        <v>62.967871485943775</v>
      </c>
      <c r="Q430" t="str">
        <f t="shared" si="38"/>
        <v>Film &amp; Video</v>
      </c>
      <c r="R430" s="6" t="str">
        <f t="shared" si="39"/>
        <v>Animation</v>
      </c>
      <c r="S430" s="9">
        <f t="shared" si="40"/>
        <v>40585.25</v>
      </c>
      <c r="T430" s="9">
        <f t="shared" si="41"/>
        <v>40592.25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36"/>
        <v>0.90675916230366493</v>
      </c>
      <c r="P431" s="5">
        <f t="shared" si="37"/>
        <v>81.006080449017773</v>
      </c>
      <c r="Q431" t="str">
        <f t="shared" si="38"/>
        <v>Photography</v>
      </c>
      <c r="R431" s="6" t="str">
        <f t="shared" si="39"/>
        <v>Photography Books</v>
      </c>
      <c r="S431" s="9">
        <f t="shared" si="40"/>
        <v>41680.25</v>
      </c>
      <c r="T431" s="9">
        <f t="shared" si="41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36"/>
        <v>0.67740740740740746</v>
      </c>
      <c r="P432" s="5">
        <f t="shared" si="37"/>
        <v>65.321428571428569</v>
      </c>
      <c r="Q432" t="str">
        <f t="shared" si="38"/>
        <v>Theater</v>
      </c>
      <c r="R432" s="6" t="str">
        <f t="shared" si="39"/>
        <v>Plays</v>
      </c>
      <c r="S432" s="9">
        <f t="shared" si="40"/>
        <v>43737.208333333328</v>
      </c>
      <c r="T432" s="9">
        <f t="shared" si="41"/>
        <v>43771.208333333328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36"/>
        <v>1.9249019607843136</v>
      </c>
      <c r="P433" s="5">
        <f t="shared" si="37"/>
        <v>104.43617021276596</v>
      </c>
      <c r="Q433" t="str">
        <f t="shared" si="38"/>
        <v>Theater</v>
      </c>
      <c r="R433" s="6" t="str">
        <f t="shared" si="39"/>
        <v>Plays</v>
      </c>
      <c r="S433" s="9">
        <f t="shared" si="40"/>
        <v>43273.208333333328</v>
      </c>
      <c r="T433" s="9">
        <f t="shared" si="41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36"/>
        <v>0.82714285714285718</v>
      </c>
      <c r="P434" s="5">
        <f t="shared" si="37"/>
        <v>69.989010989010993</v>
      </c>
      <c r="Q434" t="str">
        <f t="shared" si="38"/>
        <v>Theater</v>
      </c>
      <c r="R434" s="6" t="str">
        <f t="shared" si="39"/>
        <v>Plays</v>
      </c>
      <c r="S434" s="9">
        <f t="shared" si="40"/>
        <v>41761.208333333336</v>
      </c>
      <c r="T434" s="9">
        <f t="shared" si="41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36"/>
        <v>0.54163920922570019</v>
      </c>
      <c r="P435" s="5">
        <f t="shared" si="37"/>
        <v>83.023989898989896</v>
      </c>
      <c r="Q435" t="str">
        <f t="shared" si="38"/>
        <v>Film &amp; Video</v>
      </c>
      <c r="R435" s="6" t="str">
        <f t="shared" si="39"/>
        <v>Documentary</v>
      </c>
      <c r="S435" s="9">
        <f t="shared" si="40"/>
        <v>41603.25</v>
      </c>
      <c r="T435" s="9">
        <f t="shared" si="41"/>
        <v>41619.25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36"/>
        <v>0.16722222222222222</v>
      </c>
      <c r="P436" s="5">
        <f t="shared" si="37"/>
        <v>90.3</v>
      </c>
      <c r="Q436" t="str">
        <f t="shared" si="38"/>
        <v>Theater</v>
      </c>
      <c r="R436" s="6" t="str">
        <f t="shared" si="39"/>
        <v>Plays</v>
      </c>
      <c r="S436" s="9">
        <f t="shared" si="40"/>
        <v>42705.25</v>
      </c>
      <c r="T436" s="9">
        <f t="shared" si="41"/>
        <v>42719.25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36"/>
        <v>1.168766404199475</v>
      </c>
      <c r="P437" s="5">
        <f t="shared" si="37"/>
        <v>103.98131932282546</v>
      </c>
      <c r="Q437" t="str">
        <f t="shared" si="38"/>
        <v>Theater</v>
      </c>
      <c r="R437" s="6" t="str">
        <f t="shared" si="39"/>
        <v>Plays</v>
      </c>
      <c r="S437" s="9">
        <f t="shared" si="40"/>
        <v>41988.25</v>
      </c>
      <c r="T437" s="9">
        <f t="shared" si="41"/>
        <v>42000.25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36"/>
        <v>10.521538461538462</v>
      </c>
      <c r="P438" s="5">
        <f t="shared" si="37"/>
        <v>54.931726907630519</v>
      </c>
      <c r="Q438" t="str">
        <f t="shared" si="38"/>
        <v>Music</v>
      </c>
      <c r="R438" s="6" t="str">
        <f t="shared" si="39"/>
        <v>Jazz</v>
      </c>
      <c r="S438" s="9">
        <f t="shared" si="40"/>
        <v>43575.208333333328</v>
      </c>
      <c r="T438" s="9">
        <f t="shared" si="41"/>
        <v>43576.208333333328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36"/>
        <v>1.2307407407407407</v>
      </c>
      <c r="P439" s="5">
        <f t="shared" si="37"/>
        <v>51.921875</v>
      </c>
      <c r="Q439" t="str">
        <f t="shared" si="38"/>
        <v>Film &amp; Video</v>
      </c>
      <c r="R439" s="6" t="str">
        <f t="shared" si="39"/>
        <v>Animation</v>
      </c>
      <c r="S439" s="9">
        <f t="shared" si="40"/>
        <v>42260.208333333328</v>
      </c>
      <c r="T439" s="9">
        <f t="shared" si="41"/>
        <v>42263.208333333328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36"/>
        <v>1.7863855421686747</v>
      </c>
      <c r="P440" s="5">
        <f t="shared" si="37"/>
        <v>60.02834008097166</v>
      </c>
      <c r="Q440" t="str">
        <f t="shared" si="38"/>
        <v>Theater</v>
      </c>
      <c r="R440" s="6" t="str">
        <f t="shared" si="39"/>
        <v>Plays</v>
      </c>
      <c r="S440" s="9">
        <f t="shared" si="40"/>
        <v>41337.25</v>
      </c>
      <c r="T440" s="9">
        <f t="shared" si="41"/>
        <v>41367.208333333336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36"/>
        <v>3.5528169014084505</v>
      </c>
      <c r="P441" s="5">
        <f t="shared" si="37"/>
        <v>44.003488879197555</v>
      </c>
      <c r="Q441" t="str">
        <f t="shared" si="38"/>
        <v>Film &amp; Video</v>
      </c>
      <c r="R441" s="6" t="str">
        <f t="shared" si="39"/>
        <v>Science Fiction</v>
      </c>
      <c r="S441" s="9">
        <f t="shared" si="40"/>
        <v>42680.208333333328</v>
      </c>
      <c r="T441" s="9">
        <f t="shared" si="41"/>
        <v>42687.25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36"/>
        <v>1.6190634146341463</v>
      </c>
      <c r="P442" s="5">
        <f t="shared" si="37"/>
        <v>53.003513254551258</v>
      </c>
      <c r="Q442" t="str">
        <f t="shared" si="38"/>
        <v>Film &amp; Video</v>
      </c>
      <c r="R442" s="6" t="str">
        <f t="shared" si="39"/>
        <v>Television</v>
      </c>
      <c r="S442" s="9">
        <f t="shared" si="40"/>
        <v>42916.208333333328</v>
      </c>
      <c r="T442" s="9">
        <f t="shared" si="41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36"/>
        <v>0.24914285714285714</v>
      </c>
      <c r="P443" s="5">
        <f t="shared" si="37"/>
        <v>54.5</v>
      </c>
      <c r="Q443" t="str">
        <f t="shared" si="38"/>
        <v>Technology</v>
      </c>
      <c r="R443" s="6" t="str">
        <f t="shared" si="39"/>
        <v>Wearables</v>
      </c>
      <c r="S443" s="9">
        <f t="shared" si="40"/>
        <v>41025.208333333336</v>
      </c>
      <c r="T443" s="9">
        <f t="shared" si="41"/>
        <v>41053.208333333336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36"/>
        <v>1.9872222222222222</v>
      </c>
      <c r="P444" s="5">
        <f t="shared" si="37"/>
        <v>75.04195804195804</v>
      </c>
      <c r="Q444" t="str">
        <f t="shared" si="38"/>
        <v>Theater</v>
      </c>
      <c r="R444" s="6" t="str">
        <f t="shared" si="39"/>
        <v>Plays</v>
      </c>
      <c r="S444" s="9">
        <f t="shared" si="40"/>
        <v>42980.208333333328</v>
      </c>
      <c r="T444" s="9">
        <f t="shared" si="41"/>
        <v>42996.208333333328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36"/>
        <v>0.34752688172043011</v>
      </c>
      <c r="P445" s="5">
        <f t="shared" si="37"/>
        <v>35.911111111111111</v>
      </c>
      <c r="Q445" t="str">
        <f t="shared" si="38"/>
        <v>Theater</v>
      </c>
      <c r="R445" s="6" t="str">
        <f t="shared" si="39"/>
        <v>Plays</v>
      </c>
      <c r="S445" s="9">
        <f t="shared" si="40"/>
        <v>40451.208333333336</v>
      </c>
      <c r="T445" s="9">
        <f t="shared" si="41"/>
        <v>40470.208333333336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36"/>
        <v>1.7641935483870967</v>
      </c>
      <c r="P446" s="5">
        <f t="shared" si="37"/>
        <v>36.952702702702702</v>
      </c>
      <c r="Q446" t="str">
        <f t="shared" si="38"/>
        <v>Music</v>
      </c>
      <c r="R446" s="6" t="str">
        <f t="shared" si="39"/>
        <v>Indie Rock</v>
      </c>
      <c r="S446" s="9">
        <f t="shared" si="40"/>
        <v>40748.208333333336</v>
      </c>
      <c r="T446" s="9">
        <f t="shared" si="41"/>
        <v>40750.208333333336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36"/>
        <v>5.1138095238095236</v>
      </c>
      <c r="P447" s="5">
        <f t="shared" si="37"/>
        <v>63.170588235294119</v>
      </c>
      <c r="Q447" t="str">
        <f t="shared" si="38"/>
        <v>Theater</v>
      </c>
      <c r="R447" s="6" t="str">
        <f t="shared" si="39"/>
        <v>Plays</v>
      </c>
      <c r="S447" s="9">
        <f t="shared" si="40"/>
        <v>40515.25</v>
      </c>
      <c r="T447" s="9">
        <f t="shared" si="41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36"/>
        <v>0.82044117647058823</v>
      </c>
      <c r="P448" s="5">
        <f t="shared" si="37"/>
        <v>29.99462365591398</v>
      </c>
      <c r="Q448" t="str">
        <f t="shared" si="38"/>
        <v>Technology</v>
      </c>
      <c r="R448" s="6" t="str">
        <f t="shared" si="39"/>
        <v>Wearables</v>
      </c>
      <c r="S448" s="9">
        <f t="shared" si="40"/>
        <v>41261.25</v>
      </c>
      <c r="T448" s="9">
        <f t="shared" si="41"/>
        <v>41263.25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36"/>
        <v>0.24326030927835052</v>
      </c>
      <c r="P449" s="5">
        <f t="shared" si="37"/>
        <v>86</v>
      </c>
      <c r="Q449" t="str">
        <f t="shared" si="38"/>
        <v>Film &amp; Video</v>
      </c>
      <c r="R449" s="6" t="str">
        <f t="shared" si="39"/>
        <v>Television</v>
      </c>
      <c r="S449" s="9">
        <f t="shared" si="40"/>
        <v>43088.25</v>
      </c>
      <c r="T449" s="9">
        <f t="shared" si="41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ref="O450:O513" si="42">E450/D450</f>
        <v>0.50482758620689661</v>
      </c>
      <c r="P450" s="5">
        <f t="shared" ref="P450:P513" si="43">IF(E450=0,0,E450/G450)</f>
        <v>75.014876033057845</v>
      </c>
      <c r="Q450" t="str">
        <f t="shared" ref="Q450:Q513" si="44">IF(COUNTIF(N450,"*film*"),"Film &amp; Video",IF(COUNTIF(N450,"*food*"),"Food",IF(COUNTIF(N450,"*games*"),"Games",IF(COUNTIF(N450,"*journalism*"),"Journalism",IF(COUNTIF(N450,"*music*"),"Music",IF(COUNTIF(N450,"*photography*"),"Photography",IF(COUNTIF(N450,"*publishing*"),"Publishing",IF(COUNTIF(N450,"*technology*"),"Technology",IF(COUNTIF(N450,"*theater*"),"Theater",0)))))))))</f>
        <v>Games</v>
      </c>
      <c r="R450" s="6" t="str">
        <f t="shared" ref="R450:R513" si="45">IF(COUNTIF(N450,"*animation*"),"Animation",IF(COUNTIF(N450,"*documentary*"),"Documentary",IF(COUNTIF(N450,"*drama*"),"Drama",IF(COUNTIF(N450,"*science fiction*"),"Science Fiction",IF(COUNTIF(N450,"*shorts*"),"Shorts",IF(COUNTIF(N450,"*television*"),"Television",IF(COUNTIF(N450,"*food trucks*"),"Food Trucks",IF(COUNTIF(N450,"*mobile games*"),"Mobile Games",IF(COUNTIF(N450,"*video games*"),"Video Games",IF(COUNTIF(N450,"*audio*"),"Audio",IF(COUNTIF(N450,"*electric music*"),"Electric Music",IF(COUNTIF(N450,"*indie rock*"),"Indie Rock",IF(COUNTIF(N450,"*jazz*"),"Jazz",IF(COUNTIF(N450,"*metal*"),"Metal",IF(COUNTIF(N450,"*rock*"),"Rock",IF(COUNTIF(N450,"*world music*"),"World Music",IF(COUNTIF(N450,"*photography books*"),"Photography Books",IF(COUNTIF(N450,"*non*"),"Nonfiction",IF(COUNTIF(N450,"*fiction*"),"Fiction",IF(COUNTIF(N450,"*radio &amp; podcasts*"),"Radio &amp; Podcasts",IF(COUNTIF(N450,"*translation*"),"Translations",IF(COUNTIF(N450,"*wearables*"),"Wearables",IF(COUNTIF(N450,"*web*"),"Web",IF(COUNTIF(N450,"*plays*"),"Plays",0))))))))))))))))))))))))</f>
        <v>Video Games</v>
      </c>
      <c r="S450" s="9">
        <f t="shared" si="40"/>
        <v>41378.208333333336</v>
      </c>
      <c r="T450" s="9">
        <f t="shared" si="41"/>
        <v>41380.208333333336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2"/>
        <v>9.67</v>
      </c>
      <c r="P451" s="5">
        <f t="shared" si="43"/>
        <v>101.19767441860465</v>
      </c>
      <c r="Q451" t="str">
        <f t="shared" si="44"/>
        <v>Games</v>
      </c>
      <c r="R451" s="6" t="str">
        <f t="shared" si="45"/>
        <v>Video Games</v>
      </c>
      <c r="S451" s="9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si="42"/>
        <v>0.04</v>
      </c>
      <c r="P452" s="5">
        <f t="shared" si="43"/>
        <v>4</v>
      </c>
      <c r="Q452" t="str">
        <f t="shared" si="44"/>
        <v>Film &amp; Video</v>
      </c>
      <c r="R452" s="6" t="str">
        <f t="shared" si="45"/>
        <v>Animation</v>
      </c>
      <c r="S452" s="9">
        <f t="shared" si="46"/>
        <v>43394.208333333328</v>
      </c>
      <c r="T452" s="9">
        <f t="shared" si="47"/>
        <v>43417.25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2"/>
        <v>1.2284501347708894</v>
      </c>
      <c r="P453" s="5">
        <f t="shared" si="43"/>
        <v>29.001272669424118</v>
      </c>
      <c r="Q453" t="str">
        <f t="shared" si="44"/>
        <v>Music</v>
      </c>
      <c r="R453" s="6" t="str">
        <f t="shared" si="45"/>
        <v>Rock</v>
      </c>
      <c r="S453" s="9">
        <f t="shared" si="46"/>
        <v>42935.208333333328</v>
      </c>
      <c r="T453" s="9">
        <f t="shared" si="47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2"/>
        <v>0.63437500000000002</v>
      </c>
      <c r="P454" s="5">
        <f t="shared" si="43"/>
        <v>98.225806451612897</v>
      </c>
      <c r="Q454" t="str">
        <f t="shared" si="44"/>
        <v>Film &amp; Video</v>
      </c>
      <c r="R454" s="6" t="str">
        <f t="shared" si="45"/>
        <v>Drama</v>
      </c>
      <c r="S454" s="9">
        <f t="shared" si="46"/>
        <v>40365.208333333336</v>
      </c>
      <c r="T454" s="9">
        <f t="shared" si="47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2"/>
        <v>0.56331688596491225</v>
      </c>
      <c r="P455" s="5">
        <f t="shared" si="43"/>
        <v>87.001693480101608</v>
      </c>
      <c r="Q455" t="str">
        <f t="shared" si="44"/>
        <v>Film &amp; Video</v>
      </c>
      <c r="R455" s="6" t="str">
        <f t="shared" si="45"/>
        <v>Science Fiction</v>
      </c>
      <c r="S455" s="9">
        <f t="shared" si="46"/>
        <v>42705.25</v>
      </c>
      <c r="T455" s="9">
        <f t="shared" si="47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2"/>
        <v>0.44074999999999998</v>
      </c>
      <c r="P456" s="5">
        <f t="shared" si="43"/>
        <v>45.205128205128204</v>
      </c>
      <c r="Q456" t="str">
        <f t="shared" si="44"/>
        <v>Film &amp; Video</v>
      </c>
      <c r="R456" s="6" t="str">
        <f t="shared" si="45"/>
        <v>Drama</v>
      </c>
      <c r="S456" s="9">
        <f t="shared" si="46"/>
        <v>41568.208333333336</v>
      </c>
      <c r="T456" s="9">
        <f t="shared" si="47"/>
        <v>41604.25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2"/>
        <v>1.1837253218884121</v>
      </c>
      <c r="P457" s="5">
        <f t="shared" si="43"/>
        <v>37.001341561577675</v>
      </c>
      <c r="Q457" t="str">
        <f t="shared" si="44"/>
        <v>Theater</v>
      </c>
      <c r="R457" s="6" t="str">
        <f t="shared" si="45"/>
        <v>Plays</v>
      </c>
      <c r="S457" s="9">
        <f t="shared" si="46"/>
        <v>40809.208333333336</v>
      </c>
      <c r="T457" s="9">
        <f t="shared" si="47"/>
        <v>40832.208333333336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2"/>
        <v>1.041243169398907</v>
      </c>
      <c r="P458" s="5">
        <f t="shared" si="43"/>
        <v>94.976947040498445</v>
      </c>
      <c r="Q458" t="str">
        <f t="shared" si="44"/>
        <v>Music</v>
      </c>
      <c r="R458" s="6" t="str">
        <f t="shared" si="45"/>
        <v>Indie Rock</v>
      </c>
      <c r="S458" s="9">
        <f t="shared" si="46"/>
        <v>43141.25</v>
      </c>
      <c r="T458" s="9">
        <f t="shared" si="47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2"/>
        <v>0.26640000000000003</v>
      </c>
      <c r="P459" s="5">
        <f t="shared" si="43"/>
        <v>28.956521739130434</v>
      </c>
      <c r="Q459" t="str">
        <f t="shared" si="44"/>
        <v>Theater</v>
      </c>
      <c r="R459" s="6" t="str">
        <f t="shared" si="45"/>
        <v>Plays</v>
      </c>
      <c r="S459" s="9">
        <f t="shared" si="46"/>
        <v>42657.208333333328</v>
      </c>
      <c r="T459" s="9">
        <f t="shared" si="47"/>
        <v>42659.208333333328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2"/>
        <v>3.5120118343195266</v>
      </c>
      <c r="P460" s="5">
        <f t="shared" si="43"/>
        <v>55.993396226415094</v>
      </c>
      <c r="Q460" t="str">
        <f t="shared" si="44"/>
        <v>Theater</v>
      </c>
      <c r="R460" s="6" t="str">
        <f t="shared" si="45"/>
        <v>Plays</v>
      </c>
      <c r="S460" s="9">
        <f t="shared" si="46"/>
        <v>40265.208333333336</v>
      </c>
      <c r="T460" s="9">
        <f t="shared" si="47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2"/>
        <v>0.90063492063492068</v>
      </c>
      <c r="P461" s="5">
        <f t="shared" si="43"/>
        <v>54.038095238095238</v>
      </c>
      <c r="Q461" t="str">
        <f t="shared" si="44"/>
        <v>Film &amp; Video</v>
      </c>
      <c r="R461" s="6" t="str">
        <f t="shared" si="45"/>
        <v>Documentary</v>
      </c>
      <c r="S461" s="9">
        <f t="shared" si="46"/>
        <v>42001.25</v>
      </c>
      <c r="T461" s="9">
        <f t="shared" si="47"/>
        <v>42026.25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2"/>
        <v>1.7162500000000001</v>
      </c>
      <c r="P462" s="5">
        <f t="shared" si="43"/>
        <v>82.38</v>
      </c>
      <c r="Q462" t="str">
        <f t="shared" si="44"/>
        <v>Theater</v>
      </c>
      <c r="R462" s="6" t="str">
        <f t="shared" si="45"/>
        <v>Plays</v>
      </c>
      <c r="S462" s="9">
        <f t="shared" si="46"/>
        <v>40399.208333333336</v>
      </c>
      <c r="T462" s="9">
        <f t="shared" si="47"/>
        <v>40402.208333333336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2"/>
        <v>1.4104655870445344</v>
      </c>
      <c r="P463" s="5">
        <f t="shared" si="43"/>
        <v>66.997115384615384</v>
      </c>
      <c r="Q463" t="str">
        <f t="shared" si="44"/>
        <v>Film &amp; Video</v>
      </c>
      <c r="R463" s="6" t="str">
        <f t="shared" si="45"/>
        <v>Drama</v>
      </c>
      <c r="S463" s="9">
        <f t="shared" si="46"/>
        <v>41757.208333333336</v>
      </c>
      <c r="T463" s="9">
        <f t="shared" si="47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2"/>
        <v>0.30579449152542371</v>
      </c>
      <c r="P464" s="5">
        <f t="shared" si="43"/>
        <v>107.91401869158878</v>
      </c>
      <c r="Q464" t="str">
        <f t="shared" si="44"/>
        <v>Games</v>
      </c>
      <c r="R464" s="6" t="str">
        <f t="shared" si="45"/>
        <v>Mobile Games</v>
      </c>
      <c r="S464" s="9">
        <f t="shared" si="46"/>
        <v>41304.25</v>
      </c>
      <c r="T464" s="9">
        <f t="shared" si="47"/>
        <v>41342.25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2"/>
        <v>1.0816455696202532</v>
      </c>
      <c r="P465" s="5">
        <f t="shared" si="43"/>
        <v>69.009501187648453</v>
      </c>
      <c r="Q465" t="str">
        <f t="shared" si="44"/>
        <v>Film &amp; Video</v>
      </c>
      <c r="R465" s="6" t="str">
        <f t="shared" si="45"/>
        <v>Animation</v>
      </c>
      <c r="S465" s="9">
        <f t="shared" si="46"/>
        <v>41639.25</v>
      </c>
      <c r="T465" s="9">
        <f t="shared" si="47"/>
        <v>41643.25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2"/>
        <v>1.3345505617977529</v>
      </c>
      <c r="P466" s="5">
        <f t="shared" si="43"/>
        <v>39.006568144499177</v>
      </c>
      <c r="Q466" t="str">
        <f t="shared" si="44"/>
        <v>Theater</v>
      </c>
      <c r="R466" s="6" t="str">
        <f t="shared" si="45"/>
        <v>Plays</v>
      </c>
      <c r="S466" s="9">
        <f t="shared" si="46"/>
        <v>43142.25</v>
      </c>
      <c r="T466" s="9">
        <f t="shared" si="47"/>
        <v>43156.25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2"/>
        <v>1.8785106382978722</v>
      </c>
      <c r="P467" s="5">
        <f t="shared" si="43"/>
        <v>110.3625</v>
      </c>
      <c r="Q467" t="str">
        <f t="shared" si="44"/>
        <v>Publishing</v>
      </c>
      <c r="R467" s="6" t="str">
        <f t="shared" si="45"/>
        <v>Translations</v>
      </c>
      <c r="S467" s="9">
        <f t="shared" si="46"/>
        <v>43127.25</v>
      </c>
      <c r="T467" s="9">
        <f t="shared" si="47"/>
        <v>43136.25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2"/>
        <v>3.32</v>
      </c>
      <c r="P468" s="5">
        <f t="shared" si="43"/>
        <v>94.857142857142861</v>
      </c>
      <c r="Q468" t="str">
        <f t="shared" si="44"/>
        <v>Technology</v>
      </c>
      <c r="R468" s="6" t="str">
        <f t="shared" si="45"/>
        <v>Wearables</v>
      </c>
      <c r="S468" s="9">
        <f t="shared" si="46"/>
        <v>41409.208333333336</v>
      </c>
      <c r="T468" s="9">
        <f t="shared" si="47"/>
        <v>41432.208333333336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2"/>
        <v>5.7521428571428572</v>
      </c>
      <c r="P469" s="5">
        <f t="shared" si="43"/>
        <v>57.935251798561154</v>
      </c>
      <c r="Q469" t="str">
        <f t="shared" si="44"/>
        <v>Technology</v>
      </c>
      <c r="R469" s="6" t="str">
        <f t="shared" si="45"/>
        <v>Web</v>
      </c>
      <c r="S469" s="9">
        <f t="shared" si="46"/>
        <v>42331.25</v>
      </c>
      <c r="T469" s="9">
        <f t="shared" si="47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2"/>
        <v>0.40500000000000003</v>
      </c>
      <c r="P470" s="5">
        <f t="shared" si="43"/>
        <v>101.25</v>
      </c>
      <c r="Q470" t="str">
        <f t="shared" si="44"/>
        <v>Theater</v>
      </c>
      <c r="R470" s="6" t="str">
        <f t="shared" si="45"/>
        <v>Plays</v>
      </c>
      <c r="S470" s="9">
        <f t="shared" si="46"/>
        <v>43569.208333333328</v>
      </c>
      <c r="T470" s="9">
        <f t="shared" si="47"/>
        <v>43585.208333333328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2"/>
        <v>1.8442857142857143</v>
      </c>
      <c r="P471" s="5">
        <f t="shared" si="43"/>
        <v>64.95597484276729</v>
      </c>
      <c r="Q471" t="str">
        <f t="shared" si="44"/>
        <v>Film &amp; Video</v>
      </c>
      <c r="R471" s="6" t="str">
        <f t="shared" si="45"/>
        <v>Drama</v>
      </c>
      <c r="S471" s="9">
        <f t="shared" si="46"/>
        <v>42142.208333333328</v>
      </c>
      <c r="T471" s="9">
        <f t="shared" si="47"/>
        <v>42144.208333333328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2"/>
        <v>2.8580555555555556</v>
      </c>
      <c r="P472" s="5">
        <f t="shared" si="43"/>
        <v>27.00524934383202</v>
      </c>
      <c r="Q472" t="str">
        <f t="shared" si="44"/>
        <v>Technology</v>
      </c>
      <c r="R472" s="6" t="str">
        <f t="shared" si="45"/>
        <v>Wearables</v>
      </c>
      <c r="S472" s="9">
        <f t="shared" si="46"/>
        <v>42716.25</v>
      </c>
      <c r="T472" s="9">
        <f t="shared" si="47"/>
        <v>42723.25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2"/>
        <v>3.19</v>
      </c>
      <c r="P473" s="5">
        <f t="shared" si="43"/>
        <v>50.97422680412371</v>
      </c>
      <c r="Q473" t="str">
        <f t="shared" si="44"/>
        <v>Food</v>
      </c>
      <c r="R473" s="6" t="str">
        <f t="shared" si="45"/>
        <v>Food Trucks</v>
      </c>
      <c r="S473" s="9">
        <f t="shared" si="46"/>
        <v>41031.208333333336</v>
      </c>
      <c r="T473" s="9">
        <f t="shared" si="47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2"/>
        <v>0.39234070221066319</v>
      </c>
      <c r="P474" s="5">
        <f t="shared" si="43"/>
        <v>104.94260869565217</v>
      </c>
      <c r="Q474" t="str">
        <f t="shared" si="44"/>
        <v>Music</v>
      </c>
      <c r="R474" s="6" t="str">
        <f t="shared" si="45"/>
        <v>Rock</v>
      </c>
      <c r="S474" s="9">
        <f t="shared" si="46"/>
        <v>43535.208333333328</v>
      </c>
      <c r="T474" s="9">
        <f t="shared" si="47"/>
        <v>43589.208333333328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2"/>
        <v>1.7814000000000001</v>
      </c>
      <c r="P475" s="5">
        <f t="shared" si="43"/>
        <v>84.028301886792448</v>
      </c>
      <c r="Q475" t="str">
        <f t="shared" si="44"/>
        <v>Music</v>
      </c>
      <c r="R475" s="6" t="str">
        <f t="shared" si="45"/>
        <v>Electric Music</v>
      </c>
      <c r="S475" s="9">
        <f t="shared" si="46"/>
        <v>43277.208333333328</v>
      </c>
      <c r="T475" s="9">
        <f t="shared" si="47"/>
        <v>43278.208333333328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2"/>
        <v>3.6515</v>
      </c>
      <c r="P476" s="5">
        <f t="shared" si="43"/>
        <v>102.85915492957747</v>
      </c>
      <c r="Q476" t="str">
        <f t="shared" si="44"/>
        <v>Film &amp; Video</v>
      </c>
      <c r="R476" s="6" t="str">
        <f t="shared" si="45"/>
        <v>Television</v>
      </c>
      <c r="S476" s="9">
        <f t="shared" si="46"/>
        <v>41989.25</v>
      </c>
      <c r="T476" s="9">
        <f t="shared" si="47"/>
        <v>41990.25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2"/>
        <v>1.1394594594594594</v>
      </c>
      <c r="P477" s="5">
        <f t="shared" si="43"/>
        <v>39.962085308056871</v>
      </c>
      <c r="Q477" t="str">
        <f t="shared" si="44"/>
        <v>Publishing</v>
      </c>
      <c r="R477" s="6" t="str">
        <f t="shared" si="45"/>
        <v>Translations</v>
      </c>
      <c r="S477" s="9">
        <f t="shared" si="46"/>
        <v>41450.208333333336</v>
      </c>
      <c r="T477" s="9">
        <f t="shared" si="47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2"/>
        <v>0.29828720626631855</v>
      </c>
      <c r="P478" s="5">
        <f t="shared" si="43"/>
        <v>51.001785714285717</v>
      </c>
      <c r="Q478" t="str">
        <f t="shared" si="44"/>
        <v>Publishing</v>
      </c>
      <c r="R478" s="6" t="str">
        <f t="shared" si="45"/>
        <v>Fiction</v>
      </c>
      <c r="S478" s="9">
        <f t="shared" si="46"/>
        <v>43322.208333333328</v>
      </c>
      <c r="T478" s="9">
        <f t="shared" si="47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2"/>
        <v>0.54270588235294115</v>
      </c>
      <c r="P479" s="5">
        <f t="shared" si="43"/>
        <v>40.823008849557525</v>
      </c>
      <c r="Q479" t="str">
        <f t="shared" si="44"/>
        <v>Film &amp; Video</v>
      </c>
      <c r="R479" s="6" t="str">
        <f t="shared" si="45"/>
        <v>Science Fiction</v>
      </c>
      <c r="S479" s="9">
        <f t="shared" si="46"/>
        <v>40720.208333333336</v>
      </c>
      <c r="T479" s="9">
        <f t="shared" si="47"/>
        <v>40747.208333333336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2"/>
        <v>2.3634156976744185</v>
      </c>
      <c r="P480" s="5">
        <f t="shared" si="43"/>
        <v>58.999637155297535</v>
      </c>
      <c r="Q480" t="str">
        <f t="shared" si="44"/>
        <v>Technology</v>
      </c>
      <c r="R480" s="6" t="str">
        <f t="shared" si="45"/>
        <v>Wearables</v>
      </c>
      <c r="S480" s="9">
        <f t="shared" si="46"/>
        <v>42072.208333333328</v>
      </c>
      <c r="T480" s="9">
        <f t="shared" si="47"/>
        <v>42084.208333333328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2"/>
        <v>5.1291666666666664</v>
      </c>
      <c r="P481" s="5">
        <f t="shared" si="43"/>
        <v>71.156069364161851</v>
      </c>
      <c r="Q481" t="str">
        <f t="shared" si="44"/>
        <v>Food</v>
      </c>
      <c r="R481" s="6" t="str">
        <f t="shared" si="45"/>
        <v>Food Trucks</v>
      </c>
      <c r="S481" s="9">
        <f t="shared" si="46"/>
        <v>42945.208333333328</v>
      </c>
      <c r="T481" s="9">
        <f t="shared" si="47"/>
        <v>42947.208333333328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2"/>
        <v>1.0065116279069768</v>
      </c>
      <c r="P482" s="5">
        <f t="shared" si="43"/>
        <v>99.494252873563212</v>
      </c>
      <c r="Q482" t="str">
        <f t="shared" si="44"/>
        <v>Photography</v>
      </c>
      <c r="R482" s="6" t="str">
        <f t="shared" si="45"/>
        <v>Photography Books</v>
      </c>
      <c r="S482" s="9">
        <f t="shared" si="46"/>
        <v>40248.25</v>
      </c>
      <c r="T482" s="9">
        <f t="shared" si="47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2"/>
        <v>0.81348423194303154</v>
      </c>
      <c r="P483" s="5">
        <f t="shared" si="43"/>
        <v>103.98634590377114</v>
      </c>
      <c r="Q483" t="str">
        <f t="shared" si="44"/>
        <v>Theater</v>
      </c>
      <c r="R483" s="6" t="str">
        <f t="shared" si="45"/>
        <v>Plays</v>
      </c>
      <c r="S483" s="9">
        <f t="shared" si="46"/>
        <v>41913.208333333336</v>
      </c>
      <c r="T483" s="9">
        <f t="shared" si="47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2"/>
        <v>0.16404761904761905</v>
      </c>
      <c r="P484" s="5">
        <f t="shared" si="43"/>
        <v>76.555555555555557</v>
      </c>
      <c r="Q484" t="str">
        <f t="shared" si="44"/>
        <v>Publishing</v>
      </c>
      <c r="R484" s="6" t="str">
        <f t="shared" si="45"/>
        <v>Fiction</v>
      </c>
      <c r="S484" s="9">
        <f t="shared" si="46"/>
        <v>40963.25</v>
      </c>
      <c r="T484" s="9">
        <f t="shared" si="47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2"/>
        <v>0.52774617067833696</v>
      </c>
      <c r="P485" s="5">
        <f t="shared" si="43"/>
        <v>87.068592057761734</v>
      </c>
      <c r="Q485" t="str">
        <f t="shared" si="44"/>
        <v>Theater</v>
      </c>
      <c r="R485" s="6" t="str">
        <f t="shared" si="45"/>
        <v>Plays</v>
      </c>
      <c r="S485" s="9">
        <f t="shared" si="46"/>
        <v>43811.25</v>
      </c>
      <c r="T485" s="9">
        <f t="shared" si="47"/>
        <v>43818.25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2"/>
        <v>2.6020608108108108</v>
      </c>
      <c r="P486" s="5">
        <f t="shared" si="43"/>
        <v>48.99554707379135</v>
      </c>
      <c r="Q486" t="str">
        <f t="shared" si="44"/>
        <v>Food</v>
      </c>
      <c r="R486" s="6" t="str">
        <f t="shared" si="45"/>
        <v>Food Trucks</v>
      </c>
      <c r="S486" s="9">
        <f t="shared" si="46"/>
        <v>41855.208333333336</v>
      </c>
      <c r="T486" s="9">
        <f t="shared" si="47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2"/>
        <v>0.30732891832229581</v>
      </c>
      <c r="P487" s="5">
        <f t="shared" si="43"/>
        <v>42.969135802469133</v>
      </c>
      <c r="Q487" t="str">
        <f t="shared" si="44"/>
        <v>Theater</v>
      </c>
      <c r="R487" s="6" t="str">
        <f t="shared" si="45"/>
        <v>Plays</v>
      </c>
      <c r="S487" s="9">
        <f t="shared" si="46"/>
        <v>43626.208333333328</v>
      </c>
      <c r="T487" s="9">
        <f t="shared" si="47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2"/>
        <v>0.13500000000000001</v>
      </c>
      <c r="P488" s="5">
        <f t="shared" si="43"/>
        <v>33.428571428571431</v>
      </c>
      <c r="Q488" t="str">
        <f t="shared" si="44"/>
        <v>Publishing</v>
      </c>
      <c r="R488" s="6" t="str">
        <f t="shared" si="45"/>
        <v>Translations</v>
      </c>
      <c r="S488" s="9">
        <f t="shared" si="46"/>
        <v>43168.25</v>
      </c>
      <c r="T488" s="9">
        <f t="shared" si="47"/>
        <v>43183.208333333328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2"/>
        <v>1.7862556663644606</v>
      </c>
      <c r="P489" s="5">
        <f t="shared" si="43"/>
        <v>83.982949701619773</v>
      </c>
      <c r="Q489" t="str">
        <f t="shared" si="44"/>
        <v>Theater</v>
      </c>
      <c r="R489" s="6" t="str">
        <f t="shared" si="45"/>
        <v>Plays</v>
      </c>
      <c r="S489" s="9">
        <f t="shared" si="46"/>
        <v>42845.208333333328</v>
      </c>
      <c r="T489" s="9">
        <f t="shared" si="47"/>
        <v>42878.208333333328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2"/>
        <v>2.2005660377358489</v>
      </c>
      <c r="P490" s="5">
        <f t="shared" si="43"/>
        <v>101.41739130434783</v>
      </c>
      <c r="Q490" t="str">
        <f t="shared" si="44"/>
        <v>Theater</v>
      </c>
      <c r="R490" s="6" t="str">
        <f t="shared" si="45"/>
        <v>Plays</v>
      </c>
      <c r="S490" s="9">
        <f t="shared" si="46"/>
        <v>42403.25</v>
      </c>
      <c r="T490" s="9">
        <f t="shared" si="47"/>
        <v>42420.25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2"/>
        <v>1.015108695652174</v>
      </c>
      <c r="P491" s="5">
        <f t="shared" si="43"/>
        <v>109.87058823529412</v>
      </c>
      <c r="Q491" t="str">
        <f t="shared" si="44"/>
        <v>Technology</v>
      </c>
      <c r="R491" s="6" t="str">
        <f t="shared" si="45"/>
        <v>Wearables</v>
      </c>
      <c r="S491" s="9">
        <f t="shared" si="46"/>
        <v>40406.208333333336</v>
      </c>
      <c r="T491" s="9">
        <f t="shared" si="47"/>
        <v>40411.208333333336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2"/>
        <v>1.915</v>
      </c>
      <c r="P492" s="5">
        <f t="shared" si="43"/>
        <v>31.916666666666668</v>
      </c>
      <c r="Q492" t="str">
        <f t="shared" si="44"/>
        <v>Journalism</v>
      </c>
      <c r="R492" s="6" t="str">
        <f t="shared" si="45"/>
        <v>Audio</v>
      </c>
      <c r="S492" s="9">
        <f t="shared" si="46"/>
        <v>43786.25</v>
      </c>
      <c r="T492" s="9">
        <f t="shared" si="47"/>
        <v>43793.25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2"/>
        <v>3.0534683098591549</v>
      </c>
      <c r="P493" s="5">
        <f t="shared" si="43"/>
        <v>70.993450675399103</v>
      </c>
      <c r="Q493" t="str">
        <f t="shared" si="44"/>
        <v>Food</v>
      </c>
      <c r="R493" s="6" t="str">
        <f t="shared" si="45"/>
        <v>Food Trucks</v>
      </c>
      <c r="S493" s="9">
        <f t="shared" si="46"/>
        <v>41456.208333333336</v>
      </c>
      <c r="T493" s="9">
        <f t="shared" si="47"/>
        <v>41482.208333333336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2"/>
        <v>0.23995287958115183</v>
      </c>
      <c r="P494" s="5">
        <f t="shared" si="43"/>
        <v>77.026890756302521</v>
      </c>
      <c r="Q494" t="str">
        <f t="shared" si="44"/>
        <v>Film &amp; Video</v>
      </c>
      <c r="R494" s="6" t="str">
        <f t="shared" si="45"/>
        <v>Shorts</v>
      </c>
      <c r="S494" s="9">
        <f t="shared" si="46"/>
        <v>40336.208333333336</v>
      </c>
      <c r="T494" s="9">
        <f t="shared" si="47"/>
        <v>40371.208333333336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2"/>
        <v>7.2377777777777776</v>
      </c>
      <c r="P495" s="5">
        <f t="shared" si="43"/>
        <v>101.78125</v>
      </c>
      <c r="Q495" t="str">
        <f t="shared" si="44"/>
        <v>Photography</v>
      </c>
      <c r="R495" s="6" t="str">
        <f t="shared" si="45"/>
        <v>Photography Books</v>
      </c>
      <c r="S495" s="9">
        <f t="shared" si="46"/>
        <v>43645.208333333328</v>
      </c>
      <c r="T495" s="9">
        <f t="shared" si="47"/>
        <v>43658.208333333328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2"/>
        <v>5.4736000000000002</v>
      </c>
      <c r="P496" s="5">
        <f t="shared" si="43"/>
        <v>51.059701492537314</v>
      </c>
      <c r="Q496" t="str">
        <f t="shared" si="44"/>
        <v>Technology</v>
      </c>
      <c r="R496" s="6" t="str">
        <f t="shared" si="45"/>
        <v>Wearables</v>
      </c>
      <c r="S496" s="9">
        <f t="shared" si="46"/>
        <v>40990.208333333336</v>
      </c>
      <c r="T496" s="9">
        <f t="shared" si="47"/>
        <v>40991.208333333336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2"/>
        <v>4.1449999999999996</v>
      </c>
      <c r="P497" s="5">
        <f t="shared" si="43"/>
        <v>68.02051282051282</v>
      </c>
      <c r="Q497" t="str">
        <f t="shared" si="44"/>
        <v>Theater</v>
      </c>
      <c r="R497" s="6" t="str">
        <f t="shared" si="45"/>
        <v>Plays</v>
      </c>
      <c r="S497" s="9">
        <f t="shared" si="46"/>
        <v>41800.208333333336</v>
      </c>
      <c r="T497" s="9">
        <f t="shared" si="47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2"/>
        <v>9.0696409140369975E-3</v>
      </c>
      <c r="P498" s="5">
        <f t="shared" si="43"/>
        <v>30.87037037037037</v>
      </c>
      <c r="Q498" t="str">
        <f t="shared" si="44"/>
        <v>Film &amp; Video</v>
      </c>
      <c r="R498" s="6" t="str">
        <f t="shared" si="45"/>
        <v>Animation</v>
      </c>
      <c r="S498" s="9">
        <f t="shared" si="46"/>
        <v>42876.208333333328</v>
      </c>
      <c r="T498" s="9">
        <f t="shared" si="47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2"/>
        <v>0.34173469387755101</v>
      </c>
      <c r="P499" s="5">
        <f t="shared" si="43"/>
        <v>27.908333333333335</v>
      </c>
      <c r="Q499" t="str">
        <f t="shared" si="44"/>
        <v>Technology</v>
      </c>
      <c r="R499" s="6" t="str">
        <f t="shared" si="45"/>
        <v>Wearables</v>
      </c>
      <c r="S499" s="9">
        <f t="shared" si="46"/>
        <v>42724.25</v>
      </c>
      <c r="T499" s="9">
        <f t="shared" si="47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2"/>
        <v>0.239488107549121</v>
      </c>
      <c r="P500" s="5">
        <f t="shared" si="43"/>
        <v>79.994818652849744</v>
      </c>
      <c r="Q500" t="str">
        <f t="shared" si="44"/>
        <v>Technology</v>
      </c>
      <c r="R500" s="6" t="str">
        <f t="shared" si="45"/>
        <v>Web</v>
      </c>
      <c r="S500" s="9">
        <f t="shared" si="46"/>
        <v>42005.25</v>
      </c>
      <c r="T500" s="9">
        <f t="shared" si="47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2"/>
        <v>0.48072649572649573</v>
      </c>
      <c r="P501" s="5">
        <f t="shared" si="43"/>
        <v>38.003378378378379</v>
      </c>
      <c r="Q501" t="str">
        <f t="shared" si="44"/>
        <v>Film &amp; Video</v>
      </c>
      <c r="R501" s="6" t="str">
        <f t="shared" si="45"/>
        <v>Documentary</v>
      </c>
      <c r="S501" s="9">
        <f t="shared" si="46"/>
        <v>42444.208333333328</v>
      </c>
      <c r="T501" s="9">
        <f t="shared" si="47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2"/>
        <v>0</v>
      </c>
      <c r="P502" s="5">
        <f t="shared" si="43"/>
        <v>0</v>
      </c>
      <c r="Q502" t="str">
        <f t="shared" si="44"/>
        <v>Theater</v>
      </c>
      <c r="R502" s="6" t="str">
        <f t="shared" si="45"/>
        <v>Plays</v>
      </c>
      <c r="S502" s="9">
        <f t="shared" si="46"/>
        <v>41395.208333333336</v>
      </c>
      <c r="T502" s="9">
        <f t="shared" si="47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2"/>
        <v>0.70145182291666663</v>
      </c>
      <c r="P503" s="5">
        <f t="shared" si="43"/>
        <v>59.990534521158132</v>
      </c>
      <c r="Q503" t="str">
        <f t="shared" si="44"/>
        <v>Film &amp; Video</v>
      </c>
      <c r="R503" s="6" t="str">
        <f t="shared" si="45"/>
        <v>Documentary</v>
      </c>
      <c r="S503" s="9">
        <f t="shared" si="46"/>
        <v>41345.208333333336</v>
      </c>
      <c r="T503" s="9">
        <f t="shared" si="47"/>
        <v>41347.208333333336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2"/>
        <v>5.2992307692307694</v>
      </c>
      <c r="P504" s="5">
        <f t="shared" si="43"/>
        <v>37.037634408602152</v>
      </c>
      <c r="Q504" t="str">
        <f t="shared" si="44"/>
        <v>Games</v>
      </c>
      <c r="R504" s="6" t="str">
        <f t="shared" si="45"/>
        <v>Video Games</v>
      </c>
      <c r="S504" s="9">
        <f t="shared" si="46"/>
        <v>41117.208333333336</v>
      </c>
      <c r="T504" s="9">
        <f t="shared" si="47"/>
        <v>41146.208333333336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2"/>
        <v>1.8032549019607844</v>
      </c>
      <c r="P505" s="5">
        <f t="shared" si="43"/>
        <v>99.963043478260872</v>
      </c>
      <c r="Q505" t="str">
        <f t="shared" si="44"/>
        <v>Film &amp; Video</v>
      </c>
      <c r="R505" s="6" t="str">
        <f t="shared" si="45"/>
        <v>Drama</v>
      </c>
      <c r="S505" s="9">
        <f t="shared" si="46"/>
        <v>42186.208333333328</v>
      </c>
      <c r="T505" s="9">
        <f t="shared" si="47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2"/>
        <v>0.92320000000000002</v>
      </c>
      <c r="P506" s="5">
        <f t="shared" si="43"/>
        <v>111.6774193548387</v>
      </c>
      <c r="Q506" t="str">
        <f t="shared" si="44"/>
        <v>Music</v>
      </c>
      <c r="R506" s="6" t="str">
        <f t="shared" si="45"/>
        <v>Rock</v>
      </c>
      <c r="S506" s="9">
        <f t="shared" si="46"/>
        <v>42142.208333333328</v>
      </c>
      <c r="T506" s="9">
        <f t="shared" si="47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2"/>
        <v>0.13901001112347053</v>
      </c>
      <c r="P507" s="5">
        <f t="shared" si="43"/>
        <v>36.014409221902014</v>
      </c>
      <c r="Q507" t="str">
        <f t="shared" si="44"/>
        <v>Publishing</v>
      </c>
      <c r="R507" s="6" t="str">
        <f t="shared" si="45"/>
        <v>Radio &amp; Podcasts</v>
      </c>
      <c r="S507" s="9">
        <f t="shared" si="46"/>
        <v>41341.25</v>
      </c>
      <c r="T507" s="9">
        <f t="shared" si="47"/>
        <v>41383.208333333336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2"/>
        <v>9.2707777777777771</v>
      </c>
      <c r="P508" s="5">
        <f t="shared" si="43"/>
        <v>66.010284810126578</v>
      </c>
      <c r="Q508" t="str">
        <f t="shared" si="44"/>
        <v>Theater</v>
      </c>
      <c r="R508" s="6" t="str">
        <f t="shared" si="45"/>
        <v>Plays</v>
      </c>
      <c r="S508" s="9">
        <f t="shared" si="46"/>
        <v>43062.25</v>
      </c>
      <c r="T508" s="9">
        <f t="shared" si="47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2"/>
        <v>0.39857142857142858</v>
      </c>
      <c r="P509" s="5">
        <f t="shared" si="43"/>
        <v>44.05263157894737</v>
      </c>
      <c r="Q509" t="str">
        <f t="shared" si="44"/>
        <v>Technology</v>
      </c>
      <c r="R509" s="6" t="str">
        <f t="shared" si="45"/>
        <v>Web</v>
      </c>
      <c r="S509" s="9">
        <f t="shared" si="46"/>
        <v>41373.208333333336</v>
      </c>
      <c r="T509" s="9">
        <f t="shared" si="47"/>
        <v>41422.208333333336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2"/>
        <v>1.1222929936305732</v>
      </c>
      <c r="P510" s="5">
        <f t="shared" si="43"/>
        <v>52.999726551818434</v>
      </c>
      <c r="Q510" t="str">
        <f t="shared" si="44"/>
        <v>Theater</v>
      </c>
      <c r="R510" s="6" t="str">
        <f t="shared" si="45"/>
        <v>Plays</v>
      </c>
      <c r="S510" s="9">
        <f t="shared" si="46"/>
        <v>43310.208333333328</v>
      </c>
      <c r="T510" s="9">
        <f t="shared" si="47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2"/>
        <v>0.70925816023738875</v>
      </c>
      <c r="P511" s="5">
        <f t="shared" si="43"/>
        <v>95</v>
      </c>
      <c r="Q511" t="str">
        <f t="shared" si="44"/>
        <v>Theater</v>
      </c>
      <c r="R511" s="6" t="str">
        <f t="shared" si="45"/>
        <v>Plays</v>
      </c>
      <c r="S511" s="9">
        <f t="shared" si="46"/>
        <v>41034.208333333336</v>
      </c>
      <c r="T511" s="9">
        <f t="shared" si="47"/>
        <v>41044.208333333336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2"/>
        <v>1.1908974358974358</v>
      </c>
      <c r="P512" s="5">
        <f t="shared" si="43"/>
        <v>70.908396946564892</v>
      </c>
      <c r="Q512" t="str">
        <f t="shared" si="44"/>
        <v>Film &amp; Video</v>
      </c>
      <c r="R512" s="6" t="str">
        <f t="shared" si="45"/>
        <v>Drama</v>
      </c>
      <c r="S512" s="9">
        <f t="shared" si="46"/>
        <v>43251.208333333328</v>
      </c>
      <c r="T512" s="9">
        <f t="shared" si="47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2"/>
        <v>0.24017591339648173</v>
      </c>
      <c r="P513" s="5">
        <f t="shared" si="43"/>
        <v>98.060773480662988</v>
      </c>
      <c r="Q513" t="str">
        <f t="shared" si="44"/>
        <v>Theater</v>
      </c>
      <c r="R513" s="6" t="str">
        <f t="shared" si="45"/>
        <v>Plays</v>
      </c>
      <c r="S513" s="9">
        <f t="shared" si="46"/>
        <v>43671.208333333328</v>
      </c>
      <c r="T513" s="9">
        <f t="shared" si="47"/>
        <v>43681.208333333328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ref="O514:O577" si="48">E514/D514</f>
        <v>1.3931868131868133</v>
      </c>
      <c r="P514" s="5">
        <f t="shared" ref="P514:P577" si="49">IF(E514=0,0,E514/G514)</f>
        <v>53.046025104602514</v>
      </c>
      <c r="Q514" t="str">
        <f t="shared" ref="Q514:Q577" si="50">IF(COUNTIF(N514,"*film*"),"Film &amp; Video",IF(COUNTIF(N514,"*food*"),"Food",IF(COUNTIF(N514,"*games*"),"Games",IF(COUNTIF(N514,"*journalism*"),"Journalism",IF(COUNTIF(N514,"*music*"),"Music",IF(COUNTIF(N514,"*photography*"),"Photography",IF(COUNTIF(N514,"*publishing*"),"Publishing",IF(COUNTIF(N514,"*technology*"),"Technology",IF(COUNTIF(N514,"*theater*"),"Theater",0)))))))))</f>
        <v>Games</v>
      </c>
      <c r="R514" s="6" t="str">
        <f t="shared" ref="R514:R577" si="51">IF(COUNTIF(N514,"*animation*"),"Animation",IF(COUNTIF(N514,"*documentary*"),"Documentary",IF(COUNTIF(N514,"*drama*"),"Drama",IF(COUNTIF(N514,"*science fiction*"),"Science Fiction",IF(COUNTIF(N514,"*shorts*"),"Shorts",IF(COUNTIF(N514,"*television*"),"Television",IF(COUNTIF(N514,"*food trucks*"),"Food Trucks",IF(COUNTIF(N514,"*mobile games*"),"Mobile Games",IF(COUNTIF(N514,"*video games*"),"Video Games",IF(COUNTIF(N514,"*audio*"),"Audio",IF(COUNTIF(N514,"*electric music*"),"Electric Music",IF(COUNTIF(N514,"*indie rock*"),"Indie Rock",IF(COUNTIF(N514,"*jazz*"),"Jazz",IF(COUNTIF(N514,"*metal*"),"Metal",IF(COUNTIF(N514,"*rock*"),"Rock",IF(COUNTIF(N514,"*world music*"),"World Music",IF(COUNTIF(N514,"*photography books*"),"Photography Books",IF(COUNTIF(N514,"*non*"),"Nonfiction",IF(COUNTIF(N514,"*fiction*"),"Fiction",IF(COUNTIF(N514,"*radio &amp; podcasts*"),"Radio &amp; Podcasts",IF(COUNTIF(N514,"*translation*"),"Translations",IF(COUNTIF(N514,"*wearables*"),"Wearables",IF(COUNTIF(N514,"*web*"),"Web",IF(COUNTIF(N514,"*plays*"),"Plays",0))))))))))))))))))))))))</f>
        <v>Video Games</v>
      </c>
      <c r="S514" s="9">
        <f t="shared" si="46"/>
        <v>41825.208333333336</v>
      </c>
      <c r="T514" s="9">
        <f t="shared" si="47"/>
        <v>41826.208333333336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8"/>
        <v>0.39277108433734942</v>
      </c>
      <c r="P515" s="5">
        <f t="shared" si="49"/>
        <v>93.142857142857139</v>
      </c>
      <c r="Q515" t="str">
        <f t="shared" si="50"/>
        <v>Film &amp; Video</v>
      </c>
      <c r="R515" s="6" t="str">
        <f t="shared" si="51"/>
        <v>Television</v>
      </c>
      <c r="S515" s="9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48"/>
        <v>0.22439077144917088</v>
      </c>
      <c r="P516" s="5">
        <f t="shared" si="49"/>
        <v>58.945075757575758</v>
      </c>
      <c r="Q516" t="str">
        <f t="shared" si="50"/>
        <v>Music</v>
      </c>
      <c r="R516" s="6" t="str">
        <f t="shared" si="51"/>
        <v>Rock</v>
      </c>
      <c r="S516" s="9">
        <f t="shared" si="52"/>
        <v>41614.25</v>
      </c>
      <c r="T516" s="9">
        <f t="shared" si="53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48"/>
        <v>0.55779069767441858</v>
      </c>
      <c r="P517" s="5">
        <f t="shared" si="49"/>
        <v>36.067669172932334</v>
      </c>
      <c r="Q517" t="str">
        <f t="shared" si="50"/>
        <v>Theater</v>
      </c>
      <c r="R517" s="6" t="str">
        <f t="shared" si="51"/>
        <v>Plays</v>
      </c>
      <c r="S517" s="9">
        <f t="shared" si="52"/>
        <v>40900.25</v>
      </c>
      <c r="T517" s="9">
        <f t="shared" si="53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48"/>
        <v>0.42523125996810207</v>
      </c>
      <c r="P518" s="5">
        <f t="shared" si="49"/>
        <v>63.030732860520096</v>
      </c>
      <c r="Q518" t="str">
        <f t="shared" si="50"/>
        <v>Publishing</v>
      </c>
      <c r="R518" s="6" t="str">
        <f t="shared" si="51"/>
        <v>Nonfiction</v>
      </c>
      <c r="S518" s="9">
        <f t="shared" si="52"/>
        <v>40396.208333333336</v>
      </c>
      <c r="T518" s="9">
        <f t="shared" si="53"/>
        <v>40434.208333333336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48"/>
        <v>1.1200000000000001</v>
      </c>
      <c r="P519" s="5">
        <f t="shared" si="49"/>
        <v>84.717948717948715</v>
      </c>
      <c r="Q519" t="str">
        <f t="shared" si="50"/>
        <v>Food</v>
      </c>
      <c r="R519" s="6" t="str">
        <f t="shared" si="51"/>
        <v>Food Trucks</v>
      </c>
      <c r="S519" s="9">
        <f t="shared" si="52"/>
        <v>42860.208333333328</v>
      </c>
      <c r="T519" s="9">
        <f t="shared" si="53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48"/>
        <v>7.0681818181818179E-2</v>
      </c>
      <c r="P520" s="5">
        <f t="shared" si="49"/>
        <v>62.2</v>
      </c>
      <c r="Q520" t="str">
        <f t="shared" si="50"/>
        <v>Film &amp; Video</v>
      </c>
      <c r="R520" s="6" t="str">
        <f t="shared" si="51"/>
        <v>Animation</v>
      </c>
      <c r="S520" s="9">
        <f t="shared" si="52"/>
        <v>43154.25</v>
      </c>
      <c r="T520" s="9">
        <f t="shared" si="53"/>
        <v>43156.25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48"/>
        <v>1.0174563871693867</v>
      </c>
      <c r="P521" s="5">
        <f t="shared" si="49"/>
        <v>101.97518330513255</v>
      </c>
      <c r="Q521" t="str">
        <f t="shared" si="50"/>
        <v>Music</v>
      </c>
      <c r="R521" s="6" t="str">
        <f t="shared" si="51"/>
        <v>Rock</v>
      </c>
      <c r="S521" s="9">
        <f t="shared" si="52"/>
        <v>42012.25</v>
      </c>
      <c r="T521" s="9">
        <f t="shared" si="53"/>
        <v>42026.25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48"/>
        <v>4.2575000000000003</v>
      </c>
      <c r="P522" s="5">
        <f t="shared" si="49"/>
        <v>106.4375</v>
      </c>
      <c r="Q522" t="str">
        <f t="shared" si="50"/>
        <v>Theater</v>
      </c>
      <c r="R522" s="6" t="str">
        <f t="shared" si="51"/>
        <v>Plays</v>
      </c>
      <c r="S522" s="9">
        <f t="shared" si="52"/>
        <v>43574.208333333328</v>
      </c>
      <c r="T522" s="9">
        <f t="shared" si="53"/>
        <v>43577.208333333328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48"/>
        <v>1.4553947368421052</v>
      </c>
      <c r="P523" s="5">
        <f t="shared" si="49"/>
        <v>29.975609756097562</v>
      </c>
      <c r="Q523" t="str">
        <f t="shared" si="50"/>
        <v>Film &amp; Video</v>
      </c>
      <c r="R523" s="6" t="str">
        <f t="shared" si="51"/>
        <v>Drama</v>
      </c>
      <c r="S523" s="9">
        <f t="shared" si="52"/>
        <v>42605.208333333328</v>
      </c>
      <c r="T523" s="9">
        <f t="shared" si="53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48"/>
        <v>0.32453465346534655</v>
      </c>
      <c r="P524" s="5">
        <f t="shared" si="49"/>
        <v>85.806282722513089</v>
      </c>
      <c r="Q524" t="str">
        <f t="shared" si="50"/>
        <v>Film &amp; Video</v>
      </c>
      <c r="R524" s="6" t="str">
        <f t="shared" si="51"/>
        <v>Shorts</v>
      </c>
      <c r="S524" s="9">
        <f t="shared" si="52"/>
        <v>41093.208333333336</v>
      </c>
      <c r="T524" s="9">
        <f t="shared" si="53"/>
        <v>41105.208333333336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48"/>
        <v>7.003333333333333</v>
      </c>
      <c r="P525" s="5">
        <f t="shared" si="49"/>
        <v>70.82022471910112</v>
      </c>
      <c r="Q525" t="str">
        <f t="shared" si="50"/>
        <v>Film &amp; Video</v>
      </c>
      <c r="R525" s="6" t="str">
        <f t="shared" si="51"/>
        <v>Shorts</v>
      </c>
      <c r="S525" s="9">
        <f t="shared" si="52"/>
        <v>40241.25</v>
      </c>
      <c r="T525" s="9">
        <f t="shared" si="53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48"/>
        <v>0.83904860392967939</v>
      </c>
      <c r="P526" s="5">
        <f t="shared" si="49"/>
        <v>40.998484082870135</v>
      </c>
      <c r="Q526" t="str">
        <f t="shared" si="50"/>
        <v>Theater</v>
      </c>
      <c r="R526" s="6" t="str">
        <f t="shared" si="51"/>
        <v>Plays</v>
      </c>
      <c r="S526" s="9">
        <f t="shared" si="52"/>
        <v>40294.208333333336</v>
      </c>
      <c r="T526" s="9">
        <f t="shared" si="53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48"/>
        <v>0.84190476190476193</v>
      </c>
      <c r="P527" s="5">
        <f t="shared" si="49"/>
        <v>28.063492063492063</v>
      </c>
      <c r="Q527" t="str">
        <f t="shared" si="50"/>
        <v>Technology</v>
      </c>
      <c r="R527" s="6" t="str">
        <f t="shared" si="51"/>
        <v>Wearables</v>
      </c>
      <c r="S527" s="9">
        <f t="shared" si="52"/>
        <v>40505.25</v>
      </c>
      <c r="T527" s="9">
        <f t="shared" si="53"/>
        <v>40509.25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48"/>
        <v>1.5595180722891566</v>
      </c>
      <c r="P528" s="5">
        <f t="shared" si="49"/>
        <v>88.054421768707485</v>
      </c>
      <c r="Q528" t="str">
        <f t="shared" si="50"/>
        <v>Theater</v>
      </c>
      <c r="R528" s="6" t="str">
        <f t="shared" si="51"/>
        <v>Plays</v>
      </c>
      <c r="S528" s="9">
        <f t="shared" si="52"/>
        <v>42364.25</v>
      </c>
      <c r="T528" s="9">
        <f t="shared" si="53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48"/>
        <v>0.99619450317124736</v>
      </c>
      <c r="P529" s="5">
        <f t="shared" si="49"/>
        <v>31</v>
      </c>
      <c r="Q529" t="str">
        <f t="shared" si="50"/>
        <v>Film &amp; Video</v>
      </c>
      <c r="R529" s="6" t="str">
        <f t="shared" si="51"/>
        <v>Animation</v>
      </c>
      <c r="S529" s="9">
        <f t="shared" si="52"/>
        <v>42405.25</v>
      </c>
      <c r="T529" s="9">
        <f t="shared" si="53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48"/>
        <v>0.80300000000000005</v>
      </c>
      <c r="P530" s="5">
        <f t="shared" si="49"/>
        <v>90.337500000000006</v>
      </c>
      <c r="Q530" t="str">
        <f t="shared" si="50"/>
        <v>Music</v>
      </c>
      <c r="R530" s="6" t="str">
        <f t="shared" si="51"/>
        <v>Indie Rock</v>
      </c>
      <c r="S530" s="9">
        <f t="shared" si="52"/>
        <v>41601.25</v>
      </c>
      <c r="T530" s="9">
        <f t="shared" si="53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48"/>
        <v>0.11254901960784314</v>
      </c>
      <c r="P531" s="5">
        <f t="shared" si="49"/>
        <v>63.777777777777779</v>
      </c>
      <c r="Q531" t="str">
        <f t="shared" si="50"/>
        <v>Games</v>
      </c>
      <c r="R531" s="6" t="str">
        <f t="shared" si="51"/>
        <v>Video Games</v>
      </c>
      <c r="S531" s="9">
        <f t="shared" si="52"/>
        <v>41769.208333333336</v>
      </c>
      <c r="T531" s="9">
        <f t="shared" si="53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48"/>
        <v>0.91740952380952379</v>
      </c>
      <c r="P532" s="5">
        <f t="shared" si="49"/>
        <v>53.995515695067262</v>
      </c>
      <c r="Q532" t="str">
        <f t="shared" si="50"/>
        <v>Publishing</v>
      </c>
      <c r="R532" s="6" t="str">
        <f t="shared" si="51"/>
        <v>Fiction</v>
      </c>
      <c r="S532" s="9">
        <f t="shared" si="52"/>
        <v>40421.208333333336</v>
      </c>
      <c r="T532" s="9">
        <f t="shared" si="53"/>
        <v>40435.208333333336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48"/>
        <v>0.95521156936261387</v>
      </c>
      <c r="P533" s="5">
        <f t="shared" si="49"/>
        <v>48.993956043956047</v>
      </c>
      <c r="Q533" t="str">
        <f t="shared" si="50"/>
        <v>Games</v>
      </c>
      <c r="R533" s="6" t="str">
        <f t="shared" si="51"/>
        <v>Video Games</v>
      </c>
      <c r="S533" s="9">
        <f t="shared" si="52"/>
        <v>41589.25</v>
      </c>
      <c r="T533" s="9">
        <f t="shared" si="53"/>
        <v>41645.25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48"/>
        <v>5.0287499999999996</v>
      </c>
      <c r="P534" s="5">
        <f t="shared" si="49"/>
        <v>63.857142857142854</v>
      </c>
      <c r="Q534" t="str">
        <f t="shared" si="50"/>
        <v>Theater</v>
      </c>
      <c r="R534" s="6" t="str">
        <f t="shared" si="51"/>
        <v>Plays</v>
      </c>
      <c r="S534" s="9">
        <f t="shared" si="52"/>
        <v>43125.25</v>
      </c>
      <c r="T534" s="9">
        <f t="shared" si="53"/>
        <v>43126.25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48"/>
        <v>1.5924394463667819</v>
      </c>
      <c r="P535" s="5">
        <f t="shared" si="49"/>
        <v>82.996393146979258</v>
      </c>
      <c r="Q535" t="str">
        <f t="shared" si="50"/>
        <v>Music</v>
      </c>
      <c r="R535" s="6" t="str">
        <f t="shared" si="51"/>
        <v>Indie Rock</v>
      </c>
      <c r="S535" s="9">
        <f t="shared" si="52"/>
        <v>41479.208333333336</v>
      </c>
      <c r="T535" s="9">
        <f t="shared" si="53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48"/>
        <v>0.15022446689113356</v>
      </c>
      <c r="P536" s="5">
        <f t="shared" si="49"/>
        <v>55.08230452674897</v>
      </c>
      <c r="Q536" t="str">
        <f t="shared" si="50"/>
        <v>Film &amp; Video</v>
      </c>
      <c r="R536" s="6" t="str">
        <f t="shared" si="51"/>
        <v>Drama</v>
      </c>
      <c r="S536" s="9">
        <f t="shared" si="52"/>
        <v>43329.208333333328</v>
      </c>
      <c r="T536" s="9">
        <f t="shared" si="53"/>
        <v>43330.208333333328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48"/>
        <v>4.820384615384615</v>
      </c>
      <c r="P537" s="5">
        <f t="shared" si="49"/>
        <v>62.044554455445542</v>
      </c>
      <c r="Q537" t="str">
        <f t="shared" si="50"/>
        <v>Theater</v>
      </c>
      <c r="R537" s="6" t="str">
        <f t="shared" si="51"/>
        <v>Plays</v>
      </c>
      <c r="S537" s="9">
        <f t="shared" si="52"/>
        <v>43259.208333333328</v>
      </c>
      <c r="T537" s="9">
        <f t="shared" si="53"/>
        <v>43261.208333333328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48"/>
        <v>1.4996938775510205</v>
      </c>
      <c r="P538" s="5">
        <f t="shared" si="49"/>
        <v>104.97857142857143</v>
      </c>
      <c r="Q538" t="str">
        <f t="shared" si="50"/>
        <v>Publishing</v>
      </c>
      <c r="R538" s="6" t="str">
        <f t="shared" si="51"/>
        <v>Fiction</v>
      </c>
      <c r="S538" s="9">
        <f t="shared" si="52"/>
        <v>40414.208333333336</v>
      </c>
      <c r="T538" s="9">
        <f t="shared" si="53"/>
        <v>40440.208333333336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48"/>
        <v>1.1722156398104266</v>
      </c>
      <c r="P539" s="5">
        <f t="shared" si="49"/>
        <v>94.044676806083643</v>
      </c>
      <c r="Q539" t="str">
        <f t="shared" si="50"/>
        <v>Film &amp; Video</v>
      </c>
      <c r="R539" s="6" t="str">
        <f t="shared" si="51"/>
        <v>Documentary</v>
      </c>
      <c r="S539" s="9">
        <f t="shared" si="52"/>
        <v>43342.208333333328</v>
      </c>
      <c r="T539" s="9">
        <f t="shared" si="53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48"/>
        <v>0.37695968274950431</v>
      </c>
      <c r="P540" s="5">
        <f t="shared" si="49"/>
        <v>44.007716049382715</v>
      </c>
      <c r="Q540" t="str">
        <f t="shared" si="50"/>
        <v>Games</v>
      </c>
      <c r="R540" s="6" t="str">
        <f t="shared" si="51"/>
        <v>Mobile Games</v>
      </c>
      <c r="S540" s="9">
        <f t="shared" si="52"/>
        <v>41539.208333333336</v>
      </c>
      <c r="T540" s="9">
        <f t="shared" si="53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48"/>
        <v>0.72653061224489801</v>
      </c>
      <c r="P541" s="5">
        <f t="shared" si="49"/>
        <v>92.467532467532465</v>
      </c>
      <c r="Q541" t="str">
        <f t="shared" si="50"/>
        <v>Food</v>
      </c>
      <c r="R541" s="6" t="str">
        <f t="shared" si="51"/>
        <v>Food Trucks</v>
      </c>
      <c r="S541" s="9">
        <f t="shared" si="52"/>
        <v>43647.208333333328</v>
      </c>
      <c r="T541" s="9">
        <f t="shared" si="53"/>
        <v>43653.208333333328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48"/>
        <v>2.6598113207547169</v>
      </c>
      <c r="P542" s="5">
        <f t="shared" si="49"/>
        <v>57.072874493927124</v>
      </c>
      <c r="Q542" t="str">
        <f t="shared" si="50"/>
        <v>Photography</v>
      </c>
      <c r="R542" s="6" t="str">
        <f t="shared" si="51"/>
        <v>Photography Books</v>
      </c>
      <c r="S542" s="9">
        <f t="shared" si="52"/>
        <v>43225.208333333328</v>
      </c>
      <c r="T542" s="9">
        <f t="shared" si="53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48"/>
        <v>0.24205617977528091</v>
      </c>
      <c r="P543" s="5">
        <f t="shared" si="49"/>
        <v>109.07848101265823</v>
      </c>
      <c r="Q543" t="str">
        <f t="shared" si="50"/>
        <v>Games</v>
      </c>
      <c r="R543" s="6" t="str">
        <f t="shared" si="51"/>
        <v>Mobile Games</v>
      </c>
      <c r="S543" s="9">
        <f t="shared" si="52"/>
        <v>42165.208333333328</v>
      </c>
      <c r="T543" s="9">
        <f t="shared" si="53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48"/>
        <v>2.5064935064935064E-2</v>
      </c>
      <c r="P544" s="5">
        <f t="shared" si="49"/>
        <v>39.387755102040813</v>
      </c>
      <c r="Q544" t="str">
        <f t="shared" si="50"/>
        <v>Music</v>
      </c>
      <c r="R544" s="6" t="str">
        <f t="shared" si="51"/>
        <v>Indie Rock</v>
      </c>
      <c r="S544" s="9">
        <f t="shared" si="52"/>
        <v>42391.25</v>
      </c>
      <c r="T544" s="9">
        <f t="shared" si="53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48"/>
        <v>0.1632979976442874</v>
      </c>
      <c r="P545" s="5">
        <f t="shared" si="49"/>
        <v>77.022222222222226</v>
      </c>
      <c r="Q545" t="str">
        <f t="shared" si="50"/>
        <v>Games</v>
      </c>
      <c r="R545" s="6" t="str">
        <f t="shared" si="51"/>
        <v>Video Games</v>
      </c>
      <c r="S545" s="9">
        <f t="shared" si="52"/>
        <v>41528.208333333336</v>
      </c>
      <c r="T545" s="9">
        <f t="shared" si="53"/>
        <v>41543.208333333336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48"/>
        <v>2.7650000000000001</v>
      </c>
      <c r="P546" s="5">
        <f t="shared" si="49"/>
        <v>92.166666666666671</v>
      </c>
      <c r="Q546" t="str">
        <f t="shared" si="50"/>
        <v>Music</v>
      </c>
      <c r="R546" s="6" t="str">
        <f t="shared" si="51"/>
        <v>Rock</v>
      </c>
      <c r="S546" s="9">
        <f t="shared" si="52"/>
        <v>42377.25</v>
      </c>
      <c r="T546" s="9">
        <f t="shared" si="53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48"/>
        <v>0.88803571428571426</v>
      </c>
      <c r="P547" s="5">
        <f t="shared" si="49"/>
        <v>61.007063197026021</v>
      </c>
      <c r="Q547" t="str">
        <f t="shared" si="50"/>
        <v>Theater</v>
      </c>
      <c r="R547" s="6" t="str">
        <f t="shared" si="51"/>
        <v>Plays</v>
      </c>
      <c r="S547" s="9">
        <f t="shared" si="52"/>
        <v>43824.25</v>
      </c>
      <c r="T547" s="9">
        <f t="shared" si="53"/>
        <v>43844.25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48"/>
        <v>1.6357142857142857</v>
      </c>
      <c r="P548" s="5">
        <f t="shared" si="49"/>
        <v>78.068181818181813</v>
      </c>
      <c r="Q548" t="str">
        <f t="shared" si="50"/>
        <v>Theater</v>
      </c>
      <c r="R548" s="6" t="str">
        <f t="shared" si="51"/>
        <v>Plays</v>
      </c>
      <c r="S548" s="9">
        <f t="shared" si="52"/>
        <v>43360.208333333328</v>
      </c>
      <c r="T548" s="9">
        <f t="shared" si="53"/>
        <v>43363.208333333328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48"/>
        <v>9.69</v>
      </c>
      <c r="P549" s="5">
        <f t="shared" si="49"/>
        <v>80.75</v>
      </c>
      <c r="Q549" t="str">
        <f t="shared" si="50"/>
        <v>Film &amp; Video</v>
      </c>
      <c r="R549" s="6" t="str">
        <f t="shared" si="51"/>
        <v>Drama</v>
      </c>
      <c r="S549" s="9">
        <f t="shared" si="52"/>
        <v>42029.25</v>
      </c>
      <c r="T549" s="9">
        <f t="shared" si="53"/>
        <v>42041.25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48"/>
        <v>2.7091376701966716</v>
      </c>
      <c r="P550" s="5">
        <f t="shared" si="49"/>
        <v>59.991289782244557</v>
      </c>
      <c r="Q550" t="str">
        <f t="shared" si="50"/>
        <v>Theater</v>
      </c>
      <c r="R550" s="6" t="str">
        <f t="shared" si="51"/>
        <v>Plays</v>
      </c>
      <c r="S550" s="9">
        <f t="shared" si="52"/>
        <v>42461.208333333328</v>
      </c>
      <c r="T550" s="9">
        <f t="shared" si="53"/>
        <v>42474.208333333328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48"/>
        <v>2.8421355932203389</v>
      </c>
      <c r="P551" s="5">
        <f t="shared" si="49"/>
        <v>110.03018372703411</v>
      </c>
      <c r="Q551" t="str">
        <f t="shared" si="50"/>
        <v>Technology</v>
      </c>
      <c r="R551" s="6" t="str">
        <f t="shared" si="51"/>
        <v>Wearables</v>
      </c>
      <c r="S551" s="9">
        <f t="shared" si="52"/>
        <v>41422.208333333336</v>
      </c>
      <c r="T551" s="9">
        <f t="shared" si="53"/>
        <v>41431.208333333336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48"/>
        <v>0.04</v>
      </c>
      <c r="P552" s="5">
        <f t="shared" si="49"/>
        <v>4</v>
      </c>
      <c r="Q552" t="str">
        <f t="shared" si="50"/>
        <v>Music</v>
      </c>
      <c r="R552" s="6" t="str">
        <f t="shared" si="51"/>
        <v>Indie Rock</v>
      </c>
      <c r="S552" s="9">
        <f t="shared" si="52"/>
        <v>40968.25</v>
      </c>
      <c r="T552" s="9">
        <f t="shared" si="53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48"/>
        <v>0.58632981676846196</v>
      </c>
      <c r="P553" s="5">
        <f t="shared" si="49"/>
        <v>37.99856063332134</v>
      </c>
      <c r="Q553" t="str">
        <f t="shared" si="50"/>
        <v>Technology</v>
      </c>
      <c r="R553" s="6" t="str">
        <f t="shared" si="51"/>
        <v>Web</v>
      </c>
      <c r="S553" s="9">
        <f t="shared" si="52"/>
        <v>41993.25</v>
      </c>
      <c r="T553" s="9">
        <f t="shared" si="53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48"/>
        <v>0.98511111111111116</v>
      </c>
      <c r="P554" s="5">
        <f t="shared" si="49"/>
        <v>96.369565217391298</v>
      </c>
      <c r="Q554" t="str">
        <f t="shared" si="50"/>
        <v>Theater</v>
      </c>
      <c r="R554" s="6" t="str">
        <f t="shared" si="51"/>
        <v>Plays</v>
      </c>
      <c r="S554" s="9">
        <f t="shared" si="52"/>
        <v>42700.25</v>
      </c>
      <c r="T554" s="9">
        <f t="shared" si="53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48"/>
        <v>0.43975381008206332</v>
      </c>
      <c r="P555" s="5">
        <f t="shared" si="49"/>
        <v>72.978599221789878</v>
      </c>
      <c r="Q555" t="str">
        <f t="shared" si="50"/>
        <v>Music</v>
      </c>
      <c r="R555" s="6" t="str">
        <f t="shared" si="51"/>
        <v>Rock</v>
      </c>
      <c r="S555" s="9">
        <f t="shared" si="52"/>
        <v>40545.25</v>
      </c>
      <c r="T555" s="9">
        <f t="shared" si="53"/>
        <v>40546.25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48"/>
        <v>1.5166315789473683</v>
      </c>
      <c r="P556" s="5">
        <f t="shared" si="49"/>
        <v>26.007220216606498</v>
      </c>
      <c r="Q556" t="str">
        <f t="shared" si="50"/>
        <v>Music</v>
      </c>
      <c r="R556" s="6" t="str">
        <f t="shared" si="51"/>
        <v>Indie Rock</v>
      </c>
      <c r="S556" s="9">
        <f t="shared" si="52"/>
        <v>42723.25</v>
      </c>
      <c r="T556" s="9">
        <f t="shared" si="53"/>
        <v>42729.25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48"/>
        <v>2.2363492063492063</v>
      </c>
      <c r="P557" s="5">
        <f t="shared" si="49"/>
        <v>104.36296296296297</v>
      </c>
      <c r="Q557" t="str">
        <f t="shared" si="50"/>
        <v>Music</v>
      </c>
      <c r="R557" s="6" t="str">
        <f t="shared" si="51"/>
        <v>Rock</v>
      </c>
      <c r="S557" s="9">
        <f t="shared" si="52"/>
        <v>41731.208333333336</v>
      </c>
      <c r="T557" s="9">
        <f t="shared" si="53"/>
        <v>41762.208333333336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48"/>
        <v>2.3975</v>
      </c>
      <c r="P558" s="5">
        <f t="shared" si="49"/>
        <v>102.18852459016394</v>
      </c>
      <c r="Q558" t="str">
        <f t="shared" si="50"/>
        <v>Publishing</v>
      </c>
      <c r="R558" s="6" t="str">
        <f t="shared" si="51"/>
        <v>Translations</v>
      </c>
      <c r="S558" s="9">
        <f t="shared" si="52"/>
        <v>40792.208333333336</v>
      </c>
      <c r="T558" s="9">
        <f t="shared" si="53"/>
        <v>40799.208333333336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48"/>
        <v>1.9933333333333334</v>
      </c>
      <c r="P559" s="5">
        <f t="shared" si="49"/>
        <v>54.117647058823529</v>
      </c>
      <c r="Q559" t="str">
        <f t="shared" si="50"/>
        <v>Film &amp; Video</v>
      </c>
      <c r="R559" s="6" t="str">
        <f t="shared" si="51"/>
        <v>Science Fiction</v>
      </c>
      <c r="S559" s="9">
        <f t="shared" si="52"/>
        <v>42279.208333333328</v>
      </c>
      <c r="T559" s="9">
        <f t="shared" si="53"/>
        <v>42282.208333333328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48"/>
        <v>1.373448275862069</v>
      </c>
      <c r="P560" s="5">
        <f t="shared" si="49"/>
        <v>63.222222222222221</v>
      </c>
      <c r="Q560" t="str">
        <f t="shared" si="50"/>
        <v>Theater</v>
      </c>
      <c r="R560" s="6" t="str">
        <f t="shared" si="51"/>
        <v>Plays</v>
      </c>
      <c r="S560" s="9">
        <f t="shared" si="52"/>
        <v>42424.25</v>
      </c>
      <c r="T560" s="9">
        <f t="shared" si="53"/>
        <v>42467.208333333328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48"/>
        <v>1.009696106362773</v>
      </c>
      <c r="P561" s="5">
        <f t="shared" si="49"/>
        <v>104.03228962818004</v>
      </c>
      <c r="Q561" t="str">
        <f t="shared" si="50"/>
        <v>Theater</v>
      </c>
      <c r="R561" s="6" t="str">
        <f t="shared" si="51"/>
        <v>Plays</v>
      </c>
      <c r="S561" s="9">
        <f t="shared" si="52"/>
        <v>42584.208333333328</v>
      </c>
      <c r="T561" s="9">
        <f t="shared" si="53"/>
        <v>42591.208333333328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48"/>
        <v>7.9416000000000002</v>
      </c>
      <c r="P562" s="5">
        <f t="shared" si="49"/>
        <v>49.994334277620396</v>
      </c>
      <c r="Q562" t="str">
        <f t="shared" si="50"/>
        <v>Film &amp; Video</v>
      </c>
      <c r="R562" s="6" t="str">
        <f t="shared" si="51"/>
        <v>Animation</v>
      </c>
      <c r="S562" s="9">
        <f t="shared" si="52"/>
        <v>40865.25</v>
      </c>
      <c r="T562" s="9">
        <f t="shared" si="53"/>
        <v>40905.25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48"/>
        <v>3.6970000000000001</v>
      </c>
      <c r="P563" s="5">
        <f t="shared" si="49"/>
        <v>56.015151515151516</v>
      </c>
      <c r="Q563" t="str">
        <f t="shared" si="50"/>
        <v>Theater</v>
      </c>
      <c r="R563" s="6" t="str">
        <f t="shared" si="51"/>
        <v>Plays</v>
      </c>
      <c r="S563" s="9">
        <f t="shared" si="52"/>
        <v>40833.208333333336</v>
      </c>
      <c r="T563" s="9">
        <f t="shared" si="53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48"/>
        <v>0.12818181818181817</v>
      </c>
      <c r="P564" s="5">
        <f t="shared" si="49"/>
        <v>48.807692307692307</v>
      </c>
      <c r="Q564" t="str">
        <f t="shared" si="50"/>
        <v>Music</v>
      </c>
      <c r="R564" s="6" t="str">
        <f t="shared" si="51"/>
        <v>Rock</v>
      </c>
      <c r="S564" s="9">
        <f t="shared" si="52"/>
        <v>43536.208333333328</v>
      </c>
      <c r="T564" s="9">
        <f t="shared" si="53"/>
        <v>43538.208333333328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48"/>
        <v>1.3802702702702703</v>
      </c>
      <c r="P565" s="5">
        <f t="shared" si="49"/>
        <v>60.082352941176474</v>
      </c>
      <c r="Q565" t="str">
        <f t="shared" si="50"/>
        <v>Film &amp; Video</v>
      </c>
      <c r="R565" s="6" t="str">
        <f t="shared" si="51"/>
        <v>Documentary</v>
      </c>
      <c r="S565" s="9">
        <f t="shared" si="52"/>
        <v>43417.25</v>
      </c>
      <c r="T565" s="9">
        <f t="shared" si="53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48"/>
        <v>0.83813278008298753</v>
      </c>
      <c r="P566" s="5">
        <f t="shared" si="49"/>
        <v>78.990502793296088</v>
      </c>
      <c r="Q566" t="str">
        <f t="shared" si="50"/>
        <v>Theater</v>
      </c>
      <c r="R566" s="6" t="str">
        <f t="shared" si="51"/>
        <v>Plays</v>
      </c>
      <c r="S566" s="9">
        <f t="shared" si="52"/>
        <v>42078.208333333328</v>
      </c>
      <c r="T566" s="9">
        <f t="shared" si="53"/>
        <v>42086.208333333328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48"/>
        <v>2.0460063224446787</v>
      </c>
      <c r="P567" s="5">
        <f t="shared" si="49"/>
        <v>53.99499443826474</v>
      </c>
      <c r="Q567" t="str">
        <f t="shared" si="50"/>
        <v>Theater</v>
      </c>
      <c r="R567" s="6" t="str">
        <f t="shared" si="51"/>
        <v>Plays</v>
      </c>
      <c r="S567" s="9">
        <f t="shared" si="52"/>
        <v>40862.25</v>
      </c>
      <c r="T567" s="9">
        <f t="shared" si="53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48"/>
        <v>0.44344086021505374</v>
      </c>
      <c r="P568" s="5">
        <f t="shared" si="49"/>
        <v>111.45945945945945</v>
      </c>
      <c r="Q568" t="str">
        <f t="shared" si="50"/>
        <v>Music</v>
      </c>
      <c r="R568" s="6" t="str">
        <f t="shared" si="51"/>
        <v>Electric Music</v>
      </c>
      <c r="S568" s="9">
        <f t="shared" si="52"/>
        <v>42424.25</v>
      </c>
      <c r="T568" s="9">
        <f t="shared" si="53"/>
        <v>42447.208333333328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48"/>
        <v>2.1860294117647059</v>
      </c>
      <c r="P569" s="5">
        <f t="shared" si="49"/>
        <v>60.922131147540981</v>
      </c>
      <c r="Q569" t="str">
        <f t="shared" si="50"/>
        <v>Music</v>
      </c>
      <c r="R569" s="6" t="str">
        <f t="shared" si="51"/>
        <v>Rock</v>
      </c>
      <c r="S569" s="9">
        <f t="shared" si="52"/>
        <v>41830.208333333336</v>
      </c>
      <c r="T569" s="9">
        <f t="shared" si="53"/>
        <v>41832.208333333336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48"/>
        <v>1.8603314917127072</v>
      </c>
      <c r="P570" s="5">
        <f t="shared" si="49"/>
        <v>26.0015444015444</v>
      </c>
      <c r="Q570" t="str">
        <f t="shared" si="50"/>
        <v>Theater</v>
      </c>
      <c r="R570" s="6" t="str">
        <f t="shared" si="51"/>
        <v>Plays</v>
      </c>
      <c r="S570" s="9">
        <f t="shared" si="52"/>
        <v>40374.208333333336</v>
      </c>
      <c r="T570" s="9">
        <f t="shared" si="53"/>
        <v>40419.208333333336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48"/>
        <v>2.3733830845771142</v>
      </c>
      <c r="P571" s="5">
        <f t="shared" si="49"/>
        <v>80.993208828522924</v>
      </c>
      <c r="Q571" t="str">
        <f t="shared" si="50"/>
        <v>Film &amp; Video</v>
      </c>
      <c r="R571" s="6" t="str">
        <f t="shared" si="51"/>
        <v>Animation</v>
      </c>
      <c r="S571" s="9">
        <f t="shared" si="52"/>
        <v>40554.25</v>
      </c>
      <c r="T571" s="9">
        <f t="shared" si="53"/>
        <v>40566.25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48"/>
        <v>3.0565384615384614</v>
      </c>
      <c r="P572" s="5">
        <f t="shared" si="49"/>
        <v>34.995963302752294</v>
      </c>
      <c r="Q572" t="str">
        <f t="shared" si="50"/>
        <v>Music</v>
      </c>
      <c r="R572" s="6" t="str">
        <f t="shared" si="51"/>
        <v>Rock</v>
      </c>
      <c r="S572" s="9">
        <f t="shared" si="52"/>
        <v>41993.25</v>
      </c>
      <c r="T572" s="9">
        <f t="shared" si="53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48"/>
        <v>0.94142857142857139</v>
      </c>
      <c r="P573" s="5">
        <f t="shared" si="49"/>
        <v>94.142857142857139</v>
      </c>
      <c r="Q573" t="str">
        <f t="shared" si="50"/>
        <v>Film &amp; Video</v>
      </c>
      <c r="R573" s="6" t="str">
        <f t="shared" si="51"/>
        <v>Shorts</v>
      </c>
      <c r="S573" s="9">
        <f t="shared" si="52"/>
        <v>42174.208333333328</v>
      </c>
      <c r="T573" s="9">
        <f t="shared" si="53"/>
        <v>42221.208333333328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48"/>
        <v>0.54400000000000004</v>
      </c>
      <c r="P574" s="5">
        <f t="shared" si="49"/>
        <v>52.085106382978722</v>
      </c>
      <c r="Q574" t="str">
        <f t="shared" si="50"/>
        <v>Music</v>
      </c>
      <c r="R574" s="6" t="str">
        <f t="shared" si="51"/>
        <v>Rock</v>
      </c>
      <c r="S574" s="9">
        <f t="shared" si="52"/>
        <v>42275.208333333328</v>
      </c>
      <c r="T574" s="9">
        <f t="shared" si="53"/>
        <v>42291.208333333328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48"/>
        <v>1.1188059701492536</v>
      </c>
      <c r="P575" s="5">
        <f t="shared" si="49"/>
        <v>24.986666666666668</v>
      </c>
      <c r="Q575" t="str">
        <f t="shared" si="50"/>
        <v>Journalism</v>
      </c>
      <c r="R575" s="6" t="str">
        <f t="shared" si="51"/>
        <v>Audio</v>
      </c>
      <c r="S575" s="9">
        <f t="shared" si="52"/>
        <v>41761.208333333336</v>
      </c>
      <c r="T575" s="9">
        <f t="shared" si="53"/>
        <v>41763.208333333336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48"/>
        <v>3.6914814814814814</v>
      </c>
      <c r="P576" s="5">
        <f t="shared" si="49"/>
        <v>69.215277777777771</v>
      </c>
      <c r="Q576" t="str">
        <f t="shared" si="50"/>
        <v>Food</v>
      </c>
      <c r="R576" s="6" t="str">
        <f t="shared" si="51"/>
        <v>Food Trucks</v>
      </c>
      <c r="S576" s="9">
        <f t="shared" si="52"/>
        <v>43806.25</v>
      </c>
      <c r="T576" s="9">
        <f t="shared" si="53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48"/>
        <v>0.62930372148859548</v>
      </c>
      <c r="P577" s="5">
        <f t="shared" si="49"/>
        <v>93.944444444444443</v>
      </c>
      <c r="Q577" t="str">
        <f t="shared" si="50"/>
        <v>Theater</v>
      </c>
      <c r="R577" s="6" t="str">
        <f t="shared" si="51"/>
        <v>Plays</v>
      </c>
      <c r="S577" s="9">
        <f t="shared" si="52"/>
        <v>41779.208333333336</v>
      </c>
      <c r="T577" s="9">
        <f t="shared" si="53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ref="O578:O641" si="54">E578/D578</f>
        <v>0.6492783505154639</v>
      </c>
      <c r="P578" s="5">
        <f t="shared" ref="P578:P641" si="55">IF(E578=0,0,E578/G578)</f>
        <v>98.40625</v>
      </c>
      <c r="Q578" t="str">
        <f t="shared" ref="Q578:Q641" si="56">IF(COUNTIF(N578,"*film*"),"Film &amp; Video",IF(COUNTIF(N578,"*food*"),"Food",IF(COUNTIF(N578,"*games*"),"Games",IF(COUNTIF(N578,"*journalism*"),"Journalism",IF(COUNTIF(N578,"*music*"),"Music",IF(COUNTIF(N578,"*photography*"),"Photography",IF(COUNTIF(N578,"*publishing*"),"Publishing",IF(COUNTIF(N578,"*technology*"),"Technology",IF(COUNTIF(N578,"*theater*"),"Theater",0)))))))))</f>
        <v>Theater</v>
      </c>
      <c r="R578" s="6" t="str">
        <f t="shared" ref="R578:R641" si="57">IF(COUNTIF(N578,"*animation*"),"Animation",IF(COUNTIF(N578,"*documentary*"),"Documentary",IF(COUNTIF(N578,"*drama*"),"Drama",IF(COUNTIF(N578,"*science fiction*"),"Science Fiction",IF(COUNTIF(N578,"*shorts*"),"Shorts",IF(COUNTIF(N578,"*television*"),"Television",IF(COUNTIF(N578,"*food trucks*"),"Food Trucks",IF(COUNTIF(N578,"*mobile games*"),"Mobile Games",IF(COUNTIF(N578,"*video games*"),"Video Games",IF(COUNTIF(N578,"*audio*"),"Audio",IF(COUNTIF(N578,"*electric music*"),"Electric Music",IF(COUNTIF(N578,"*indie rock*"),"Indie Rock",IF(COUNTIF(N578,"*jazz*"),"Jazz",IF(COUNTIF(N578,"*metal*"),"Metal",IF(COUNTIF(N578,"*rock*"),"Rock",IF(COUNTIF(N578,"*world music*"),"World Music",IF(COUNTIF(N578,"*photography books*"),"Photography Books",IF(COUNTIF(N578,"*non*"),"Nonfiction",IF(COUNTIF(N578,"*fiction*"),"Fiction",IF(COUNTIF(N578,"*radio &amp; podcasts*"),"Radio &amp; Podcasts",IF(COUNTIF(N578,"*translation*"),"Translations",IF(COUNTIF(N578,"*wearables*"),"Wearables",IF(COUNTIF(N578,"*web*"),"Web",IF(COUNTIF(N578,"*plays*"),"Plays",0))))))))))))))))))))))))</f>
        <v>Plays</v>
      </c>
      <c r="S578" s="9">
        <f t="shared" si="52"/>
        <v>43040.208333333328</v>
      </c>
      <c r="T578" s="9">
        <f t="shared" si="53"/>
        <v>43057.25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4"/>
        <v>0.18853658536585366</v>
      </c>
      <c r="P579" s="5">
        <f t="shared" si="55"/>
        <v>41.783783783783782</v>
      </c>
      <c r="Q579" t="str">
        <f t="shared" si="56"/>
        <v>Music</v>
      </c>
      <c r="R579" s="6" t="str">
        <f t="shared" si="57"/>
        <v>Jazz</v>
      </c>
      <c r="S579" s="9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si="54"/>
        <v>0.1675440414507772</v>
      </c>
      <c r="P580" s="5">
        <f t="shared" si="55"/>
        <v>65.991836734693877</v>
      </c>
      <c r="Q580" t="str">
        <f t="shared" si="56"/>
        <v>Film &amp; Video</v>
      </c>
      <c r="R580" s="6" t="str">
        <f t="shared" si="57"/>
        <v>Science Fiction</v>
      </c>
      <c r="S580" s="9">
        <f t="shared" si="58"/>
        <v>40878.25</v>
      </c>
      <c r="T580" s="9">
        <f t="shared" si="59"/>
        <v>40881.25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4"/>
        <v>1.0111290322580646</v>
      </c>
      <c r="P581" s="5">
        <f t="shared" si="55"/>
        <v>72.05747126436782</v>
      </c>
      <c r="Q581" t="str">
        <f t="shared" si="56"/>
        <v>Music</v>
      </c>
      <c r="R581" s="6" t="str">
        <f t="shared" si="57"/>
        <v>Jazz</v>
      </c>
      <c r="S581" s="9">
        <f t="shared" si="58"/>
        <v>40762.208333333336</v>
      </c>
      <c r="T581" s="9">
        <f t="shared" si="59"/>
        <v>40774.208333333336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4"/>
        <v>3.4150228310502282</v>
      </c>
      <c r="P582" s="5">
        <f t="shared" si="55"/>
        <v>48.003209242618745</v>
      </c>
      <c r="Q582" t="str">
        <f t="shared" si="56"/>
        <v>Theater</v>
      </c>
      <c r="R582" s="6" t="str">
        <f t="shared" si="57"/>
        <v>Plays</v>
      </c>
      <c r="S582" s="9">
        <f t="shared" si="58"/>
        <v>41696.25</v>
      </c>
      <c r="T582" s="9">
        <f t="shared" si="59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4"/>
        <v>0.64016666666666666</v>
      </c>
      <c r="P583" s="5">
        <f t="shared" si="55"/>
        <v>54.098591549295776</v>
      </c>
      <c r="Q583" t="str">
        <f t="shared" si="56"/>
        <v>Technology</v>
      </c>
      <c r="R583" s="6" t="str">
        <f t="shared" si="57"/>
        <v>Web</v>
      </c>
      <c r="S583" s="9">
        <f t="shared" si="58"/>
        <v>40662.208333333336</v>
      </c>
      <c r="T583" s="9">
        <f t="shared" si="59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4"/>
        <v>0.5208045977011494</v>
      </c>
      <c r="P584" s="5">
        <f t="shared" si="55"/>
        <v>107.88095238095238</v>
      </c>
      <c r="Q584" t="str">
        <f t="shared" si="56"/>
        <v>Games</v>
      </c>
      <c r="R584" s="6" t="str">
        <f t="shared" si="57"/>
        <v>Video Games</v>
      </c>
      <c r="S584" s="9">
        <f t="shared" si="58"/>
        <v>42165.208333333328</v>
      </c>
      <c r="T584" s="9">
        <f t="shared" si="59"/>
        <v>42170.208333333328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4"/>
        <v>3.2240211640211642</v>
      </c>
      <c r="P585" s="5">
        <f t="shared" si="55"/>
        <v>67.034103410341032</v>
      </c>
      <c r="Q585" t="str">
        <f t="shared" si="56"/>
        <v>Film &amp; Video</v>
      </c>
      <c r="R585" s="6" t="str">
        <f t="shared" si="57"/>
        <v>Documentary</v>
      </c>
      <c r="S585" s="9">
        <f t="shared" si="58"/>
        <v>40959.25</v>
      </c>
      <c r="T585" s="9">
        <f t="shared" si="59"/>
        <v>40976.25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4"/>
        <v>1.1950810185185186</v>
      </c>
      <c r="P586" s="5">
        <f t="shared" si="55"/>
        <v>64.01425914445133</v>
      </c>
      <c r="Q586" t="str">
        <f t="shared" si="56"/>
        <v>Technology</v>
      </c>
      <c r="R586" s="6" t="str">
        <f t="shared" si="57"/>
        <v>Web</v>
      </c>
      <c r="S586" s="9">
        <f t="shared" si="58"/>
        <v>41024.208333333336</v>
      </c>
      <c r="T586" s="9">
        <f t="shared" si="59"/>
        <v>41038.208333333336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4"/>
        <v>1.4679775280898877</v>
      </c>
      <c r="P587" s="5">
        <f t="shared" si="55"/>
        <v>96.066176470588232</v>
      </c>
      <c r="Q587" t="str">
        <f t="shared" si="56"/>
        <v>Publishing</v>
      </c>
      <c r="R587" s="6" t="str">
        <f t="shared" si="57"/>
        <v>Translations</v>
      </c>
      <c r="S587" s="9">
        <f t="shared" si="58"/>
        <v>40255.208333333336</v>
      </c>
      <c r="T587" s="9">
        <f t="shared" si="59"/>
        <v>40265.208333333336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4"/>
        <v>9.5057142857142853</v>
      </c>
      <c r="P588" s="5">
        <f t="shared" si="55"/>
        <v>51.184615384615384</v>
      </c>
      <c r="Q588" t="str">
        <f t="shared" si="56"/>
        <v>Music</v>
      </c>
      <c r="R588" s="6" t="str">
        <f t="shared" si="57"/>
        <v>Rock</v>
      </c>
      <c r="S588" s="9">
        <f t="shared" si="58"/>
        <v>40499.25</v>
      </c>
      <c r="T588" s="9">
        <f t="shared" si="59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4"/>
        <v>0.72893617021276591</v>
      </c>
      <c r="P589" s="5">
        <f t="shared" si="55"/>
        <v>43.92307692307692</v>
      </c>
      <c r="Q589" t="str">
        <f t="shared" si="56"/>
        <v>Food</v>
      </c>
      <c r="R589" s="6" t="str">
        <f t="shared" si="57"/>
        <v>Food Trucks</v>
      </c>
      <c r="S589" s="9">
        <f t="shared" si="58"/>
        <v>43484.25</v>
      </c>
      <c r="T589" s="9">
        <f t="shared" si="59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4"/>
        <v>0.7900824873096447</v>
      </c>
      <c r="P590" s="5">
        <f t="shared" si="55"/>
        <v>91.021198830409361</v>
      </c>
      <c r="Q590" t="str">
        <f t="shared" si="56"/>
        <v>Theater</v>
      </c>
      <c r="R590" s="6" t="str">
        <f t="shared" si="57"/>
        <v>Plays</v>
      </c>
      <c r="S590" s="9">
        <f t="shared" si="58"/>
        <v>40262.208333333336</v>
      </c>
      <c r="T590" s="9">
        <f t="shared" si="59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4"/>
        <v>0.64721518987341775</v>
      </c>
      <c r="P591" s="5">
        <f t="shared" si="55"/>
        <v>50.127450980392155</v>
      </c>
      <c r="Q591" t="str">
        <f t="shared" si="56"/>
        <v>Film &amp; Video</v>
      </c>
      <c r="R591" s="6" t="str">
        <f t="shared" si="57"/>
        <v>Documentary</v>
      </c>
      <c r="S591" s="9">
        <f t="shared" si="58"/>
        <v>42190.208333333328</v>
      </c>
      <c r="T591" s="9">
        <f t="shared" si="59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4"/>
        <v>0.82028169014084507</v>
      </c>
      <c r="P592" s="5">
        <f t="shared" si="55"/>
        <v>67.720930232558146</v>
      </c>
      <c r="Q592" t="str">
        <f t="shared" si="56"/>
        <v>Publishing</v>
      </c>
      <c r="R592" s="6" t="str">
        <f t="shared" si="57"/>
        <v>Radio &amp; Podcasts</v>
      </c>
      <c r="S592" s="9">
        <f t="shared" si="58"/>
        <v>41994.25</v>
      </c>
      <c r="T592" s="9">
        <f t="shared" si="59"/>
        <v>42005.25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4"/>
        <v>10.376666666666667</v>
      </c>
      <c r="P593" s="5">
        <f t="shared" si="55"/>
        <v>61.03921568627451</v>
      </c>
      <c r="Q593" t="str">
        <f t="shared" si="56"/>
        <v>Games</v>
      </c>
      <c r="R593" s="6" t="str">
        <f t="shared" si="57"/>
        <v>Video Games</v>
      </c>
      <c r="S593" s="9">
        <f t="shared" si="58"/>
        <v>40373.208333333336</v>
      </c>
      <c r="T593" s="9">
        <f t="shared" si="59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4"/>
        <v>0.12910076530612244</v>
      </c>
      <c r="P594" s="5">
        <f t="shared" si="55"/>
        <v>80.011857707509876</v>
      </c>
      <c r="Q594" t="str">
        <f t="shared" si="56"/>
        <v>Theater</v>
      </c>
      <c r="R594" s="6" t="str">
        <f t="shared" si="57"/>
        <v>Plays</v>
      </c>
      <c r="S594" s="9">
        <f t="shared" si="58"/>
        <v>41789.208333333336</v>
      </c>
      <c r="T594" s="9">
        <f t="shared" si="59"/>
        <v>41798.208333333336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4"/>
        <v>1.5484210526315789</v>
      </c>
      <c r="P595" s="5">
        <f t="shared" si="55"/>
        <v>47.001497753369947</v>
      </c>
      <c r="Q595" t="str">
        <f t="shared" si="56"/>
        <v>Film &amp; Video</v>
      </c>
      <c r="R595" s="6" t="str">
        <f t="shared" si="57"/>
        <v>Animation</v>
      </c>
      <c r="S595" s="9">
        <f t="shared" si="58"/>
        <v>41724.208333333336</v>
      </c>
      <c r="T595" s="9">
        <f t="shared" si="59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4"/>
        <v>7.0991735537190084E-2</v>
      </c>
      <c r="P596" s="5">
        <f t="shared" si="55"/>
        <v>71.127388535031841</v>
      </c>
      <c r="Q596" t="str">
        <f t="shared" si="56"/>
        <v>Theater</v>
      </c>
      <c r="R596" s="6" t="str">
        <f t="shared" si="57"/>
        <v>Plays</v>
      </c>
      <c r="S596" s="9">
        <f t="shared" si="58"/>
        <v>42548.208333333328</v>
      </c>
      <c r="T596" s="9">
        <f t="shared" si="59"/>
        <v>42551.208333333328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4"/>
        <v>2.0852773826458035</v>
      </c>
      <c r="P597" s="5">
        <f t="shared" si="55"/>
        <v>89.99079189686924</v>
      </c>
      <c r="Q597" t="str">
        <f t="shared" si="56"/>
        <v>Theater</v>
      </c>
      <c r="R597" s="6" t="str">
        <f t="shared" si="57"/>
        <v>Plays</v>
      </c>
      <c r="S597" s="9">
        <f t="shared" si="58"/>
        <v>40253.208333333336</v>
      </c>
      <c r="T597" s="9">
        <f t="shared" si="59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4"/>
        <v>0.99683544303797467</v>
      </c>
      <c r="P598" s="5">
        <f t="shared" si="55"/>
        <v>43.032786885245905</v>
      </c>
      <c r="Q598" t="str">
        <f t="shared" si="56"/>
        <v>Film &amp; Video</v>
      </c>
      <c r="R598" s="6" t="str">
        <f t="shared" si="57"/>
        <v>Drama</v>
      </c>
      <c r="S598" s="9">
        <f t="shared" si="58"/>
        <v>42434.25</v>
      </c>
      <c r="T598" s="9">
        <f t="shared" si="59"/>
        <v>42441.25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4"/>
        <v>2.0159756097560977</v>
      </c>
      <c r="P599" s="5">
        <f t="shared" si="55"/>
        <v>67.997714808043881</v>
      </c>
      <c r="Q599" t="str">
        <f t="shared" si="56"/>
        <v>Theater</v>
      </c>
      <c r="R599" s="6" t="str">
        <f t="shared" si="57"/>
        <v>Plays</v>
      </c>
      <c r="S599" s="9">
        <f t="shared" si="58"/>
        <v>43786.25</v>
      </c>
      <c r="T599" s="9">
        <f t="shared" si="59"/>
        <v>43804.25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4"/>
        <v>1.6209032258064515</v>
      </c>
      <c r="P600" s="5">
        <f t="shared" si="55"/>
        <v>73.004566210045667</v>
      </c>
      <c r="Q600" t="str">
        <f t="shared" si="56"/>
        <v>Music</v>
      </c>
      <c r="R600" s="6" t="str">
        <f t="shared" si="57"/>
        <v>Rock</v>
      </c>
      <c r="S600" s="9">
        <f t="shared" si="58"/>
        <v>40344.208333333336</v>
      </c>
      <c r="T600" s="9">
        <f t="shared" si="59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4"/>
        <v>3.6436208125445471E-2</v>
      </c>
      <c r="P601" s="5">
        <f t="shared" si="55"/>
        <v>62.341463414634148</v>
      </c>
      <c r="Q601" t="str">
        <f t="shared" si="56"/>
        <v>Film &amp; Video</v>
      </c>
      <c r="R601" s="6" t="str">
        <f t="shared" si="57"/>
        <v>Documentary</v>
      </c>
      <c r="S601" s="9">
        <f t="shared" si="58"/>
        <v>42047.25</v>
      </c>
      <c r="T601" s="9">
        <f t="shared" si="59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4"/>
        <v>0.05</v>
      </c>
      <c r="P602" s="5">
        <f t="shared" si="55"/>
        <v>5</v>
      </c>
      <c r="Q602" t="str">
        <f t="shared" si="56"/>
        <v>Food</v>
      </c>
      <c r="R602" s="6" t="str">
        <f t="shared" si="57"/>
        <v>Food Trucks</v>
      </c>
      <c r="S602" s="9">
        <f t="shared" si="58"/>
        <v>41485.208333333336</v>
      </c>
      <c r="T602" s="9">
        <f t="shared" si="59"/>
        <v>41497.208333333336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4"/>
        <v>2.0663492063492064</v>
      </c>
      <c r="P603" s="5">
        <f t="shared" si="55"/>
        <v>67.103092783505161</v>
      </c>
      <c r="Q603" t="str">
        <f t="shared" si="56"/>
        <v>Technology</v>
      </c>
      <c r="R603" s="6" t="str">
        <f t="shared" si="57"/>
        <v>Wearables</v>
      </c>
      <c r="S603" s="9">
        <f t="shared" si="58"/>
        <v>41789.208333333336</v>
      </c>
      <c r="T603" s="9">
        <f t="shared" si="59"/>
        <v>41806.208333333336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4"/>
        <v>1.2823628691983122</v>
      </c>
      <c r="P604" s="5">
        <f t="shared" si="55"/>
        <v>79.978947368421046</v>
      </c>
      <c r="Q604" t="str">
        <f t="shared" si="56"/>
        <v>Theater</v>
      </c>
      <c r="R604" s="6" t="str">
        <f t="shared" si="57"/>
        <v>Plays</v>
      </c>
      <c r="S604" s="9">
        <f t="shared" si="58"/>
        <v>42160.208333333328</v>
      </c>
      <c r="T604" s="9">
        <f t="shared" si="59"/>
        <v>42171.208333333328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4"/>
        <v>1.1966037735849056</v>
      </c>
      <c r="P605" s="5">
        <f t="shared" si="55"/>
        <v>62.176470588235297</v>
      </c>
      <c r="Q605" t="str">
        <f t="shared" si="56"/>
        <v>Theater</v>
      </c>
      <c r="R605" s="6" t="str">
        <f t="shared" si="57"/>
        <v>Plays</v>
      </c>
      <c r="S605" s="9">
        <f t="shared" si="58"/>
        <v>43573.208333333328</v>
      </c>
      <c r="T605" s="9">
        <f t="shared" si="59"/>
        <v>43600.208333333328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4"/>
        <v>1.7073055242390078</v>
      </c>
      <c r="P606" s="5">
        <f t="shared" si="55"/>
        <v>53.005950297514879</v>
      </c>
      <c r="Q606" t="str">
        <f t="shared" si="56"/>
        <v>Theater</v>
      </c>
      <c r="R606" s="6" t="str">
        <f t="shared" si="57"/>
        <v>Plays</v>
      </c>
      <c r="S606" s="9">
        <f t="shared" si="58"/>
        <v>40565.25</v>
      </c>
      <c r="T606" s="9">
        <f t="shared" si="59"/>
        <v>40586.25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4"/>
        <v>1.8721212121212121</v>
      </c>
      <c r="P607" s="5">
        <f t="shared" si="55"/>
        <v>57.738317757009348</v>
      </c>
      <c r="Q607" t="str">
        <f t="shared" si="56"/>
        <v>Publishing</v>
      </c>
      <c r="R607" s="6" t="str">
        <f t="shared" si="57"/>
        <v>Nonfiction</v>
      </c>
      <c r="S607" s="9">
        <f t="shared" si="58"/>
        <v>42280.208333333328</v>
      </c>
      <c r="T607" s="9">
        <f t="shared" si="59"/>
        <v>42321.25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4"/>
        <v>1.8838235294117647</v>
      </c>
      <c r="P608" s="5">
        <f t="shared" si="55"/>
        <v>40.03125</v>
      </c>
      <c r="Q608" t="str">
        <f t="shared" si="56"/>
        <v>Music</v>
      </c>
      <c r="R608" s="6" t="str">
        <f t="shared" si="57"/>
        <v>Rock</v>
      </c>
      <c r="S608" s="9">
        <f t="shared" si="58"/>
        <v>42436.25</v>
      </c>
      <c r="T608" s="9">
        <f t="shared" si="59"/>
        <v>42447.208333333328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4"/>
        <v>1.3129869186046512</v>
      </c>
      <c r="P609" s="5">
        <f t="shared" si="55"/>
        <v>81.016591928251117</v>
      </c>
      <c r="Q609" t="str">
        <f t="shared" si="56"/>
        <v>Food</v>
      </c>
      <c r="R609" s="6" t="str">
        <f t="shared" si="57"/>
        <v>Food Trucks</v>
      </c>
      <c r="S609" s="9">
        <f t="shared" si="58"/>
        <v>41721.208333333336</v>
      </c>
      <c r="T609" s="9">
        <f t="shared" si="59"/>
        <v>41723.208333333336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4"/>
        <v>2.8397435897435899</v>
      </c>
      <c r="P610" s="5">
        <f t="shared" si="55"/>
        <v>35.047468354430379</v>
      </c>
      <c r="Q610" t="str">
        <f t="shared" si="56"/>
        <v>Music</v>
      </c>
      <c r="R610" s="6" t="str">
        <f t="shared" si="57"/>
        <v>Jazz</v>
      </c>
      <c r="S610" s="9">
        <f t="shared" si="58"/>
        <v>43530.25</v>
      </c>
      <c r="T610" s="9">
        <f t="shared" si="59"/>
        <v>43534.25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4"/>
        <v>1.2041999999999999</v>
      </c>
      <c r="P611" s="5">
        <f t="shared" si="55"/>
        <v>102.92307692307692</v>
      </c>
      <c r="Q611" t="str">
        <f t="shared" si="56"/>
        <v>Film &amp; Video</v>
      </c>
      <c r="R611" s="6" t="str">
        <f t="shared" si="57"/>
        <v>Science Fiction</v>
      </c>
      <c r="S611" s="9">
        <f t="shared" si="58"/>
        <v>43481.25</v>
      </c>
      <c r="T611" s="9">
        <f t="shared" si="59"/>
        <v>43498.25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4"/>
        <v>4.1905607476635511</v>
      </c>
      <c r="P612" s="5">
        <f t="shared" si="55"/>
        <v>27.998126756166094</v>
      </c>
      <c r="Q612" t="str">
        <f t="shared" si="56"/>
        <v>Theater</v>
      </c>
      <c r="R612" s="6" t="str">
        <f t="shared" si="57"/>
        <v>Plays</v>
      </c>
      <c r="S612" s="9">
        <f t="shared" si="58"/>
        <v>41259.25</v>
      </c>
      <c r="T612" s="9">
        <f t="shared" si="59"/>
        <v>41273.25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4"/>
        <v>0.13853658536585367</v>
      </c>
      <c r="P613" s="5">
        <f t="shared" si="55"/>
        <v>75.733333333333334</v>
      </c>
      <c r="Q613" t="str">
        <f t="shared" si="56"/>
        <v>Theater</v>
      </c>
      <c r="R613" s="6" t="str">
        <f t="shared" si="57"/>
        <v>Plays</v>
      </c>
      <c r="S613" s="9">
        <f t="shared" si="58"/>
        <v>41480.208333333336</v>
      </c>
      <c r="T613" s="9">
        <f t="shared" si="59"/>
        <v>41492.208333333336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4"/>
        <v>1.3943548387096774</v>
      </c>
      <c r="P614" s="5">
        <f t="shared" si="55"/>
        <v>45.026041666666664</v>
      </c>
      <c r="Q614" t="str">
        <f t="shared" si="56"/>
        <v>Music</v>
      </c>
      <c r="R614" s="6" t="str">
        <f t="shared" si="57"/>
        <v>Electric Music</v>
      </c>
      <c r="S614" s="9">
        <f t="shared" si="58"/>
        <v>40474.208333333336</v>
      </c>
      <c r="T614" s="9">
        <f t="shared" si="59"/>
        <v>40497.25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4"/>
        <v>1.74</v>
      </c>
      <c r="P615" s="5">
        <f t="shared" si="55"/>
        <v>73.615384615384613</v>
      </c>
      <c r="Q615" t="str">
        <f t="shared" si="56"/>
        <v>Theater</v>
      </c>
      <c r="R615" s="6" t="str">
        <f t="shared" si="57"/>
        <v>Plays</v>
      </c>
      <c r="S615" s="9">
        <f t="shared" si="58"/>
        <v>42973.208333333328</v>
      </c>
      <c r="T615" s="9">
        <f t="shared" si="59"/>
        <v>42982.208333333328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4"/>
        <v>1.5549056603773586</v>
      </c>
      <c r="P616" s="5">
        <f t="shared" si="55"/>
        <v>56.991701244813278</v>
      </c>
      <c r="Q616" t="str">
        <f t="shared" si="56"/>
        <v>Theater</v>
      </c>
      <c r="R616" s="6" t="str">
        <f t="shared" si="57"/>
        <v>Plays</v>
      </c>
      <c r="S616" s="9">
        <f t="shared" si="58"/>
        <v>42746.25</v>
      </c>
      <c r="T616" s="9">
        <f t="shared" si="59"/>
        <v>42764.25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4"/>
        <v>1.7044705882352942</v>
      </c>
      <c r="P617" s="5">
        <f t="shared" si="55"/>
        <v>85.223529411764702</v>
      </c>
      <c r="Q617" t="str">
        <f t="shared" si="56"/>
        <v>Theater</v>
      </c>
      <c r="R617" s="6" t="str">
        <f t="shared" si="57"/>
        <v>Plays</v>
      </c>
      <c r="S617" s="9">
        <f t="shared" si="58"/>
        <v>42489.208333333328</v>
      </c>
      <c r="T617" s="9">
        <f t="shared" si="59"/>
        <v>42499.208333333328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4"/>
        <v>1.8951562500000001</v>
      </c>
      <c r="P618" s="5">
        <f t="shared" si="55"/>
        <v>50.962184873949582</v>
      </c>
      <c r="Q618" t="str">
        <f t="shared" si="56"/>
        <v>Music</v>
      </c>
      <c r="R618" s="6" t="str">
        <f t="shared" si="57"/>
        <v>Indie Rock</v>
      </c>
      <c r="S618" s="9">
        <f t="shared" si="58"/>
        <v>41537.208333333336</v>
      </c>
      <c r="T618" s="9">
        <f t="shared" si="59"/>
        <v>41538.208333333336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4"/>
        <v>2.4971428571428573</v>
      </c>
      <c r="P619" s="5">
        <f t="shared" si="55"/>
        <v>63.563636363636363</v>
      </c>
      <c r="Q619" t="str">
        <f t="shared" si="56"/>
        <v>Theater</v>
      </c>
      <c r="R619" s="6" t="str">
        <f t="shared" si="57"/>
        <v>Plays</v>
      </c>
      <c r="S619" s="9">
        <f t="shared" si="58"/>
        <v>41794.208333333336</v>
      </c>
      <c r="T619" s="9">
        <f t="shared" si="59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4"/>
        <v>0.48860523665659616</v>
      </c>
      <c r="P620" s="5">
        <f t="shared" si="55"/>
        <v>80.999165275459092</v>
      </c>
      <c r="Q620" t="str">
        <f t="shared" si="56"/>
        <v>Publishing</v>
      </c>
      <c r="R620" s="6" t="str">
        <f t="shared" si="57"/>
        <v>Nonfiction</v>
      </c>
      <c r="S620" s="9">
        <f t="shared" si="58"/>
        <v>41396.208333333336</v>
      </c>
      <c r="T620" s="9">
        <f t="shared" si="59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4"/>
        <v>0.28461970393057684</v>
      </c>
      <c r="P621" s="5">
        <f t="shared" si="55"/>
        <v>86.044753086419746</v>
      </c>
      <c r="Q621" t="str">
        <f t="shared" si="56"/>
        <v>Theater</v>
      </c>
      <c r="R621" s="6" t="str">
        <f t="shared" si="57"/>
        <v>Plays</v>
      </c>
      <c r="S621" s="9">
        <f t="shared" si="58"/>
        <v>40669.208333333336</v>
      </c>
      <c r="T621" s="9">
        <f t="shared" si="59"/>
        <v>40670.208333333336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4"/>
        <v>2.6802325581395348</v>
      </c>
      <c r="P622" s="5">
        <f t="shared" si="55"/>
        <v>90.0390625</v>
      </c>
      <c r="Q622" t="str">
        <f t="shared" si="56"/>
        <v>Photography</v>
      </c>
      <c r="R622" s="6" t="str">
        <f t="shared" si="57"/>
        <v>Photography Books</v>
      </c>
      <c r="S622" s="9">
        <f t="shared" si="58"/>
        <v>42559.208333333328</v>
      </c>
      <c r="T622" s="9">
        <f t="shared" si="59"/>
        <v>42563.208333333328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4"/>
        <v>6.1980078125000002</v>
      </c>
      <c r="P623" s="5">
        <f t="shared" si="55"/>
        <v>74.006063432835816</v>
      </c>
      <c r="Q623" t="str">
        <f t="shared" si="56"/>
        <v>Theater</v>
      </c>
      <c r="R623" s="6" t="str">
        <f t="shared" si="57"/>
        <v>Plays</v>
      </c>
      <c r="S623" s="9">
        <f t="shared" si="58"/>
        <v>42626.208333333328</v>
      </c>
      <c r="T623" s="9">
        <f t="shared" si="59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4"/>
        <v>3.1301587301587303E-2</v>
      </c>
      <c r="P624" s="5">
        <f t="shared" si="55"/>
        <v>92.4375</v>
      </c>
      <c r="Q624" t="str">
        <f t="shared" si="56"/>
        <v>Music</v>
      </c>
      <c r="R624" s="6" t="str">
        <f t="shared" si="57"/>
        <v>Indie Rock</v>
      </c>
      <c r="S624" s="9">
        <f t="shared" si="58"/>
        <v>43205.208333333328</v>
      </c>
      <c r="T624" s="9">
        <f t="shared" si="59"/>
        <v>43231.208333333328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4"/>
        <v>1.5992152704135738</v>
      </c>
      <c r="P625" s="5">
        <f t="shared" si="55"/>
        <v>55.999257333828446</v>
      </c>
      <c r="Q625" t="str">
        <f t="shared" si="56"/>
        <v>Theater</v>
      </c>
      <c r="R625" s="6" t="str">
        <f t="shared" si="57"/>
        <v>Plays</v>
      </c>
      <c r="S625" s="9">
        <f t="shared" si="58"/>
        <v>42201.208333333328</v>
      </c>
      <c r="T625" s="9">
        <f t="shared" si="59"/>
        <v>42206.208333333328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4"/>
        <v>2.793921568627451</v>
      </c>
      <c r="P626" s="5">
        <f t="shared" si="55"/>
        <v>32.983796296296298</v>
      </c>
      <c r="Q626" t="str">
        <f t="shared" si="56"/>
        <v>Photography</v>
      </c>
      <c r="R626" s="6" t="str">
        <f t="shared" si="57"/>
        <v>Photography Books</v>
      </c>
      <c r="S626" s="9">
        <f t="shared" si="58"/>
        <v>42029.25</v>
      </c>
      <c r="T626" s="9">
        <f t="shared" si="59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4"/>
        <v>0.77373333333333338</v>
      </c>
      <c r="P627" s="5">
        <f t="shared" si="55"/>
        <v>93.596774193548384</v>
      </c>
      <c r="Q627" t="str">
        <f t="shared" si="56"/>
        <v>Theater</v>
      </c>
      <c r="R627" s="6" t="str">
        <f t="shared" si="57"/>
        <v>Plays</v>
      </c>
      <c r="S627" s="9">
        <f t="shared" si="58"/>
        <v>43857.25</v>
      </c>
      <c r="T627" s="9">
        <f t="shared" si="59"/>
        <v>43871.25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4"/>
        <v>2.0632812500000002</v>
      </c>
      <c r="P628" s="5">
        <f t="shared" si="55"/>
        <v>69.867724867724874</v>
      </c>
      <c r="Q628" t="str">
        <f t="shared" si="56"/>
        <v>Theater</v>
      </c>
      <c r="R628" s="6" t="str">
        <f t="shared" si="57"/>
        <v>Plays</v>
      </c>
      <c r="S628" s="9">
        <f t="shared" si="58"/>
        <v>40449.208333333336</v>
      </c>
      <c r="T628" s="9">
        <f t="shared" si="59"/>
        <v>40458.208333333336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4"/>
        <v>6.9424999999999999</v>
      </c>
      <c r="P629" s="5">
        <f t="shared" si="55"/>
        <v>72.129870129870127</v>
      </c>
      <c r="Q629" t="str">
        <f t="shared" si="56"/>
        <v>Food</v>
      </c>
      <c r="R629" s="6" t="str">
        <f t="shared" si="57"/>
        <v>Food Trucks</v>
      </c>
      <c r="S629" s="9">
        <f t="shared" si="58"/>
        <v>40345.208333333336</v>
      </c>
      <c r="T629" s="9">
        <f t="shared" si="59"/>
        <v>40369.208333333336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4"/>
        <v>1.5178947368421052</v>
      </c>
      <c r="P630" s="5">
        <f t="shared" si="55"/>
        <v>30.041666666666668</v>
      </c>
      <c r="Q630" t="str">
        <f t="shared" si="56"/>
        <v>Music</v>
      </c>
      <c r="R630" s="6" t="str">
        <f t="shared" si="57"/>
        <v>Indie Rock</v>
      </c>
      <c r="S630" s="9">
        <f t="shared" si="58"/>
        <v>40455.208333333336</v>
      </c>
      <c r="T630" s="9">
        <f t="shared" si="59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4"/>
        <v>0.64582072176949945</v>
      </c>
      <c r="P631" s="5">
        <f t="shared" si="55"/>
        <v>73.968000000000004</v>
      </c>
      <c r="Q631" t="str">
        <f t="shared" si="56"/>
        <v>Theater</v>
      </c>
      <c r="R631" s="6" t="str">
        <f t="shared" si="57"/>
        <v>Plays</v>
      </c>
      <c r="S631" s="9">
        <f t="shared" si="58"/>
        <v>42557.208333333328</v>
      </c>
      <c r="T631" s="9">
        <f t="shared" si="59"/>
        <v>42559.208333333328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4"/>
        <v>0.62873684210526315</v>
      </c>
      <c r="P632" s="5">
        <f t="shared" si="55"/>
        <v>68.65517241379311</v>
      </c>
      <c r="Q632" t="str">
        <f t="shared" si="56"/>
        <v>Theater</v>
      </c>
      <c r="R632" s="6" t="str">
        <f t="shared" si="57"/>
        <v>Plays</v>
      </c>
      <c r="S632" s="9">
        <f t="shared" si="58"/>
        <v>43586.208333333328</v>
      </c>
      <c r="T632" s="9">
        <f t="shared" si="59"/>
        <v>43597.208333333328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4"/>
        <v>3.1039864864864866</v>
      </c>
      <c r="P633" s="5">
        <f t="shared" si="55"/>
        <v>59.992164544564154</v>
      </c>
      <c r="Q633" t="str">
        <f t="shared" si="56"/>
        <v>Theater</v>
      </c>
      <c r="R633" s="6" t="str">
        <f t="shared" si="57"/>
        <v>Plays</v>
      </c>
      <c r="S633" s="9">
        <f t="shared" si="58"/>
        <v>43550.208333333328</v>
      </c>
      <c r="T633" s="9">
        <f t="shared" si="59"/>
        <v>43554.208333333328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4"/>
        <v>0.42859916782246882</v>
      </c>
      <c r="P634" s="5">
        <f t="shared" si="55"/>
        <v>111.15827338129496</v>
      </c>
      <c r="Q634" t="str">
        <f t="shared" si="56"/>
        <v>Theater</v>
      </c>
      <c r="R634" s="6" t="str">
        <f t="shared" si="57"/>
        <v>Plays</v>
      </c>
      <c r="S634" s="9">
        <f t="shared" si="58"/>
        <v>41945.208333333336</v>
      </c>
      <c r="T634" s="9">
        <f t="shared" si="59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4"/>
        <v>0.83119402985074631</v>
      </c>
      <c r="P635" s="5">
        <f t="shared" si="55"/>
        <v>53.038095238095238</v>
      </c>
      <c r="Q635" t="str">
        <f t="shared" si="56"/>
        <v>Film &amp; Video</v>
      </c>
      <c r="R635" s="6" t="str">
        <f t="shared" si="57"/>
        <v>Animation</v>
      </c>
      <c r="S635" s="9">
        <f t="shared" si="58"/>
        <v>42315.25</v>
      </c>
      <c r="T635" s="9">
        <f t="shared" si="59"/>
        <v>42319.25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4"/>
        <v>0.78531302876480547</v>
      </c>
      <c r="P636" s="5">
        <f t="shared" si="55"/>
        <v>55.985524728588658</v>
      </c>
      <c r="Q636" t="str">
        <f t="shared" si="56"/>
        <v>Film &amp; Video</v>
      </c>
      <c r="R636" s="6" t="str">
        <f t="shared" si="57"/>
        <v>Television</v>
      </c>
      <c r="S636" s="9">
        <f t="shared" si="58"/>
        <v>42819.208333333328</v>
      </c>
      <c r="T636" s="9">
        <f t="shared" si="59"/>
        <v>42833.208333333328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4"/>
        <v>1.1409352517985611</v>
      </c>
      <c r="P637" s="5">
        <f t="shared" si="55"/>
        <v>69.986760812003524</v>
      </c>
      <c r="Q637" t="str">
        <f t="shared" si="56"/>
        <v>Film &amp; Video</v>
      </c>
      <c r="R637" s="6" t="str">
        <f t="shared" si="57"/>
        <v>Television</v>
      </c>
      <c r="S637" s="9">
        <f t="shared" si="58"/>
        <v>41314.25</v>
      </c>
      <c r="T637" s="9">
        <f t="shared" si="59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4"/>
        <v>0.64537683358624176</v>
      </c>
      <c r="P638" s="5">
        <f t="shared" si="55"/>
        <v>48.998079877112133</v>
      </c>
      <c r="Q638" t="str">
        <f t="shared" si="56"/>
        <v>Film &amp; Video</v>
      </c>
      <c r="R638" s="6" t="str">
        <f t="shared" si="57"/>
        <v>Animation</v>
      </c>
      <c r="S638" s="9">
        <f t="shared" si="58"/>
        <v>40926.25</v>
      </c>
      <c r="T638" s="9">
        <f t="shared" si="59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4"/>
        <v>0.79411764705882348</v>
      </c>
      <c r="P639" s="5">
        <f t="shared" si="55"/>
        <v>103.84615384615384</v>
      </c>
      <c r="Q639" t="str">
        <f t="shared" si="56"/>
        <v>Theater</v>
      </c>
      <c r="R639" s="6" t="str">
        <f t="shared" si="57"/>
        <v>Plays</v>
      </c>
      <c r="S639" s="9">
        <f t="shared" si="58"/>
        <v>42688.25</v>
      </c>
      <c r="T639" s="9">
        <f t="shared" si="59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4"/>
        <v>0.11419117647058824</v>
      </c>
      <c r="P640" s="5">
        <f t="shared" si="55"/>
        <v>99.127659574468083</v>
      </c>
      <c r="Q640" t="str">
        <f t="shared" si="56"/>
        <v>Theater</v>
      </c>
      <c r="R640" s="6" t="str">
        <f t="shared" si="57"/>
        <v>Plays</v>
      </c>
      <c r="S640" s="9">
        <f t="shared" si="58"/>
        <v>40386.208333333336</v>
      </c>
      <c r="T640" s="9">
        <f t="shared" si="59"/>
        <v>40398.208333333336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4"/>
        <v>0.56186046511627907</v>
      </c>
      <c r="P641" s="5">
        <f t="shared" si="55"/>
        <v>107.37777777777778</v>
      </c>
      <c r="Q641" t="str">
        <f t="shared" si="56"/>
        <v>Film &amp; Video</v>
      </c>
      <c r="R641" s="6" t="str">
        <f t="shared" si="57"/>
        <v>Drama</v>
      </c>
      <c r="S641" s="9">
        <f t="shared" si="58"/>
        <v>43309.208333333328</v>
      </c>
      <c r="T641" s="9">
        <f t="shared" si="59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ref="O642:O705" si="60">E642/D642</f>
        <v>0.16501669449081802</v>
      </c>
      <c r="P642" s="5">
        <f t="shared" ref="P642:P705" si="61">IF(E642=0,0,E642/G642)</f>
        <v>76.922178988326849</v>
      </c>
      <c r="Q642" t="str">
        <f t="shared" ref="Q642:Q705" si="62">IF(COUNTIF(N642,"*film*"),"Film &amp; Video",IF(COUNTIF(N642,"*food*"),"Food",IF(COUNTIF(N642,"*games*"),"Games",IF(COUNTIF(N642,"*journalism*"),"Journalism",IF(COUNTIF(N642,"*music*"),"Music",IF(COUNTIF(N642,"*photography*"),"Photography",IF(COUNTIF(N642,"*publishing*"),"Publishing",IF(COUNTIF(N642,"*technology*"),"Technology",IF(COUNTIF(N642,"*theater*"),"Theater",0)))))))))</f>
        <v>Theater</v>
      </c>
      <c r="R642" s="6" t="str">
        <f t="shared" ref="R642:R705" si="63">IF(COUNTIF(N642,"*animation*"),"Animation",IF(COUNTIF(N642,"*documentary*"),"Documentary",IF(COUNTIF(N642,"*drama*"),"Drama",IF(COUNTIF(N642,"*science fiction*"),"Science Fiction",IF(COUNTIF(N642,"*shorts*"),"Shorts",IF(COUNTIF(N642,"*television*"),"Television",IF(COUNTIF(N642,"*food trucks*"),"Food Trucks",IF(COUNTIF(N642,"*mobile games*"),"Mobile Games",IF(COUNTIF(N642,"*video games*"),"Video Games",IF(COUNTIF(N642,"*audio*"),"Audio",IF(COUNTIF(N642,"*electric music*"),"Electric Music",IF(COUNTIF(N642,"*indie rock*"),"Indie Rock",IF(COUNTIF(N642,"*jazz*"),"Jazz",IF(COUNTIF(N642,"*metal*"),"Metal",IF(COUNTIF(N642,"*rock*"),"Rock",IF(COUNTIF(N642,"*world music*"),"World Music",IF(COUNTIF(N642,"*photography books*"),"Photography Books",IF(COUNTIF(N642,"*non*"),"Nonfiction",IF(COUNTIF(N642,"*fiction*"),"Fiction",IF(COUNTIF(N642,"*radio &amp; podcasts*"),"Radio &amp; Podcasts",IF(COUNTIF(N642,"*translation*"),"Translations",IF(COUNTIF(N642,"*wearables*"),"Wearables",IF(COUNTIF(N642,"*web*"),"Web",IF(COUNTIF(N642,"*plays*"),"Plays",0))))))))))))))))))))))))</f>
        <v>Plays</v>
      </c>
      <c r="S642" s="9">
        <f t="shared" si="58"/>
        <v>42387.25</v>
      </c>
      <c r="T642" s="9">
        <f t="shared" si="59"/>
        <v>42390.25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60"/>
        <v>1.1996808510638297</v>
      </c>
      <c r="P643" s="5">
        <f t="shared" si="61"/>
        <v>58.128865979381445</v>
      </c>
      <c r="Q643" t="str">
        <f t="shared" si="62"/>
        <v>Theater</v>
      </c>
      <c r="R643" s="6" t="str">
        <f t="shared" si="63"/>
        <v>Plays</v>
      </c>
      <c r="S643" s="9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si="60"/>
        <v>1.4545652173913044</v>
      </c>
      <c r="P644" s="5">
        <f t="shared" si="61"/>
        <v>103.73643410852713</v>
      </c>
      <c r="Q644" t="str">
        <f t="shared" si="62"/>
        <v>Technology</v>
      </c>
      <c r="R644" s="6" t="str">
        <f t="shared" si="63"/>
        <v>Wearables</v>
      </c>
      <c r="S644" s="9">
        <f t="shared" si="64"/>
        <v>43451.25</v>
      </c>
      <c r="T644" s="9">
        <f t="shared" si="65"/>
        <v>43460.25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0"/>
        <v>2.2138255033557046</v>
      </c>
      <c r="P645" s="5">
        <f t="shared" si="61"/>
        <v>87.962666666666664</v>
      </c>
      <c r="Q645" t="str">
        <f t="shared" si="62"/>
        <v>Theater</v>
      </c>
      <c r="R645" s="6" t="str">
        <f t="shared" si="63"/>
        <v>Plays</v>
      </c>
      <c r="S645" s="9">
        <f t="shared" si="64"/>
        <v>42795.25</v>
      </c>
      <c r="T645" s="9">
        <f t="shared" si="65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0"/>
        <v>0.48396694214876035</v>
      </c>
      <c r="P646" s="5">
        <f t="shared" si="61"/>
        <v>28</v>
      </c>
      <c r="Q646" t="str">
        <f t="shared" si="62"/>
        <v>Theater</v>
      </c>
      <c r="R646" s="6" t="str">
        <f t="shared" si="63"/>
        <v>Plays</v>
      </c>
      <c r="S646" s="9">
        <f t="shared" si="64"/>
        <v>43452.25</v>
      </c>
      <c r="T646" s="9">
        <f t="shared" si="65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0"/>
        <v>0.92911504424778757</v>
      </c>
      <c r="P647" s="5">
        <f t="shared" si="61"/>
        <v>37.999361294443261</v>
      </c>
      <c r="Q647" t="str">
        <f t="shared" si="62"/>
        <v>Music</v>
      </c>
      <c r="R647" s="6" t="str">
        <f t="shared" si="63"/>
        <v>Rock</v>
      </c>
      <c r="S647" s="9">
        <f t="shared" si="64"/>
        <v>43369.208333333328</v>
      </c>
      <c r="T647" s="9">
        <f t="shared" si="65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0"/>
        <v>0.88599797365754818</v>
      </c>
      <c r="P648" s="5">
        <f t="shared" si="61"/>
        <v>29.999313893653515</v>
      </c>
      <c r="Q648" t="str">
        <f t="shared" si="62"/>
        <v>Games</v>
      </c>
      <c r="R648" s="6" t="str">
        <f t="shared" si="63"/>
        <v>Video Games</v>
      </c>
      <c r="S648" s="9">
        <f t="shared" si="64"/>
        <v>41346.208333333336</v>
      </c>
      <c r="T648" s="9">
        <f t="shared" si="65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0"/>
        <v>0.41399999999999998</v>
      </c>
      <c r="P649" s="5">
        <f t="shared" si="61"/>
        <v>103.5</v>
      </c>
      <c r="Q649" t="str">
        <f t="shared" si="62"/>
        <v>Publishing</v>
      </c>
      <c r="R649" s="6" t="str">
        <f t="shared" si="63"/>
        <v>Translations</v>
      </c>
      <c r="S649" s="9">
        <f t="shared" si="64"/>
        <v>43199.208333333328</v>
      </c>
      <c r="T649" s="9">
        <f t="shared" si="65"/>
        <v>43223.208333333328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0"/>
        <v>0.63056795131845844</v>
      </c>
      <c r="P650" s="5">
        <f t="shared" si="61"/>
        <v>85.994467496542185</v>
      </c>
      <c r="Q650" t="str">
        <f t="shared" si="62"/>
        <v>Food</v>
      </c>
      <c r="R650" s="6" t="str">
        <f t="shared" si="63"/>
        <v>Food Trucks</v>
      </c>
      <c r="S650" s="9">
        <f t="shared" si="64"/>
        <v>42922.208333333328</v>
      </c>
      <c r="T650" s="9">
        <f t="shared" si="65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0"/>
        <v>0.48482333607230893</v>
      </c>
      <c r="P651" s="5">
        <f t="shared" si="61"/>
        <v>98.011627906976742</v>
      </c>
      <c r="Q651" t="str">
        <f t="shared" si="62"/>
        <v>Theater</v>
      </c>
      <c r="R651" s="6" t="str">
        <f t="shared" si="63"/>
        <v>Plays</v>
      </c>
      <c r="S651" s="9">
        <f t="shared" si="64"/>
        <v>40471.208333333336</v>
      </c>
      <c r="T651" s="9">
        <f t="shared" si="65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0"/>
        <v>0.02</v>
      </c>
      <c r="P652" s="5">
        <f t="shared" si="61"/>
        <v>2</v>
      </c>
      <c r="Q652" t="str">
        <f t="shared" si="62"/>
        <v>Music</v>
      </c>
      <c r="R652" s="6" t="str">
        <f t="shared" si="63"/>
        <v>Jazz</v>
      </c>
      <c r="S652" s="9">
        <f t="shared" si="64"/>
        <v>41828.208333333336</v>
      </c>
      <c r="T652" s="9">
        <f t="shared" si="65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0"/>
        <v>0.88479410269445857</v>
      </c>
      <c r="P653" s="5">
        <f t="shared" si="61"/>
        <v>44.994570837642193</v>
      </c>
      <c r="Q653" t="str">
        <f t="shared" si="62"/>
        <v>Film &amp; Video</v>
      </c>
      <c r="R653" s="6" t="str">
        <f t="shared" si="63"/>
        <v>Shorts</v>
      </c>
      <c r="S653" s="9">
        <f t="shared" si="64"/>
        <v>41692.25</v>
      </c>
      <c r="T653" s="9">
        <f t="shared" si="65"/>
        <v>41707.25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0"/>
        <v>1.2684</v>
      </c>
      <c r="P654" s="5">
        <f t="shared" si="61"/>
        <v>31.012224938875306</v>
      </c>
      <c r="Q654" t="str">
        <f t="shared" si="62"/>
        <v>Technology</v>
      </c>
      <c r="R654" s="6" t="str">
        <f t="shared" si="63"/>
        <v>Web</v>
      </c>
      <c r="S654" s="9">
        <f t="shared" si="64"/>
        <v>42587.208333333328</v>
      </c>
      <c r="T654" s="9">
        <f t="shared" si="65"/>
        <v>42630.208333333328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0"/>
        <v>23.388333333333332</v>
      </c>
      <c r="P655" s="5">
        <f t="shared" si="61"/>
        <v>59.970085470085472</v>
      </c>
      <c r="Q655" t="str">
        <f t="shared" si="62"/>
        <v>Technology</v>
      </c>
      <c r="R655" s="6" t="str">
        <f t="shared" si="63"/>
        <v>Web</v>
      </c>
      <c r="S655" s="9">
        <f t="shared" si="64"/>
        <v>42468.208333333328</v>
      </c>
      <c r="T655" s="9">
        <f t="shared" si="65"/>
        <v>42470.208333333328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0"/>
        <v>5.0838857142857146</v>
      </c>
      <c r="P656" s="5">
        <f t="shared" si="61"/>
        <v>58.9973474801061</v>
      </c>
      <c r="Q656" t="str">
        <f t="shared" si="62"/>
        <v>Music</v>
      </c>
      <c r="R656" s="6" t="str">
        <f t="shared" si="63"/>
        <v>Metal</v>
      </c>
      <c r="S656" s="9">
        <f t="shared" si="64"/>
        <v>42240.208333333328</v>
      </c>
      <c r="T656" s="9">
        <f t="shared" si="65"/>
        <v>42245.208333333328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0"/>
        <v>1.9147826086956521</v>
      </c>
      <c r="P657" s="5">
        <f t="shared" si="61"/>
        <v>50.045454545454547</v>
      </c>
      <c r="Q657" t="str">
        <f t="shared" si="62"/>
        <v>Photography</v>
      </c>
      <c r="R657" s="6" t="str">
        <f t="shared" si="63"/>
        <v>Photography Books</v>
      </c>
      <c r="S657" s="9">
        <f t="shared" si="64"/>
        <v>42796.25</v>
      </c>
      <c r="T657" s="9">
        <f t="shared" si="65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0"/>
        <v>0.42127533783783783</v>
      </c>
      <c r="P658" s="5">
        <f t="shared" si="61"/>
        <v>98.966269841269835</v>
      </c>
      <c r="Q658" t="str">
        <f t="shared" si="62"/>
        <v>Food</v>
      </c>
      <c r="R658" s="6" t="str">
        <f t="shared" si="63"/>
        <v>Food Trucks</v>
      </c>
      <c r="S658" s="9">
        <f t="shared" si="64"/>
        <v>43097.25</v>
      </c>
      <c r="T658" s="9">
        <f t="shared" si="65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0"/>
        <v>8.2400000000000001E-2</v>
      </c>
      <c r="P659" s="5">
        <f t="shared" si="61"/>
        <v>58.857142857142854</v>
      </c>
      <c r="Q659" t="str">
        <f t="shared" si="62"/>
        <v>Film &amp; Video</v>
      </c>
      <c r="R659" s="6" t="str">
        <f t="shared" si="63"/>
        <v>Science Fiction</v>
      </c>
      <c r="S659" s="9">
        <f t="shared" si="64"/>
        <v>43096.25</v>
      </c>
      <c r="T659" s="9">
        <f t="shared" si="65"/>
        <v>43112.25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0"/>
        <v>0.60064638783269964</v>
      </c>
      <c r="P660" s="5">
        <f t="shared" si="61"/>
        <v>81.010256410256417</v>
      </c>
      <c r="Q660" t="str">
        <f t="shared" si="62"/>
        <v>Music</v>
      </c>
      <c r="R660" s="6" t="str">
        <f t="shared" si="63"/>
        <v>Rock</v>
      </c>
      <c r="S660" s="9">
        <f t="shared" si="64"/>
        <v>42246.208333333328</v>
      </c>
      <c r="T660" s="9">
        <f t="shared" si="65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0"/>
        <v>0.47232808616404309</v>
      </c>
      <c r="P661" s="5">
        <f t="shared" si="61"/>
        <v>76.013333333333335</v>
      </c>
      <c r="Q661" t="str">
        <f t="shared" si="62"/>
        <v>Film &amp; Video</v>
      </c>
      <c r="R661" s="6" t="str">
        <f t="shared" si="63"/>
        <v>Documentary</v>
      </c>
      <c r="S661" s="9">
        <f t="shared" si="64"/>
        <v>40570.25</v>
      </c>
      <c r="T661" s="9">
        <f t="shared" si="65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0"/>
        <v>0.81736263736263737</v>
      </c>
      <c r="P662" s="5">
        <f t="shared" si="61"/>
        <v>96.597402597402592</v>
      </c>
      <c r="Q662" t="str">
        <f t="shared" si="62"/>
        <v>Theater</v>
      </c>
      <c r="R662" s="6" t="str">
        <f t="shared" si="63"/>
        <v>Plays</v>
      </c>
      <c r="S662" s="9">
        <f t="shared" si="64"/>
        <v>42237.208333333328</v>
      </c>
      <c r="T662" s="9">
        <f t="shared" si="65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0"/>
        <v>0.54187265917603</v>
      </c>
      <c r="P663" s="5">
        <f t="shared" si="61"/>
        <v>76.957446808510639</v>
      </c>
      <c r="Q663" t="str">
        <f t="shared" si="62"/>
        <v>Music</v>
      </c>
      <c r="R663" s="6" t="str">
        <f t="shared" si="63"/>
        <v>Jazz</v>
      </c>
      <c r="S663" s="9">
        <f t="shared" si="64"/>
        <v>40996.208333333336</v>
      </c>
      <c r="T663" s="9">
        <f t="shared" si="65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0"/>
        <v>0.97868131868131869</v>
      </c>
      <c r="P664" s="5">
        <f t="shared" si="61"/>
        <v>67.984732824427482</v>
      </c>
      <c r="Q664" t="str">
        <f t="shared" si="62"/>
        <v>Theater</v>
      </c>
      <c r="R664" s="6" t="str">
        <f t="shared" si="63"/>
        <v>Plays</v>
      </c>
      <c r="S664" s="9">
        <f t="shared" si="64"/>
        <v>43443.25</v>
      </c>
      <c r="T664" s="9">
        <f t="shared" si="65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0"/>
        <v>0.77239999999999998</v>
      </c>
      <c r="P665" s="5">
        <f t="shared" si="61"/>
        <v>88.781609195402297</v>
      </c>
      <c r="Q665" t="str">
        <f t="shared" si="62"/>
        <v>Theater</v>
      </c>
      <c r="R665" s="6" t="str">
        <f t="shared" si="63"/>
        <v>Plays</v>
      </c>
      <c r="S665" s="9">
        <f t="shared" si="64"/>
        <v>40458.208333333336</v>
      </c>
      <c r="T665" s="9">
        <f t="shared" si="65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0"/>
        <v>0.33464735516372796</v>
      </c>
      <c r="P666" s="5">
        <f t="shared" si="61"/>
        <v>24.99623706491063</v>
      </c>
      <c r="Q666" t="str">
        <f t="shared" si="62"/>
        <v>Music</v>
      </c>
      <c r="R666" s="6" t="str">
        <f t="shared" si="63"/>
        <v>Jazz</v>
      </c>
      <c r="S666" s="9">
        <f t="shared" si="64"/>
        <v>40959.25</v>
      </c>
      <c r="T666" s="9">
        <f t="shared" si="65"/>
        <v>40969.25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0"/>
        <v>2.3958823529411766</v>
      </c>
      <c r="P667" s="5">
        <f t="shared" si="61"/>
        <v>44.922794117647058</v>
      </c>
      <c r="Q667" t="str">
        <f t="shared" si="62"/>
        <v>Film &amp; Video</v>
      </c>
      <c r="R667" s="6" t="str">
        <f t="shared" si="63"/>
        <v>Documentary</v>
      </c>
      <c r="S667" s="9">
        <f t="shared" si="64"/>
        <v>40733.208333333336</v>
      </c>
      <c r="T667" s="9">
        <f t="shared" si="65"/>
        <v>40747.208333333336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0"/>
        <v>0.64032258064516134</v>
      </c>
      <c r="P668" s="5">
        <f t="shared" si="61"/>
        <v>79.400000000000006</v>
      </c>
      <c r="Q668" t="str">
        <f t="shared" si="62"/>
        <v>Theater</v>
      </c>
      <c r="R668" s="6" t="str">
        <f t="shared" si="63"/>
        <v>Plays</v>
      </c>
      <c r="S668" s="9">
        <f t="shared" si="64"/>
        <v>41516.208333333336</v>
      </c>
      <c r="T668" s="9">
        <f t="shared" si="65"/>
        <v>41522.208333333336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0"/>
        <v>1.7615942028985507</v>
      </c>
      <c r="P669" s="5">
        <f t="shared" si="61"/>
        <v>29.009546539379475</v>
      </c>
      <c r="Q669" t="str">
        <f t="shared" si="62"/>
        <v>Journalism</v>
      </c>
      <c r="R669" s="6" t="str">
        <f t="shared" si="63"/>
        <v>Audio</v>
      </c>
      <c r="S669" s="9">
        <f t="shared" si="64"/>
        <v>41892.208333333336</v>
      </c>
      <c r="T669" s="9">
        <f t="shared" si="65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0"/>
        <v>0.20338181818181819</v>
      </c>
      <c r="P670" s="5">
        <f t="shared" si="61"/>
        <v>73.59210526315789</v>
      </c>
      <c r="Q670" t="str">
        <f t="shared" si="62"/>
        <v>Theater</v>
      </c>
      <c r="R670" s="6" t="str">
        <f t="shared" si="63"/>
        <v>Plays</v>
      </c>
      <c r="S670" s="9">
        <f t="shared" si="64"/>
        <v>41122.208333333336</v>
      </c>
      <c r="T670" s="9">
        <f t="shared" si="65"/>
        <v>41134.208333333336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0"/>
        <v>3.5864754098360656</v>
      </c>
      <c r="P671" s="5">
        <f t="shared" si="61"/>
        <v>107.97038864898211</v>
      </c>
      <c r="Q671" t="str">
        <f t="shared" si="62"/>
        <v>Theater</v>
      </c>
      <c r="R671" s="6" t="str">
        <f t="shared" si="63"/>
        <v>Plays</v>
      </c>
      <c r="S671" s="9">
        <f t="shared" si="64"/>
        <v>42912.208333333328</v>
      </c>
      <c r="T671" s="9">
        <f t="shared" si="65"/>
        <v>42921.208333333328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0"/>
        <v>4.6885802469135802</v>
      </c>
      <c r="P672" s="5">
        <f t="shared" si="61"/>
        <v>68.987284287011803</v>
      </c>
      <c r="Q672" t="str">
        <f t="shared" si="62"/>
        <v>Music</v>
      </c>
      <c r="R672" s="6" t="str">
        <f t="shared" si="63"/>
        <v>Indie Rock</v>
      </c>
      <c r="S672" s="9">
        <f t="shared" si="64"/>
        <v>42425.25</v>
      </c>
      <c r="T672" s="9">
        <f t="shared" si="65"/>
        <v>42437.25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0"/>
        <v>1.220563524590164</v>
      </c>
      <c r="P673" s="5">
        <f t="shared" si="61"/>
        <v>111.02236719478098</v>
      </c>
      <c r="Q673" t="str">
        <f t="shared" si="62"/>
        <v>Theater</v>
      </c>
      <c r="R673" s="6" t="str">
        <f t="shared" si="63"/>
        <v>Plays</v>
      </c>
      <c r="S673" s="9">
        <f t="shared" si="64"/>
        <v>40390.208333333336</v>
      </c>
      <c r="T673" s="9">
        <f t="shared" si="65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0"/>
        <v>0.55931783729156137</v>
      </c>
      <c r="P674" s="5">
        <f t="shared" si="61"/>
        <v>24.997515808491418</v>
      </c>
      <c r="Q674" t="str">
        <f t="shared" si="62"/>
        <v>Theater</v>
      </c>
      <c r="R674" s="6" t="str">
        <f t="shared" si="63"/>
        <v>Plays</v>
      </c>
      <c r="S674" s="9">
        <f t="shared" si="64"/>
        <v>43180.208333333328</v>
      </c>
      <c r="T674" s="9">
        <f t="shared" si="65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0"/>
        <v>0.43660714285714286</v>
      </c>
      <c r="P675" s="5">
        <f t="shared" si="61"/>
        <v>42.155172413793103</v>
      </c>
      <c r="Q675" t="str">
        <f t="shared" si="62"/>
        <v>Music</v>
      </c>
      <c r="R675" s="6" t="str">
        <f t="shared" si="63"/>
        <v>Indie Rock</v>
      </c>
      <c r="S675" s="9">
        <f t="shared" si="64"/>
        <v>42475.208333333328</v>
      </c>
      <c r="T675" s="9">
        <f t="shared" si="65"/>
        <v>42496.208333333328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0"/>
        <v>0.33538371411833628</v>
      </c>
      <c r="P676" s="5">
        <f t="shared" si="61"/>
        <v>47.003284072249592</v>
      </c>
      <c r="Q676" t="str">
        <f t="shared" si="62"/>
        <v>Photography</v>
      </c>
      <c r="R676" s="6" t="str">
        <f t="shared" si="63"/>
        <v>Photography Books</v>
      </c>
      <c r="S676" s="9">
        <f t="shared" si="64"/>
        <v>40774.208333333336</v>
      </c>
      <c r="T676" s="9">
        <f t="shared" si="65"/>
        <v>40821.208333333336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0"/>
        <v>1.2297938144329896</v>
      </c>
      <c r="P677" s="5">
        <f t="shared" si="61"/>
        <v>36.0392749244713</v>
      </c>
      <c r="Q677" t="str">
        <f t="shared" si="62"/>
        <v>Journalism</v>
      </c>
      <c r="R677" s="6" t="str">
        <f t="shared" si="63"/>
        <v>Audio</v>
      </c>
      <c r="S677" s="9">
        <f t="shared" si="64"/>
        <v>43719.208333333328</v>
      </c>
      <c r="T677" s="9">
        <f t="shared" si="65"/>
        <v>43726.208333333328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0"/>
        <v>1.8974959871589085</v>
      </c>
      <c r="P678" s="5">
        <f t="shared" si="61"/>
        <v>101.03760683760684</v>
      </c>
      <c r="Q678" t="str">
        <f t="shared" si="62"/>
        <v>Photography</v>
      </c>
      <c r="R678" s="6" t="str">
        <f t="shared" si="63"/>
        <v>Photography Books</v>
      </c>
      <c r="S678" s="9">
        <f t="shared" si="64"/>
        <v>41178.208333333336</v>
      </c>
      <c r="T678" s="9">
        <f t="shared" si="65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0"/>
        <v>0.83622641509433959</v>
      </c>
      <c r="P679" s="5">
        <f t="shared" si="61"/>
        <v>39.927927927927925</v>
      </c>
      <c r="Q679" t="str">
        <f t="shared" si="62"/>
        <v>Publishing</v>
      </c>
      <c r="R679" s="6" t="str">
        <f t="shared" si="63"/>
        <v>Fiction</v>
      </c>
      <c r="S679" s="9">
        <f t="shared" si="64"/>
        <v>42561.208333333328</v>
      </c>
      <c r="T679" s="9">
        <f t="shared" si="65"/>
        <v>42611.208333333328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0"/>
        <v>0.17968844221105529</v>
      </c>
      <c r="P680" s="5">
        <f t="shared" si="61"/>
        <v>83.158139534883716</v>
      </c>
      <c r="Q680" t="str">
        <f t="shared" si="62"/>
        <v>Film &amp; Video</v>
      </c>
      <c r="R680" s="6" t="str">
        <f t="shared" si="63"/>
        <v>Drama</v>
      </c>
      <c r="S680" s="9">
        <f t="shared" si="64"/>
        <v>43484.25</v>
      </c>
      <c r="T680" s="9">
        <f t="shared" si="65"/>
        <v>43486.25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0"/>
        <v>10.365</v>
      </c>
      <c r="P681" s="5">
        <f t="shared" si="61"/>
        <v>39.97520661157025</v>
      </c>
      <c r="Q681" t="str">
        <f t="shared" si="62"/>
        <v>Food</v>
      </c>
      <c r="R681" s="6" t="str">
        <f t="shared" si="63"/>
        <v>Food Trucks</v>
      </c>
      <c r="S681" s="9">
        <f t="shared" si="64"/>
        <v>43756.208333333328</v>
      </c>
      <c r="T681" s="9">
        <f t="shared" si="65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0"/>
        <v>0.97405219780219776</v>
      </c>
      <c r="P682" s="5">
        <f t="shared" si="61"/>
        <v>47.993908629441627</v>
      </c>
      <c r="Q682" t="str">
        <f t="shared" si="62"/>
        <v>Games</v>
      </c>
      <c r="R682" s="6" t="str">
        <f t="shared" si="63"/>
        <v>Mobile Games</v>
      </c>
      <c r="S682" s="9">
        <f t="shared" si="64"/>
        <v>43813.25</v>
      </c>
      <c r="T682" s="9">
        <f t="shared" si="65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0"/>
        <v>0.86386203150461705</v>
      </c>
      <c r="P683" s="5">
        <f t="shared" si="61"/>
        <v>95.978877489438744</v>
      </c>
      <c r="Q683" t="str">
        <f t="shared" si="62"/>
        <v>Theater</v>
      </c>
      <c r="R683" s="6" t="str">
        <f t="shared" si="63"/>
        <v>Plays</v>
      </c>
      <c r="S683" s="9">
        <f t="shared" si="64"/>
        <v>40898.25</v>
      </c>
      <c r="T683" s="9">
        <f t="shared" si="65"/>
        <v>40904.25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0"/>
        <v>1.5016666666666667</v>
      </c>
      <c r="P684" s="5">
        <f t="shared" si="61"/>
        <v>78.728155339805824</v>
      </c>
      <c r="Q684" t="str">
        <f t="shared" si="62"/>
        <v>Theater</v>
      </c>
      <c r="R684" s="6" t="str">
        <f t="shared" si="63"/>
        <v>Plays</v>
      </c>
      <c r="S684" s="9">
        <f t="shared" si="64"/>
        <v>41619.25</v>
      </c>
      <c r="T684" s="9">
        <f t="shared" si="65"/>
        <v>41628.25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0"/>
        <v>3.5843478260869563</v>
      </c>
      <c r="P685" s="5">
        <f t="shared" si="61"/>
        <v>56.081632653061227</v>
      </c>
      <c r="Q685" t="str">
        <f t="shared" si="62"/>
        <v>Theater</v>
      </c>
      <c r="R685" s="6" t="str">
        <f t="shared" si="63"/>
        <v>Plays</v>
      </c>
      <c r="S685" s="9">
        <f t="shared" si="64"/>
        <v>43359.208333333328</v>
      </c>
      <c r="T685" s="9">
        <f t="shared" si="65"/>
        <v>43361.208333333328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0"/>
        <v>5.4285714285714288</v>
      </c>
      <c r="P686" s="5">
        <f t="shared" si="61"/>
        <v>69.090909090909093</v>
      </c>
      <c r="Q686" t="str">
        <f t="shared" si="62"/>
        <v>Publishing</v>
      </c>
      <c r="R686" s="6" t="str">
        <f t="shared" si="63"/>
        <v>Nonfiction</v>
      </c>
      <c r="S686" s="9">
        <f t="shared" si="64"/>
        <v>40358.208333333336</v>
      </c>
      <c r="T686" s="9">
        <f t="shared" si="65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0"/>
        <v>0.67500714285714281</v>
      </c>
      <c r="P687" s="5">
        <f t="shared" si="61"/>
        <v>102.05291576673866</v>
      </c>
      <c r="Q687" t="str">
        <f t="shared" si="62"/>
        <v>Theater</v>
      </c>
      <c r="R687" s="6" t="str">
        <f t="shared" si="63"/>
        <v>Plays</v>
      </c>
      <c r="S687" s="9">
        <f t="shared" si="64"/>
        <v>42239.208333333328</v>
      </c>
      <c r="T687" s="9">
        <f t="shared" si="65"/>
        <v>42263.208333333328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0"/>
        <v>1.9174666666666667</v>
      </c>
      <c r="P688" s="5">
        <f t="shared" si="61"/>
        <v>107.32089552238806</v>
      </c>
      <c r="Q688" t="str">
        <f t="shared" si="62"/>
        <v>Technology</v>
      </c>
      <c r="R688" s="6" t="str">
        <f t="shared" si="63"/>
        <v>Wearables</v>
      </c>
      <c r="S688" s="9">
        <f t="shared" si="64"/>
        <v>43186.208333333328</v>
      </c>
      <c r="T688" s="9">
        <f t="shared" si="65"/>
        <v>43197.208333333328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0"/>
        <v>9.32</v>
      </c>
      <c r="P689" s="5">
        <f t="shared" si="61"/>
        <v>51.970260223048328</v>
      </c>
      <c r="Q689" t="str">
        <f t="shared" si="62"/>
        <v>Theater</v>
      </c>
      <c r="R689" s="6" t="str">
        <f t="shared" si="63"/>
        <v>Plays</v>
      </c>
      <c r="S689" s="9">
        <f t="shared" si="64"/>
        <v>42806.25</v>
      </c>
      <c r="T689" s="9">
        <f t="shared" si="65"/>
        <v>42809.208333333328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0"/>
        <v>4.2927586206896553</v>
      </c>
      <c r="P690" s="5">
        <f t="shared" si="61"/>
        <v>71.137142857142862</v>
      </c>
      <c r="Q690" t="str">
        <f t="shared" si="62"/>
        <v>Film &amp; Video</v>
      </c>
      <c r="R690" s="6" t="str">
        <f t="shared" si="63"/>
        <v>Television</v>
      </c>
      <c r="S690" s="9">
        <f t="shared" si="64"/>
        <v>43475.25</v>
      </c>
      <c r="T690" s="9">
        <f t="shared" si="65"/>
        <v>43491.25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0"/>
        <v>1.0065753424657535</v>
      </c>
      <c r="P691" s="5">
        <f t="shared" si="61"/>
        <v>106.49275362318841</v>
      </c>
      <c r="Q691" t="str">
        <f t="shared" si="62"/>
        <v>Technology</v>
      </c>
      <c r="R691" s="6" t="str">
        <f t="shared" si="63"/>
        <v>Web</v>
      </c>
      <c r="S691" s="9">
        <f t="shared" si="64"/>
        <v>41576.208333333336</v>
      </c>
      <c r="T691" s="9">
        <f t="shared" si="65"/>
        <v>41588.25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0"/>
        <v>2.266111111111111</v>
      </c>
      <c r="P692" s="5">
        <f t="shared" si="61"/>
        <v>42.93684210526316</v>
      </c>
      <c r="Q692" t="str">
        <f t="shared" si="62"/>
        <v>Film &amp; Video</v>
      </c>
      <c r="R692" s="6" t="str">
        <f t="shared" si="63"/>
        <v>Documentary</v>
      </c>
      <c r="S692" s="9">
        <f t="shared" si="64"/>
        <v>40874.25</v>
      </c>
      <c r="T692" s="9">
        <f t="shared" si="65"/>
        <v>40880.25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0"/>
        <v>1.4238</v>
      </c>
      <c r="P693" s="5">
        <f t="shared" si="61"/>
        <v>30.037974683544302</v>
      </c>
      <c r="Q693" t="str">
        <f t="shared" si="62"/>
        <v>Film &amp; Video</v>
      </c>
      <c r="R693" s="6" t="str">
        <f t="shared" si="63"/>
        <v>Documentary</v>
      </c>
      <c r="S693" s="9">
        <f t="shared" si="64"/>
        <v>41185.208333333336</v>
      </c>
      <c r="T693" s="9">
        <f t="shared" si="65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0"/>
        <v>0.90633333333333332</v>
      </c>
      <c r="P694" s="5">
        <f t="shared" si="61"/>
        <v>70.623376623376629</v>
      </c>
      <c r="Q694" t="str">
        <f t="shared" si="62"/>
        <v>Music</v>
      </c>
      <c r="R694" s="6" t="str">
        <f t="shared" si="63"/>
        <v>Rock</v>
      </c>
      <c r="S694" s="9">
        <f t="shared" si="64"/>
        <v>43655.208333333328</v>
      </c>
      <c r="T694" s="9">
        <f t="shared" si="65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0"/>
        <v>0.63966740576496672</v>
      </c>
      <c r="P695" s="5">
        <f t="shared" si="61"/>
        <v>66.016018306636155</v>
      </c>
      <c r="Q695" t="str">
        <f t="shared" si="62"/>
        <v>Theater</v>
      </c>
      <c r="R695" s="6" t="str">
        <f t="shared" si="63"/>
        <v>Plays</v>
      </c>
      <c r="S695" s="9">
        <f t="shared" si="64"/>
        <v>43025.208333333328</v>
      </c>
      <c r="T695" s="9">
        <f t="shared" si="65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0"/>
        <v>0.84131868131868137</v>
      </c>
      <c r="P696" s="5">
        <f t="shared" si="61"/>
        <v>96.911392405063296</v>
      </c>
      <c r="Q696" t="str">
        <f t="shared" si="62"/>
        <v>Theater</v>
      </c>
      <c r="R696" s="6" t="str">
        <f t="shared" si="63"/>
        <v>Plays</v>
      </c>
      <c r="S696" s="9">
        <f t="shared" si="64"/>
        <v>43066.25</v>
      </c>
      <c r="T696" s="9">
        <f t="shared" si="65"/>
        <v>43103.25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0"/>
        <v>1.3393478260869565</v>
      </c>
      <c r="P697" s="5">
        <f t="shared" si="61"/>
        <v>62.867346938775512</v>
      </c>
      <c r="Q697" t="str">
        <f t="shared" si="62"/>
        <v>Music</v>
      </c>
      <c r="R697" s="6" t="str">
        <f t="shared" si="63"/>
        <v>Rock</v>
      </c>
      <c r="S697" s="9">
        <f t="shared" si="64"/>
        <v>42322.25</v>
      </c>
      <c r="T697" s="9">
        <f t="shared" si="65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0"/>
        <v>0.59042047531992692</v>
      </c>
      <c r="P698" s="5">
        <f t="shared" si="61"/>
        <v>108.98537682789652</v>
      </c>
      <c r="Q698" t="str">
        <f t="shared" si="62"/>
        <v>Theater</v>
      </c>
      <c r="R698" s="6" t="str">
        <f t="shared" si="63"/>
        <v>Plays</v>
      </c>
      <c r="S698" s="9">
        <f t="shared" si="64"/>
        <v>42114.208333333328</v>
      </c>
      <c r="T698" s="9">
        <f t="shared" si="65"/>
        <v>42115.208333333328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0"/>
        <v>1.5280062063615205</v>
      </c>
      <c r="P699" s="5">
        <f t="shared" si="61"/>
        <v>26.999314599040439</v>
      </c>
      <c r="Q699" t="str">
        <f t="shared" si="62"/>
        <v>Music</v>
      </c>
      <c r="R699" s="6" t="str">
        <f t="shared" si="63"/>
        <v>Electric Music</v>
      </c>
      <c r="S699" s="9">
        <f t="shared" si="64"/>
        <v>43190.208333333328</v>
      </c>
      <c r="T699" s="9">
        <f t="shared" si="65"/>
        <v>43192.208333333328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0"/>
        <v>4.466912114014252</v>
      </c>
      <c r="P700" s="5">
        <f t="shared" si="61"/>
        <v>65.004147943311438</v>
      </c>
      <c r="Q700" t="str">
        <f t="shared" si="62"/>
        <v>Technology</v>
      </c>
      <c r="R700" s="6" t="str">
        <f t="shared" si="63"/>
        <v>Wearables</v>
      </c>
      <c r="S700" s="9">
        <f t="shared" si="64"/>
        <v>40871.25</v>
      </c>
      <c r="T700" s="9">
        <f t="shared" si="65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0"/>
        <v>0.8439189189189189</v>
      </c>
      <c r="P701" s="5">
        <f t="shared" si="61"/>
        <v>111.51785714285714</v>
      </c>
      <c r="Q701" t="str">
        <f t="shared" si="62"/>
        <v>Film &amp; Video</v>
      </c>
      <c r="R701" s="6" t="str">
        <f t="shared" si="63"/>
        <v>Drama</v>
      </c>
      <c r="S701" s="9">
        <f t="shared" si="64"/>
        <v>43641.208333333328</v>
      </c>
      <c r="T701" s="9">
        <f t="shared" si="65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0"/>
        <v>0.03</v>
      </c>
      <c r="P702" s="5">
        <f t="shared" si="61"/>
        <v>3</v>
      </c>
      <c r="Q702" t="str">
        <f t="shared" si="62"/>
        <v>Technology</v>
      </c>
      <c r="R702" s="6" t="str">
        <f t="shared" si="63"/>
        <v>Wearables</v>
      </c>
      <c r="S702" s="9">
        <f t="shared" si="64"/>
        <v>40203.25</v>
      </c>
      <c r="T702" s="9">
        <f t="shared" si="65"/>
        <v>40218.25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0"/>
        <v>1.7502692307692307</v>
      </c>
      <c r="P703" s="5">
        <f t="shared" si="61"/>
        <v>110.99268292682927</v>
      </c>
      <c r="Q703" t="str">
        <f t="shared" si="62"/>
        <v>Theater</v>
      </c>
      <c r="R703" s="6" t="str">
        <f t="shared" si="63"/>
        <v>Plays</v>
      </c>
      <c r="S703" s="9">
        <f t="shared" si="64"/>
        <v>40629.208333333336</v>
      </c>
      <c r="T703" s="9">
        <f t="shared" si="65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0"/>
        <v>0.54137931034482756</v>
      </c>
      <c r="P704" s="5">
        <f t="shared" si="61"/>
        <v>56.746987951807228</v>
      </c>
      <c r="Q704" t="str">
        <f t="shared" si="62"/>
        <v>Technology</v>
      </c>
      <c r="R704" s="6" t="str">
        <f t="shared" si="63"/>
        <v>Wearables</v>
      </c>
      <c r="S704" s="9">
        <f t="shared" si="64"/>
        <v>41477.208333333336</v>
      </c>
      <c r="T704" s="9">
        <f t="shared" si="65"/>
        <v>41482.208333333336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0"/>
        <v>3.1187381703470032</v>
      </c>
      <c r="P705" s="5">
        <f t="shared" si="61"/>
        <v>97.020608439646708</v>
      </c>
      <c r="Q705" t="str">
        <f t="shared" si="62"/>
        <v>Publishing</v>
      </c>
      <c r="R705" s="6" t="str">
        <f t="shared" si="63"/>
        <v>Translations</v>
      </c>
      <c r="S705" s="9">
        <f t="shared" si="64"/>
        <v>41020.208333333336</v>
      </c>
      <c r="T705" s="9">
        <f t="shared" si="65"/>
        <v>41037.208333333336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ref="O706:O769" si="66">E706/D706</f>
        <v>1.2278160919540231</v>
      </c>
      <c r="P706" s="5">
        <f t="shared" ref="P706:P769" si="67">IF(E706=0,0,E706/G706)</f>
        <v>92.08620689655173</v>
      </c>
      <c r="Q706" t="str">
        <f t="shared" ref="Q706:Q769" si="68">IF(COUNTIF(N706,"*film*"),"Film &amp; Video",IF(COUNTIF(N706,"*food*"),"Food",IF(COUNTIF(N706,"*games*"),"Games",IF(COUNTIF(N706,"*journalism*"),"Journalism",IF(COUNTIF(N706,"*music*"),"Music",IF(COUNTIF(N706,"*photography*"),"Photography",IF(COUNTIF(N706,"*publishing*"),"Publishing",IF(COUNTIF(N706,"*technology*"),"Technology",IF(COUNTIF(N706,"*theater*"),"Theater",0)))))))))</f>
        <v>Film &amp; Video</v>
      </c>
      <c r="R706" s="6" t="str">
        <f t="shared" ref="R706:R769" si="69">IF(COUNTIF(N706,"*animation*"),"Animation",IF(COUNTIF(N706,"*documentary*"),"Documentary",IF(COUNTIF(N706,"*drama*"),"Drama",IF(COUNTIF(N706,"*science fiction*"),"Science Fiction",IF(COUNTIF(N706,"*shorts*"),"Shorts",IF(COUNTIF(N706,"*television*"),"Television",IF(COUNTIF(N706,"*food trucks*"),"Food Trucks",IF(COUNTIF(N706,"*mobile games*"),"Mobile Games",IF(COUNTIF(N706,"*video games*"),"Video Games",IF(COUNTIF(N706,"*audio*"),"Audio",IF(COUNTIF(N706,"*electric music*"),"Electric Music",IF(COUNTIF(N706,"*indie rock*"),"Indie Rock",IF(COUNTIF(N706,"*jazz*"),"Jazz",IF(COUNTIF(N706,"*metal*"),"Metal",IF(COUNTIF(N706,"*rock*"),"Rock",IF(COUNTIF(N706,"*world music*"),"World Music",IF(COUNTIF(N706,"*photography books*"),"Photography Books",IF(COUNTIF(N706,"*non*"),"Nonfiction",IF(COUNTIF(N706,"*fiction*"),"Fiction",IF(COUNTIF(N706,"*radio &amp; podcasts*"),"Radio &amp; Podcasts",IF(COUNTIF(N706,"*translation*"),"Translations",IF(COUNTIF(N706,"*wearables*"),"Wearables",IF(COUNTIF(N706,"*web*"),"Web",IF(COUNTIF(N706,"*plays*"),"Plays",0))))))))))))))))))))))))</f>
        <v>Animation</v>
      </c>
      <c r="S706" s="9">
        <f t="shared" si="64"/>
        <v>42555.208333333328</v>
      </c>
      <c r="T706" s="9">
        <f t="shared" si="65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6"/>
        <v>0.99026517383618151</v>
      </c>
      <c r="P707" s="5">
        <f t="shared" si="67"/>
        <v>82.986666666666665</v>
      </c>
      <c r="Q707" t="str">
        <f t="shared" si="68"/>
        <v>Publishing</v>
      </c>
      <c r="R707" s="6" t="str">
        <f t="shared" si="69"/>
        <v>Nonfiction</v>
      </c>
      <c r="S707" s="9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66"/>
        <v>1.278468634686347</v>
      </c>
      <c r="P708" s="5">
        <f t="shared" si="67"/>
        <v>103.03791821561339</v>
      </c>
      <c r="Q708" t="str">
        <f t="shared" si="68"/>
        <v>Technology</v>
      </c>
      <c r="R708" s="6" t="str">
        <f t="shared" si="69"/>
        <v>Web</v>
      </c>
      <c r="S708" s="9">
        <f t="shared" si="70"/>
        <v>43471.25</v>
      </c>
      <c r="T708" s="9">
        <f t="shared" si="71"/>
        <v>43479.25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66"/>
        <v>1.5861643835616439</v>
      </c>
      <c r="P709" s="5">
        <f t="shared" si="67"/>
        <v>68.922619047619051</v>
      </c>
      <c r="Q709" t="str">
        <f t="shared" si="68"/>
        <v>Film &amp; Video</v>
      </c>
      <c r="R709" s="6" t="str">
        <f t="shared" si="69"/>
        <v>Drama</v>
      </c>
      <c r="S709" s="9">
        <f t="shared" si="70"/>
        <v>43442.25</v>
      </c>
      <c r="T709" s="9">
        <f t="shared" si="71"/>
        <v>43478.25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66"/>
        <v>7.0705882352941174</v>
      </c>
      <c r="P710" s="5">
        <f t="shared" si="67"/>
        <v>87.737226277372258</v>
      </c>
      <c r="Q710" t="str">
        <f t="shared" si="68"/>
        <v>Theater</v>
      </c>
      <c r="R710" s="6" t="str">
        <f t="shared" si="69"/>
        <v>Plays</v>
      </c>
      <c r="S710" s="9">
        <f t="shared" si="70"/>
        <v>42877.208333333328</v>
      </c>
      <c r="T710" s="9">
        <f t="shared" si="71"/>
        <v>42887.208333333328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66"/>
        <v>1.4238775510204082</v>
      </c>
      <c r="P711" s="5">
        <f t="shared" si="67"/>
        <v>75.021505376344081</v>
      </c>
      <c r="Q711" t="str">
        <f t="shared" si="68"/>
        <v>Theater</v>
      </c>
      <c r="R711" s="6" t="str">
        <f t="shared" si="69"/>
        <v>Plays</v>
      </c>
      <c r="S711" s="9">
        <f t="shared" si="70"/>
        <v>41018.208333333336</v>
      </c>
      <c r="T711" s="9">
        <f t="shared" si="71"/>
        <v>41025.208333333336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66"/>
        <v>1.4786046511627906</v>
      </c>
      <c r="P712" s="5">
        <f t="shared" si="67"/>
        <v>50.863999999999997</v>
      </c>
      <c r="Q712" t="str">
        <f t="shared" si="68"/>
        <v>Theater</v>
      </c>
      <c r="R712" s="6" t="str">
        <f t="shared" si="69"/>
        <v>Plays</v>
      </c>
      <c r="S712" s="9">
        <f t="shared" si="70"/>
        <v>43295.208333333328</v>
      </c>
      <c r="T712" s="9">
        <f t="shared" si="71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66"/>
        <v>0.20322580645161289</v>
      </c>
      <c r="P713" s="5">
        <f t="shared" si="67"/>
        <v>90</v>
      </c>
      <c r="Q713" t="str">
        <f t="shared" si="68"/>
        <v>Theater</v>
      </c>
      <c r="R713" s="6" t="str">
        <f t="shared" si="69"/>
        <v>Plays</v>
      </c>
      <c r="S713" s="9">
        <f t="shared" si="70"/>
        <v>42393.25</v>
      </c>
      <c r="T713" s="9">
        <f t="shared" si="71"/>
        <v>42395.25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66"/>
        <v>18.40625</v>
      </c>
      <c r="P714" s="5">
        <f t="shared" si="67"/>
        <v>72.896039603960389</v>
      </c>
      <c r="Q714" t="str">
        <f t="shared" si="68"/>
        <v>Theater</v>
      </c>
      <c r="R714" s="6" t="str">
        <f t="shared" si="69"/>
        <v>Plays</v>
      </c>
      <c r="S714" s="9">
        <f t="shared" si="70"/>
        <v>42559.208333333328</v>
      </c>
      <c r="T714" s="9">
        <f t="shared" si="71"/>
        <v>42600.208333333328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66"/>
        <v>1.6194202898550725</v>
      </c>
      <c r="P715" s="5">
        <f t="shared" si="67"/>
        <v>108.48543689320388</v>
      </c>
      <c r="Q715" t="str">
        <f t="shared" si="68"/>
        <v>Publishing</v>
      </c>
      <c r="R715" s="6" t="str">
        <f t="shared" si="69"/>
        <v>Radio &amp; Podcasts</v>
      </c>
      <c r="S715" s="9">
        <f t="shared" si="70"/>
        <v>42604.208333333328</v>
      </c>
      <c r="T715" s="9">
        <f t="shared" si="71"/>
        <v>42616.208333333328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66"/>
        <v>4.7282077922077921</v>
      </c>
      <c r="P716" s="5">
        <f t="shared" si="67"/>
        <v>101.98095238095237</v>
      </c>
      <c r="Q716" t="str">
        <f t="shared" si="68"/>
        <v>Music</v>
      </c>
      <c r="R716" s="6" t="str">
        <f t="shared" si="69"/>
        <v>Rock</v>
      </c>
      <c r="S716" s="9">
        <f t="shared" si="70"/>
        <v>41870.208333333336</v>
      </c>
      <c r="T716" s="9">
        <f t="shared" si="71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66"/>
        <v>0.24466101694915254</v>
      </c>
      <c r="P717" s="5">
        <f t="shared" si="67"/>
        <v>44.009146341463413</v>
      </c>
      <c r="Q717" t="str">
        <f t="shared" si="68"/>
        <v>Games</v>
      </c>
      <c r="R717" s="6" t="str">
        <f t="shared" si="69"/>
        <v>Mobile Games</v>
      </c>
      <c r="S717" s="9">
        <f t="shared" si="70"/>
        <v>40397.208333333336</v>
      </c>
      <c r="T717" s="9">
        <f t="shared" si="71"/>
        <v>40402.208333333336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66"/>
        <v>5.1764999999999999</v>
      </c>
      <c r="P718" s="5">
        <f t="shared" si="67"/>
        <v>65.942675159235662</v>
      </c>
      <c r="Q718" t="str">
        <f t="shared" si="68"/>
        <v>Theater</v>
      </c>
      <c r="R718" s="6" t="str">
        <f t="shared" si="69"/>
        <v>Plays</v>
      </c>
      <c r="S718" s="9">
        <f t="shared" si="70"/>
        <v>41465.208333333336</v>
      </c>
      <c r="T718" s="9">
        <f t="shared" si="71"/>
        <v>41493.208333333336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66"/>
        <v>2.4764285714285714</v>
      </c>
      <c r="P719" s="5">
        <f t="shared" si="67"/>
        <v>24.987387387387386</v>
      </c>
      <c r="Q719" t="str">
        <f t="shared" si="68"/>
        <v>Film &amp; Video</v>
      </c>
      <c r="R719" s="6" t="str">
        <f t="shared" si="69"/>
        <v>Documentary</v>
      </c>
      <c r="S719" s="9">
        <f t="shared" si="70"/>
        <v>40777.208333333336</v>
      </c>
      <c r="T719" s="9">
        <f t="shared" si="71"/>
        <v>40798.208333333336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66"/>
        <v>1.0020481927710843</v>
      </c>
      <c r="P720" s="5">
        <f t="shared" si="67"/>
        <v>28.003367003367003</v>
      </c>
      <c r="Q720" t="str">
        <f t="shared" si="68"/>
        <v>Technology</v>
      </c>
      <c r="R720" s="6" t="str">
        <f t="shared" si="69"/>
        <v>Wearables</v>
      </c>
      <c r="S720" s="9">
        <f t="shared" si="70"/>
        <v>41442.208333333336</v>
      </c>
      <c r="T720" s="9">
        <f t="shared" si="71"/>
        <v>41468.208333333336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66"/>
        <v>1.53</v>
      </c>
      <c r="P721" s="5">
        <f t="shared" si="67"/>
        <v>85.829268292682926</v>
      </c>
      <c r="Q721" t="str">
        <f t="shared" si="68"/>
        <v>Publishing</v>
      </c>
      <c r="R721" s="6" t="str">
        <f t="shared" si="69"/>
        <v>Fiction</v>
      </c>
      <c r="S721" s="9">
        <f t="shared" si="70"/>
        <v>41058.208333333336</v>
      </c>
      <c r="T721" s="9">
        <f t="shared" si="71"/>
        <v>41069.208333333336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66"/>
        <v>0.37091954022988505</v>
      </c>
      <c r="P722" s="5">
        <f t="shared" si="67"/>
        <v>84.921052631578945</v>
      </c>
      <c r="Q722" t="str">
        <f t="shared" si="68"/>
        <v>Theater</v>
      </c>
      <c r="R722" s="6" t="str">
        <f t="shared" si="69"/>
        <v>Plays</v>
      </c>
      <c r="S722" s="9">
        <f t="shared" si="70"/>
        <v>43152.25</v>
      </c>
      <c r="T722" s="9">
        <f t="shared" si="71"/>
        <v>43166.25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66"/>
        <v>4.3923948220064728E-2</v>
      </c>
      <c r="P723" s="5">
        <f t="shared" si="67"/>
        <v>90.483333333333334</v>
      </c>
      <c r="Q723" t="str">
        <f t="shared" si="68"/>
        <v>Music</v>
      </c>
      <c r="R723" s="6" t="str">
        <f t="shared" si="69"/>
        <v>Rock</v>
      </c>
      <c r="S723" s="9">
        <f t="shared" si="70"/>
        <v>43194.208333333328</v>
      </c>
      <c r="T723" s="9">
        <f t="shared" si="71"/>
        <v>43200.208333333328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66"/>
        <v>1.5650721649484536</v>
      </c>
      <c r="P724" s="5">
        <f t="shared" si="67"/>
        <v>25.00197628458498</v>
      </c>
      <c r="Q724" t="str">
        <f t="shared" si="68"/>
        <v>Film &amp; Video</v>
      </c>
      <c r="R724" s="6" t="str">
        <f t="shared" si="69"/>
        <v>Documentary</v>
      </c>
      <c r="S724" s="9">
        <f t="shared" si="70"/>
        <v>43045.25</v>
      </c>
      <c r="T724" s="9">
        <f t="shared" si="71"/>
        <v>43072.25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66"/>
        <v>2.704081632653061</v>
      </c>
      <c r="P725" s="5">
        <f t="shared" si="67"/>
        <v>92.013888888888886</v>
      </c>
      <c r="Q725" t="str">
        <f t="shared" si="68"/>
        <v>Theater</v>
      </c>
      <c r="R725" s="6" t="str">
        <f t="shared" si="69"/>
        <v>Plays</v>
      </c>
      <c r="S725" s="9">
        <f t="shared" si="70"/>
        <v>42431.25</v>
      </c>
      <c r="T725" s="9">
        <f t="shared" si="71"/>
        <v>42452.208333333328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66"/>
        <v>1.3405952380952382</v>
      </c>
      <c r="P726" s="5">
        <f t="shared" si="67"/>
        <v>93.066115702479337</v>
      </c>
      <c r="Q726" t="str">
        <f t="shared" si="68"/>
        <v>Theater</v>
      </c>
      <c r="R726" s="6" t="str">
        <f t="shared" si="69"/>
        <v>Plays</v>
      </c>
      <c r="S726" s="9">
        <f t="shared" si="70"/>
        <v>41934.208333333336</v>
      </c>
      <c r="T726" s="9">
        <f t="shared" si="71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66"/>
        <v>0.50398033126293995</v>
      </c>
      <c r="P727" s="5">
        <f t="shared" si="67"/>
        <v>61.008145363408524</v>
      </c>
      <c r="Q727" t="str">
        <f t="shared" si="68"/>
        <v>Games</v>
      </c>
      <c r="R727" s="6" t="str">
        <f t="shared" si="69"/>
        <v>Mobile Games</v>
      </c>
      <c r="S727" s="9">
        <f t="shared" si="70"/>
        <v>41958.25</v>
      </c>
      <c r="T727" s="9">
        <f t="shared" si="71"/>
        <v>41960.25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66"/>
        <v>0.88815837937384901</v>
      </c>
      <c r="P728" s="5">
        <f t="shared" si="67"/>
        <v>92.036259541984734</v>
      </c>
      <c r="Q728" t="str">
        <f t="shared" si="68"/>
        <v>Theater</v>
      </c>
      <c r="R728" s="6" t="str">
        <f t="shared" si="69"/>
        <v>Plays</v>
      </c>
      <c r="S728" s="9">
        <f t="shared" si="70"/>
        <v>40476.208333333336</v>
      </c>
      <c r="T728" s="9">
        <f t="shared" si="71"/>
        <v>40482.208333333336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66"/>
        <v>1.65</v>
      </c>
      <c r="P729" s="5">
        <f t="shared" si="67"/>
        <v>81.132596685082873</v>
      </c>
      <c r="Q729" t="str">
        <f t="shared" si="68"/>
        <v>Technology</v>
      </c>
      <c r="R729" s="6" t="str">
        <f t="shared" si="69"/>
        <v>Web</v>
      </c>
      <c r="S729" s="9">
        <f t="shared" si="70"/>
        <v>43485.25</v>
      </c>
      <c r="T729" s="9">
        <f t="shared" si="71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66"/>
        <v>0.17499999999999999</v>
      </c>
      <c r="P730" s="5">
        <f t="shared" si="67"/>
        <v>73.5</v>
      </c>
      <c r="Q730" t="str">
        <f t="shared" si="68"/>
        <v>Theater</v>
      </c>
      <c r="R730" s="6" t="str">
        <f t="shared" si="69"/>
        <v>Plays</v>
      </c>
      <c r="S730" s="9">
        <f t="shared" si="70"/>
        <v>42515.208333333328</v>
      </c>
      <c r="T730" s="9">
        <f t="shared" si="71"/>
        <v>42526.208333333328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66"/>
        <v>1.8566071428571429</v>
      </c>
      <c r="P731" s="5">
        <f t="shared" si="67"/>
        <v>85.221311475409834</v>
      </c>
      <c r="Q731" t="str">
        <f t="shared" si="68"/>
        <v>Film &amp; Video</v>
      </c>
      <c r="R731" s="6" t="str">
        <f t="shared" si="69"/>
        <v>Drama</v>
      </c>
      <c r="S731" s="9">
        <f t="shared" si="70"/>
        <v>41309.25</v>
      </c>
      <c r="T731" s="9">
        <f t="shared" si="71"/>
        <v>41311.25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66"/>
        <v>4.1266319444444441</v>
      </c>
      <c r="P732" s="5">
        <f t="shared" si="67"/>
        <v>110.96825396825396</v>
      </c>
      <c r="Q732" t="str">
        <f t="shared" si="68"/>
        <v>Technology</v>
      </c>
      <c r="R732" s="6" t="str">
        <f t="shared" si="69"/>
        <v>Wearables</v>
      </c>
      <c r="S732" s="9">
        <f t="shared" si="70"/>
        <v>42147.208333333328</v>
      </c>
      <c r="T732" s="9">
        <f t="shared" si="71"/>
        <v>42153.208333333328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66"/>
        <v>0.90249999999999997</v>
      </c>
      <c r="P733" s="5">
        <f t="shared" si="67"/>
        <v>32.968036529680369</v>
      </c>
      <c r="Q733" t="str">
        <f t="shared" si="68"/>
        <v>Technology</v>
      </c>
      <c r="R733" s="6" t="str">
        <f t="shared" si="69"/>
        <v>Web</v>
      </c>
      <c r="S733" s="9">
        <f t="shared" si="70"/>
        <v>42939.208333333328</v>
      </c>
      <c r="T733" s="9">
        <f t="shared" si="71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66"/>
        <v>0.91984615384615387</v>
      </c>
      <c r="P734" s="5">
        <f t="shared" si="67"/>
        <v>96.005352363960753</v>
      </c>
      <c r="Q734" t="str">
        <f t="shared" si="68"/>
        <v>Music</v>
      </c>
      <c r="R734" s="6" t="str">
        <f t="shared" si="69"/>
        <v>Rock</v>
      </c>
      <c r="S734" s="9">
        <f t="shared" si="70"/>
        <v>42816.208333333328</v>
      </c>
      <c r="T734" s="9">
        <f t="shared" si="71"/>
        <v>42839.208333333328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66"/>
        <v>5.2700632911392402</v>
      </c>
      <c r="P735" s="5">
        <f t="shared" si="67"/>
        <v>84.96632653061225</v>
      </c>
      <c r="Q735" t="str">
        <f t="shared" si="68"/>
        <v>Music</v>
      </c>
      <c r="R735" s="6" t="str">
        <f t="shared" si="69"/>
        <v>Metal</v>
      </c>
      <c r="S735" s="9">
        <f t="shared" si="70"/>
        <v>41844.208333333336</v>
      </c>
      <c r="T735" s="9">
        <f t="shared" si="71"/>
        <v>41857.208333333336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66"/>
        <v>3.1914285714285713</v>
      </c>
      <c r="P736" s="5">
        <f t="shared" si="67"/>
        <v>25.007462686567163</v>
      </c>
      <c r="Q736" t="str">
        <f t="shared" si="68"/>
        <v>Theater</v>
      </c>
      <c r="R736" s="6" t="str">
        <f t="shared" si="69"/>
        <v>Plays</v>
      </c>
      <c r="S736" s="9">
        <f t="shared" si="70"/>
        <v>42763.25</v>
      </c>
      <c r="T736" s="9">
        <f t="shared" si="71"/>
        <v>42775.25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66"/>
        <v>3.5418867924528303</v>
      </c>
      <c r="P737" s="5">
        <f t="shared" si="67"/>
        <v>65.998995479658461</v>
      </c>
      <c r="Q737" t="str">
        <f t="shared" si="68"/>
        <v>Photography</v>
      </c>
      <c r="R737" s="6" t="str">
        <f t="shared" si="69"/>
        <v>Photography Books</v>
      </c>
      <c r="S737" s="9">
        <f t="shared" si="70"/>
        <v>42459.208333333328</v>
      </c>
      <c r="T737" s="9">
        <f t="shared" si="71"/>
        <v>42466.208333333328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66"/>
        <v>0.32896103896103895</v>
      </c>
      <c r="P738" s="5">
        <f t="shared" si="67"/>
        <v>87.34482758620689</v>
      </c>
      <c r="Q738" t="str">
        <f t="shared" si="68"/>
        <v>Publishing</v>
      </c>
      <c r="R738" s="6" t="str">
        <f t="shared" si="69"/>
        <v>Nonfiction</v>
      </c>
      <c r="S738" s="9">
        <f t="shared" si="70"/>
        <v>42055.25</v>
      </c>
      <c r="T738" s="9">
        <f t="shared" si="71"/>
        <v>42059.25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66"/>
        <v>1.358918918918919</v>
      </c>
      <c r="P739" s="5">
        <f t="shared" si="67"/>
        <v>27.933333333333334</v>
      </c>
      <c r="Q739" t="str">
        <f t="shared" si="68"/>
        <v>Music</v>
      </c>
      <c r="R739" s="6" t="str">
        <f t="shared" si="69"/>
        <v>Indie Rock</v>
      </c>
      <c r="S739" s="9">
        <f t="shared" si="70"/>
        <v>42685.25</v>
      </c>
      <c r="T739" s="9">
        <f t="shared" si="71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66"/>
        <v>2.0843373493975904E-2</v>
      </c>
      <c r="P740" s="5">
        <f t="shared" si="67"/>
        <v>103.8</v>
      </c>
      <c r="Q740" t="str">
        <f t="shared" si="68"/>
        <v>Theater</v>
      </c>
      <c r="R740" s="6" t="str">
        <f t="shared" si="69"/>
        <v>Plays</v>
      </c>
      <c r="S740" s="9">
        <f t="shared" si="70"/>
        <v>41959.25</v>
      </c>
      <c r="T740" s="9">
        <f t="shared" si="71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66"/>
        <v>0.61</v>
      </c>
      <c r="P741" s="5">
        <f t="shared" si="67"/>
        <v>31.937172774869111</v>
      </c>
      <c r="Q741" t="str">
        <f t="shared" si="68"/>
        <v>Music</v>
      </c>
      <c r="R741" s="6" t="str">
        <f t="shared" si="69"/>
        <v>Indie Rock</v>
      </c>
      <c r="S741" s="9">
        <f t="shared" si="70"/>
        <v>41089.208333333336</v>
      </c>
      <c r="T741" s="9">
        <f t="shared" si="71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66"/>
        <v>0.30037735849056602</v>
      </c>
      <c r="P742" s="5">
        <f t="shared" si="67"/>
        <v>99.5</v>
      </c>
      <c r="Q742" t="str">
        <f t="shared" si="68"/>
        <v>Theater</v>
      </c>
      <c r="R742" s="6" t="str">
        <f t="shared" si="69"/>
        <v>Plays</v>
      </c>
      <c r="S742" s="9">
        <f t="shared" si="70"/>
        <v>42769.25</v>
      </c>
      <c r="T742" s="9">
        <f t="shared" si="71"/>
        <v>42772.25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66"/>
        <v>11.791666666666666</v>
      </c>
      <c r="P743" s="5">
        <f t="shared" si="67"/>
        <v>108.84615384615384</v>
      </c>
      <c r="Q743" t="str">
        <f t="shared" si="68"/>
        <v>Theater</v>
      </c>
      <c r="R743" s="6" t="str">
        <f t="shared" si="69"/>
        <v>Plays</v>
      </c>
      <c r="S743" s="9">
        <f t="shared" si="70"/>
        <v>40321.208333333336</v>
      </c>
      <c r="T743" s="9">
        <f t="shared" si="71"/>
        <v>40322.208333333336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66"/>
        <v>11.260833333333334</v>
      </c>
      <c r="P744" s="5">
        <f t="shared" si="67"/>
        <v>110.76229508196721</v>
      </c>
      <c r="Q744" t="str">
        <f t="shared" si="68"/>
        <v>Music</v>
      </c>
      <c r="R744" s="6" t="str">
        <f t="shared" si="69"/>
        <v>Electric Music</v>
      </c>
      <c r="S744" s="9">
        <f t="shared" si="70"/>
        <v>40197.25</v>
      </c>
      <c r="T744" s="9">
        <f t="shared" si="71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66"/>
        <v>0.12923076923076923</v>
      </c>
      <c r="P745" s="5">
        <f t="shared" si="67"/>
        <v>29.647058823529413</v>
      </c>
      <c r="Q745" t="str">
        <f t="shared" si="68"/>
        <v>Theater</v>
      </c>
      <c r="R745" s="6" t="str">
        <f t="shared" si="69"/>
        <v>Plays</v>
      </c>
      <c r="S745" s="9">
        <f t="shared" si="70"/>
        <v>42298.208333333328</v>
      </c>
      <c r="T745" s="9">
        <f t="shared" si="71"/>
        <v>42304.208333333328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66"/>
        <v>7.12</v>
      </c>
      <c r="P746" s="5">
        <f t="shared" si="67"/>
        <v>101.71428571428571</v>
      </c>
      <c r="Q746" t="str">
        <f t="shared" si="68"/>
        <v>Theater</v>
      </c>
      <c r="R746" s="6" t="str">
        <f t="shared" si="69"/>
        <v>Plays</v>
      </c>
      <c r="S746" s="9">
        <f t="shared" si="70"/>
        <v>43322.208333333328</v>
      </c>
      <c r="T746" s="9">
        <f t="shared" si="71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66"/>
        <v>0.30304347826086958</v>
      </c>
      <c r="P747" s="5">
        <f t="shared" si="67"/>
        <v>61.5</v>
      </c>
      <c r="Q747" t="str">
        <f t="shared" si="68"/>
        <v>Technology</v>
      </c>
      <c r="R747" s="6" t="str">
        <f t="shared" si="69"/>
        <v>Wearables</v>
      </c>
      <c r="S747" s="9">
        <f t="shared" si="70"/>
        <v>40328.208333333336</v>
      </c>
      <c r="T747" s="9">
        <f t="shared" si="71"/>
        <v>40355.208333333336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66"/>
        <v>2.1250896057347672</v>
      </c>
      <c r="P748" s="5">
        <f t="shared" si="67"/>
        <v>35</v>
      </c>
      <c r="Q748" t="str">
        <f t="shared" si="68"/>
        <v>Technology</v>
      </c>
      <c r="R748" s="6" t="str">
        <f t="shared" si="69"/>
        <v>Web</v>
      </c>
      <c r="S748" s="9">
        <f t="shared" si="70"/>
        <v>40825.208333333336</v>
      </c>
      <c r="T748" s="9">
        <f t="shared" si="71"/>
        <v>40830.208333333336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66"/>
        <v>2.2885714285714287</v>
      </c>
      <c r="P749" s="5">
        <f t="shared" si="67"/>
        <v>40.049999999999997</v>
      </c>
      <c r="Q749" t="str">
        <f t="shared" si="68"/>
        <v>Theater</v>
      </c>
      <c r="R749" s="6" t="str">
        <f t="shared" si="69"/>
        <v>Plays</v>
      </c>
      <c r="S749" s="9">
        <f t="shared" si="70"/>
        <v>40423.208333333336</v>
      </c>
      <c r="T749" s="9">
        <f t="shared" si="71"/>
        <v>40434.208333333336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66"/>
        <v>0.34959979476654696</v>
      </c>
      <c r="P750" s="5">
        <f t="shared" si="67"/>
        <v>110.97231270358306</v>
      </c>
      <c r="Q750" t="str">
        <f t="shared" si="68"/>
        <v>Film &amp; Video</v>
      </c>
      <c r="R750" s="6" t="str">
        <f t="shared" si="69"/>
        <v>Animation</v>
      </c>
      <c r="S750" s="9">
        <f t="shared" si="70"/>
        <v>40238.25</v>
      </c>
      <c r="T750" s="9">
        <f t="shared" si="71"/>
        <v>40263.208333333336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66"/>
        <v>1.5729069767441861</v>
      </c>
      <c r="P751" s="5">
        <f t="shared" si="67"/>
        <v>36.959016393442624</v>
      </c>
      <c r="Q751" t="str">
        <f t="shared" si="68"/>
        <v>Technology</v>
      </c>
      <c r="R751" s="6" t="str">
        <f t="shared" si="69"/>
        <v>Wearables</v>
      </c>
      <c r="S751" s="9">
        <f t="shared" si="70"/>
        <v>41920.208333333336</v>
      </c>
      <c r="T751" s="9">
        <f t="shared" si="71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66"/>
        <v>0.01</v>
      </c>
      <c r="P752" s="5">
        <f t="shared" si="67"/>
        <v>1</v>
      </c>
      <c r="Q752" t="str">
        <f t="shared" si="68"/>
        <v>Music</v>
      </c>
      <c r="R752" s="6" t="str">
        <f t="shared" si="69"/>
        <v>Electric Music</v>
      </c>
      <c r="S752" s="9">
        <f t="shared" si="70"/>
        <v>40360.208333333336</v>
      </c>
      <c r="T752" s="9">
        <f t="shared" si="71"/>
        <v>40385.208333333336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66"/>
        <v>2.3230555555555554</v>
      </c>
      <c r="P753" s="5">
        <f t="shared" si="67"/>
        <v>30.974074074074075</v>
      </c>
      <c r="Q753" t="str">
        <f t="shared" si="68"/>
        <v>Publishing</v>
      </c>
      <c r="R753" s="6" t="str">
        <f t="shared" si="69"/>
        <v>Nonfiction</v>
      </c>
      <c r="S753" s="9">
        <f t="shared" si="70"/>
        <v>42446.208333333328</v>
      </c>
      <c r="T753" s="9">
        <f t="shared" si="71"/>
        <v>42461.208333333328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66"/>
        <v>0.92448275862068963</v>
      </c>
      <c r="P754" s="5">
        <f t="shared" si="67"/>
        <v>47.035087719298247</v>
      </c>
      <c r="Q754" t="str">
        <f t="shared" si="68"/>
        <v>Theater</v>
      </c>
      <c r="R754" s="6" t="str">
        <f t="shared" si="69"/>
        <v>Plays</v>
      </c>
      <c r="S754" s="9">
        <f t="shared" si="70"/>
        <v>40395.208333333336</v>
      </c>
      <c r="T754" s="9">
        <f t="shared" si="71"/>
        <v>40413.208333333336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66"/>
        <v>2.5670212765957445</v>
      </c>
      <c r="P755" s="5">
        <f t="shared" si="67"/>
        <v>88.065693430656935</v>
      </c>
      <c r="Q755" t="str">
        <f t="shared" si="68"/>
        <v>Photography</v>
      </c>
      <c r="R755" s="6" t="str">
        <f t="shared" si="69"/>
        <v>Photography Books</v>
      </c>
      <c r="S755" s="9">
        <f t="shared" si="70"/>
        <v>40321.208333333336</v>
      </c>
      <c r="T755" s="9">
        <f t="shared" si="71"/>
        <v>40336.208333333336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66"/>
        <v>1.6847017045454546</v>
      </c>
      <c r="P756" s="5">
        <f t="shared" si="67"/>
        <v>37.005616224648989</v>
      </c>
      <c r="Q756" t="str">
        <f t="shared" si="68"/>
        <v>Theater</v>
      </c>
      <c r="R756" s="6" t="str">
        <f t="shared" si="69"/>
        <v>Plays</v>
      </c>
      <c r="S756" s="9">
        <f t="shared" si="70"/>
        <v>41210.208333333336</v>
      </c>
      <c r="T756" s="9">
        <f t="shared" si="71"/>
        <v>41263.25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66"/>
        <v>1.6657777777777778</v>
      </c>
      <c r="P757" s="5">
        <f t="shared" si="67"/>
        <v>26.027777777777779</v>
      </c>
      <c r="Q757" t="str">
        <f t="shared" si="68"/>
        <v>Theater</v>
      </c>
      <c r="R757" s="6" t="str">
        <f t="shared" si="69"/>
        <v>Plays</v>
      </c>
      <c r="S757" s="9">
        <f t="shared" si="70"/>
        <v>43096.25</v>
      </c>
      <c r="T757" s="9">
        <f t="shared" si="71"/>
        <v>43108.25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66"/>
        <v>7.7207692307692311</v>
      </c>
      <c r="P758" s="5">
        <f t="shared" si="67"/>
        <v>67.817567567567565</v>
      </c>
      <c r="Q758" t="str">
        <f t="shared" si="68"/>
        <v>Theater</v>
      </c>
      <c r="R758" s="6" t="str">
        <f t="shared" si="69"/>
        <v>Plays</v>
      </c>
      <c r="S758" s="9">
        <f t="shared" si="70"/>
        <v>42024.25</v>
      </c>
      <c r="T758" s="9">
        <f t="shared" si="71"/>
        <v>42030.25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66"/>
        <v>4.0685714285714285</v>
      </c>
      <c r="P759" s="5">
        <f t="shared" si="67"/>
        <v>49.964912280701753</v>
      </c>
      <c r="Q759" t="str">
        <f t="shared" si="68"/>
        <v>Film &amp; Video</v>
      </c>
      <c r="R759" s="6" t="str">
        <f t="shared" si="69"/>
        <v>Drama</v>
      </c>
      <c r="S759" s="9">
        <f t="shared" si="70"/>
        <v>40675.208333333336</v>
      </c>
      <c r="T759" s="9">
        <f t="shared" si="71"/>
        <v>40679.208333333336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66"/>
        <v>5.6420608108108112</v>
      </c>
      <c r="P760" s="5">
        <f t="shared" si="67"/>
        <v>110.01646903820817</v>
      </c>
      <c r="Q760" t="str">
        <f t="shared" si="68"/>
        <v>Music</v>
      </c>
      <c r="R760" s="6" t="str">
        <f t="shared" si="69"/>
        <v>Rock</v>
      </c>
      <c r="S760" s="9">
        <f t="shared" si="70"/>
        <v>41936.208333333336</v>
      </c>
      <c r="T760" s="9">
        <f t="shared" si="71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66"/>
        <v>0.6842686567164179</v>
      </c>
      <c r="P761" s="5">
        <f t="shared" si="67"/>
        <v>89.964678178963894</v>
      </c>
      <c r="Q761" t="str">
        <f t="shared" si="68"/>
        <v>Music</v>
      </c>
      <c r="R761" s="6" t="str">
        <f t="shared" si="69"/>
        <v>Electric Music</v>
      </c>
      <c r="S761" s="9">
        <f t="shared" si="70"/>
        <v>43136.25</v>
      </c>
      <c r="T761" s="9">
        <f t="shared" si="71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66"/>
        <v>0.34351966873706002</v>
      </c>
      <c r="P762" s="5">
        <f t="shared" si="67"/>
        <v>79.009523809523813</v>
      </c>
      <c r="Q762" t="str">
        <f t="shared" si="68"/>
        <v>Games</v>
      </c>
      <c r="R762" s="6" t="str">
        <f t="shared" si="69"/>
        <v>Video Games</v>
      </c>
      <c r="S762" s="9">
        <f t="shared" si="70"/>
        <v>43678.208333333328</v>
      </c>
      <c r="T762" s="9">
        <f t="shared" si="71"/>
        <v>43707.208333333328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66"/>
        <v>6.5545454545454547</v>
      </c>
      <c r="P763" s="5">
        <f t="shared" si="67"/>
        <v>86.867469879518069</v>
      </c>
      <c r="Q763" t="str">
        <f t="shared" si="68"/>
        <v>Music</v>
      </c>
      <c r="R763" s="6" t="str">
        <f t="shared" si="69"/>
        <v>Rock</v>
      </c>
      <c r="S763" s="9">
        <f t="shared" si="70"/>
        <v>42938.208333333328</v>
      </c>
      <c r="T763" s="9">
        <f t="shared" si="71"/>
        <v>42943.208333333328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66"/>
        <v>1.7725714285714285</v>
      </c>
      <c r="P764" s="5">
        <f t="shared" si="67"/>
        <v>62.04</v>
      </c>
      <c r="Q764" t="str">
        <f t="shared" si="68"/>
        <v>Music</v>
      </c>
      <c r="R764" s="6" t="str">
        <f t="shared" si="69"/>
        <v>Jazz</v>
      </c>
      <c r="S764" s="9">
        <f t="shared" si="70"/>
        <v>41241.25</v>
      </c>
      <c r="T764" s="9">
        <f t="shared" si="71"/>
        <v>41252.25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66"/>
        <v>1.1317857142857144</v>
      </c>
      <c r="P765" s="5">
        <f t="shared" si="67"/>
        <v>26.970212765957445</v>
      </c>
      <c r="Q765" t="str">
        <f t="shared" si="68"/>
        <v>Theater</v>
      </c>
      <c r="R765" s="6" t="str">
        <f t="shared" si="69"/>
        <v>Plays</v>
      </c>
      <c r="S765" s="9">
        <f t="shared" si="70"/>
        <v>41037.208333333336</v>
      </c>
      <c r="T765" s="9">
        <f t="shared" si="71"/>
        <v>41072.208333333336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66"/>
        <v>7.2818181818181822</v>
      </c>
      <c r="P766" s="5">
        <f t="shared" si="67"/>
        <v>54.121621621621621</v>
      </c>
      <c r="Q766" t="str">
        <f t="shared" si="68"/>
        <v>Music</v>
      </c>
      <c r="R766" s="6" t="str">
        <f t="shared" si="69"/>
        <v>Rock</v>
      </c>
      <c r="S766" s="9">
        <f t="shared" si="70"/>
        <v>40676.208333333336</v>
      </c>
      <c r="T766" s="9">
        <f t="shared" si="71"/>
        <v>40684.208333333336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66"/>
        <v>2.0833333333333335</v>
      </c>
      <c r="P767" s="5">
        <f t="shared" si="67"/>
        <v>41.035353535353536</v>
      </c>
      <c r="Q767" t="str">
        <f t="shared" si="68"/>
        <v>Music</v>
      </c>
      <c r="R767" s="6" t="str">
        <f t="shared" si="69"/>
        <v>Indie Rock</v>
      </c>
      <c r="S767" s="9">
        <f t="shared" si="70"/>
        <v>42840.208333333328</v>
      </c>
      <c r="T767" s="9">
        <f t="shared" si="71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66"/>
        <v>0.31171232876712329</v>
      </c>
      <c r="P768" s="5">
        <f t="shared" si="67"/>
        <v>55.052419354838712</v>
      </c>
      <c r="Q768" t="str">
        <f t="shared" si="68"/>
        <v>Film &amp; Video</v>
      </c>
      <c r="R768" s="6" t="str">
        <f t="shared" si="69"/>
        <v>Science Fiction</v>
      </c>
      <c r="S768" s="9">
        <f t="shared" si="70"/>
        <v>43362.208333333328</v>
      </c>
      <c r="T768" s="9">
        <f t="shared" si="71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66"/>
        <v>0.56967078189300413</v>
      </c>
      <c r="P769" s="5">
        <f t="shared" si="67"/>
        <v>107.93762183235867</v>
      </c>
      <c r="Q769" t="str">
        <f t="shared" si="68"/>
        <v>Publishing</v>
      </c>
      <c r="R769" s="6" t="str">
        <f t="shared" si="69"/>
        <v>Translations</v>
      </c>
      <c r="S769" s="9">
        <f t="shared" si="70"/>
        <v>42283.208333333328</v>
      </c>
      <c r="T769" s="9">
        <f t="shared" si="71"/>
        <v>42328.25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ref="O770:O833" si="72">E770/D770</f>
        <v>2.31</v>
      </c>
      <c r="P770" s="5">
        <f t="shared" ref="P770:P833" si="73">IF(E770=0,0,E770/G770)</f>
        <v>73.92</v>
      </c>
      <c r="Q770" t="str">
        <f t="shared" ref="Q770:Q833" si="74">IF(COUNTIF(N770,"*film*"),"Film &amp; Video",IF(COUNTIF(N770,"*food*"),"Food",IF(COUNTIF(N770,"*games*"),"Games",IF(COUNTIF(N770,"*journalism*"),"Journalism",IF(COUNTIF(N770,"*music*"),"Music",IF(COUNTIF(N770,"*photography*"),"Photography",IF(COUNTIF(N770,"*publishing*"),"Publishing",IF(COUNTIF(N770,"*technology*"),"Technology",IF(COUNTIF(N770,"*theater*"),"Theater",0)))))))))</f>
        <v>Theater</v>
      </c>
      <c r="R770" s="6" t="str">
        <f t="shared" ref="R770:R833" si="75">IF(COUNTIF(N770,"*animation*"),"Animation",IF(COUNTIF(N770,"*documentary*"),"Documentary",IF(COUNTIF(N770,"*drama*"),"Drama",IF(COUNTIF(N770,"*science fiction*"),"Science Fiction",IF(COUNTIF(N770,"*shorts*"),"Shorts",IF(COUNTIF(N770,"*television*"),"Television",IF(COUNTIF(N770,"*food trucks*"),"Food Trucks",IF(COUNTIF(N770,"*mobile games*"),"Mobile Games",IF(COUNTIF(N770,"*video games*"),"Video Games",IF(COUNTIF(N770,"*audio*"),"Audio",IF(COUNTIF(N770,"*electric music*"),"Electric Music",IF(COUNTIF(N770,"*indie rock*"),"Indie Rock",IF(COUNTIF(N770,"*jazz*"),"Jazz",IF(COUNTIF(N770,"*metal*"),"Metal",IF(COUNTIF(N770,"*rock*"),"Rock",IF(COUNTIF(N770,"*world music*"),"World Music",IF(COUNTIF(N770,"*photography books*"),"Photography Books",IF(COUNTIF(N770,"*non*"),"Nonfiction",IF(COUNTIF(N770,"*fiction*"),"Fiction",IF(COUNTIF(N770,"*radio &amp; podcasts*"),"Radio &amp; Podcasts",IF(COUNTIF(N770,"*translation*"),"Translations",IF(COUNTIF(N770,"*wearables*"),"Wearables",IF(COUNTIF(N770,"*web*"),"Web",IF(COUNTIF(N770,"*plays*"),"Plays",0))))))))))))))))))))))))</f>
        <v>Plays</v>
      </c>
      <c r="S770" s="9">
        <f t="shared" si="70"/>
        <v>41619.25</v>
      </c>
      <c r="T770" s="9">
        <f t="shared" si="71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2"/>
        <v>0.86867834394904464</v>
      </c>
      <c r="P771" s="5">
        <f t="shared" si="73"/>
        <v>31.995894428152493</v>
      </c>
      <c r="Q771" t="str">
        <f t="shared" si="74"/>
        <v>Games</v>
      </c>
      <c r="R771" s="6" t="str">
        <f t="shared" si="75"/>
        <v>Video Games</v>
      </c>
      <c r="S771" s="9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si="72"/>
        <v>2.7074418604651163</v>
      </c>
      <c r="P772" s="5">
        <f t="shared" si="73"/>
        <v>53.898148148148145</v>
      </c>
      <c r="Q772" t="str">
        <f t="shared" si="74"/>
        <v>Theater</v>
      </c>
      <c r="R772" s="6" t="str">
        <f t="shared" si="75"/>
        <v>Plays</v>
      </c>
      <c r="S772" s="9">
        <f t="shared" si="76"/>
        <v>41743.208333333336</v>
      </c>
      <c r="T772" s="9">
        <f t="shared" si="77"/>
        <v>41750.208333333336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2"/>
        <v>0.49446428571428569</v>
      </c>
      <c r="P773" s="5">
        <f t="shared" si="73"/>
        <v>106.5</v>
      </c>
      <c r="Q773" t="str">
        <f t="shared" si="74"/>
        <v>Theater</v>
      </c>
      <c r="R773" s="6" t="str">
        <f t="shared" si="75"/>
        <v>Plays</v>
      </c>
      <c r="S773" s="9">
        <f t="shared" si="76"/>
        <v>43491.25</v>
      </c>
      <c r="T773" s="9">
        <f t="shared" si="77"/>
        <v>43518.25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2"/>
        <v>1.1335962566844919</v>
      </c>
      <c r="P774" s="5">
        <f t="shared" si="73"/>
        <v>32.999805409612762</v>
      </c>
      <c r="Q774" t="str">
        <f t="shared" si="74"/>
        <v>Music</v>
      </c>
      <c r="R774" s="6" t="str">
        <f t="shared" si="75"/>
        <v>Indie Rock</v>
      </c>
      <c r="S774" s="9">
        <f t="shared" si="76"/>
        <v>43505.25</v>
      </c>
      <c r="T774" s="9">
        <f t="shared" si="77"/>
        <v>43509.25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2"/>
        <v>1.9055555555555554</v>
      </c>
      <c r="P775" s="5">
        <f t="shared" si="73"/>
        <v>43.00254993625159</v>
      </c>
      <c r="Q775" t="str">
        <f t="shared" si="74"/>
        <v>Theater</v>
      </c>
      <c r="R775" s="6" t="str">
        <f t="shared" si="75"/>
        <v>Plays</v>
      </c>
      <c r="S775" s="9">
        <f t="shared" si="76"/>
        <v>42838.208333333328</v>
      </c>
      <c r="T775" s="9">
        <f t="shared" si="77"/>
        <v>42848.208333333328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2"/>
        <v>1.355</v>
      </c>
      <c r="P776" s="5">
        <f t="shared" si="73"/>
        <v>86.858974358974365</v>
      </c>
      <c r="Q776" t="str">
        <f t="shared" si="74"/>
        <v>Technology</v>
      </c>
      <c r="R776" s="6" t="str">
        <f t="shared" si="75"/>
        <v>Web</v>
      </c>
      <c r="S776" s="9">
        <f t="shared" si="76"/>
        <v>42513.208333333328</v>
      </c>
      <c r="T776" s="9">
        <f t="shared" si="77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2"/>
        <v>0.10297872340425532</v>
      </c>
      <c r="P777" s="5">
        <f t="shared" si="73"/>
        <v>96.8</v>
      </c>
      <c r="Q777" t="str">
        <f t="shared" si="74"/>
        <v>Music</v>
      </c>
      <c r="R777" s="6" t="str">
        <f t="shared" si="75"/>
        <v>Rock</v>
      </c>
      <c r="S777" s="9">
        <f t="shared" si="76"/>
        <v>41949.25</v>
      </c>
      <c r="T777" s="9">
        <f t="shared" si="77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2"/>
        <v>0.65544223826714798</v>
      </c>
      <c r="P778" s="5">
        <f t="shared" si="73"/>
        <v>32.995456610631528</v>
      </c>
      <c r="Q778" t="str">
        <f t="shared" si="74"/>
        <v>Theater</v>
      </c>
      <c r="R778" s="6" t="str">
        <f t="shared" si="75"/>
        <v>Plays</v>
      </c>
      <c r="S778" s="9">
        <f t="shared" si="76"/>
        <v>43650.208333333328</v>
      </c>
      <c r="T778" s="9">
        <f t="shared" si="77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2"/>
        <v>0.49026652452025588</v>
      </c>
      <c r="P779" s="5">
        <f t="shared" si="73"/>
        <v>68.028106508875737</v>
      </c>
      <c r="Q779" t="str">
        <f t="shared" si="74"/>
        <v>Theater</v>
      </c>
      <c r="R779" s="6" t="str">
        <f t="shared" si="75"/>
        <v>Plays</v>
      </c>
      <c r="S779" s="9">
        <f t="shared" si="76"/>
        <v>40809.208333333336</v>
      </c>
      <c r="T779" s="9">
        <f t="shared" si="77"/>
        <v>40838.208333333336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2"/>
        <v>7.8792307692307695</v>
      </c>
      <c r="P780" s="5">
        <f t="shared" si="73"/>
        <v>58.867816091954026</v>
      </c>
      <c r="Q780" t="str">
        <f t="shared" si="74"/>
        <v>Film &amp; Video</v>
      </c>
      <c r="R780" s="6" t="str">
        <f t="shared" si="75"/>
        <v>Animation</v>
      </c>
      <c r="S780" s="9">
        <f t="shared" si="76"/>
        <v>40768.208333333336</v>
      </c>
      <c r="T780" s="9">
        <f t="shared" si="77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2"/>
        <v>0.80306347746090156</v>
      </c>
      <c r="P781" s="5">
        <f t="shared" si="73"/>
        <v>105.04572803850782</v>
      </c>
      <c r="Q781" t="str">
        <f t="shared" si="74"/>
        <v>Theater</v>
      </c>
      <c r="R781" s="6" t="str">
        <f t="shared" si="75"/>
        <v>Plays</v>
      </c>
      <c r="S781" s="9">
        <f t="shared" si="76"/>
        <v>42230.208333333328</v>
      </c>
      <c r="T781" s="9">
        <f t="shared" si="77"/>
        <v>42239.208333333328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2"/>
        <v>1.0629411764705883</v>
      </c>
      <c r="P782" s="5">
        <f t="shared" si="73"/>
        <v>33.054878048780488</v>
      </c>
      <c r="Q782" t="str">
        <f t="shared" si="74"/>
        <v>Film &amp; Video</v>
      </c>
      <c r="R782" s="6" t="str">
        <f t="shared" si="75"/>
        <v>Drama</v>
      </c>
      <c r="S782" s="9">
        <f t="shared" si="76"/>
        <v>42573.208333333328</v>
      </c>
      <c r="T782" s="9">
        <f t="shared" si="77"/>
        <v>42592.208333333328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2"/>
        <v>0.50735632183908042</v>
      </c>
      <c r="P783" s="5">
        <f t="shared" si="73"/>
        <v>78.821428571428569</v>
      </c>
      <c r="Q783" t="str">
        <f t="shared" si="74"/>
        <v>Theater</v>
      </c>
      <c r="R783" s="6" t="str">
        <f t="shared" si="75"/>
        <v>Plays</v>
      </c>
      <c r="S783" s="9">
        <f t="shared" si="76"/>
        <v>40482.208333333336</v>
      </c>
      <c r="T783" s="9">
        <f t="shared" si="77"/>
        <v>40533.25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2"/>
        <v>2.153137254901961</v>
      </c>
      <c r="P784" s="5">
        <f t="shared" si="73"/>
        <v>68.204968944099377</v>
      </c>
      <c r="Q784" t="str">
        <f t="shared" si="74"/>
        <v>Film &amp; Video</v>
      </c>
      <c r="R784" s="6" t="str">
        <f t="shared" si="75"/>
        <v>Animation</v>
      </c>
      <c r="S784" s="9">
        <f t="shared" si="76"/>
        <v>40603.25</v>
      </c>
      <c r="T784" s="9">
        <f t="shared" si="77"/>
        <v>40631.208333333336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2"/>
        <v>1.4122972972972974</v>
      </c>
      <c r="P785" s="5">
        <f t="shared" si="73"/>
        <v>75.731884057971016</v>
      </c>
      <c r="Q785" t="str">
        <f t="shared" si="74"/>
        <v>Music</v>
      </c>
      <c r="R785" s="6" t="str">
        <f t="shared" si="75"/>
        <v>Rock</v>
      </c>
      <c r="S785" s="9">
        <f t="shared" si="76"/>
        <v>41625.25</v>
      </c>
      <c r="T785" s="9">
        <f t="shared" si="77"/>
        <v>41632.25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2"/>
        <v>1.1533745781777278</v>
      </c>
      <c r="P786" s="5">
        <f t="shared" si="73"/>
        <v>30.996070133010882</v>
      </c>
      <c r="Q786" t="str">
        <f t="shared" si="74"/>
        <v>Technology</v>
      </c>
      <c r="R786" s="6" t="str">
        <f t="shared" si="75"/>
        <v>Web</v>
      </c>
      <c r="S786" s="9">
        <f t="shared" si="76"/>
        <v>42435.25</v>
      </c>
      <c r="T786" s="9">
        <f t="shared" si="77"/>
        <v>42446.208333333328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2"/>
        <v>1.9311940298507462</v>
      </c>
      <c r="P787" s="5">
        <f t="shared" si="73"/>
        <v>101.88188976377953</v>
      </c>
      <c r="Q787" t="str">
        <f t="shared" si="74"/>
        <v>Film &amp; Video</v>
      </c>
      <c r="R787" s="6" t="str">
        <f t="shared" si="75"/>
        <v>Animation</v>
      </c>
      <c r="S787" s="9">
        <f t="shared" si="76"/>
        <v>43582.208333333328</v>
      </c>
      <c r="T787" s="9">
        <f t="shared" si="77"/>
        <v>43616.208333333328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2"/>
        <v>7.2973333333333334</v>
      </c>
      <c r="P788" s="5">
        <f t="shared" si="73"/>
        <v>52.879227053140099</v>
      </c>
      <c r="Q788" t="str">
        <f t="shared" si="74"/>
        <v>Music</v>
      </c>
      <c r="R788" s="6" t="str">
        <f t="shared" si="75"/>
        <v>Jazz</v>
      </c>
      <c r="S788" s="9">
        <f t="shared" si="76"/>
        <v>43186.208333333328</v>
      </c>
      <c r="T788" s="9">
        <f t="shared" si="77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2"/>
        <v>0.99663398692810456</v>
      </c>
      <c r="P789" s="5">
        <f t="shared" si="73"/>
        <v>71.005820721769496</v>
      </c>
      <c r="Q789" t="str">
        <f t="shared" si="74"/>
        <v>Music</v>
      </c>
      <c r="R789" s="6" t="str">
        <f t="shared" si="75"/>
        <v>Rock</v>
      </c>
      <c r="S789" s="9">
        <f t="shared" si="76"/>
        <v>40684.208333333336</v>
      </c>
      <c r="T789" s="9">
        <f t="shared" si="77"/>
        <v>40693.208333333336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2"/>
        <v>0.88166666666666671</v>
      </c>
      <c r="P790" s="5">
        <f t="shared" si="73"/>
        <v>102.38709677419355</v>
      </c>
      <c r="Q790" t="str">
        <f t="shared" si="74"/>
        <v>Film &amp; Video</v>
      </c>
      <c r="R790" s="6" t="str">
        <f t="shared" si="75"/>
        <v>Animation</v>
      </c>
      <c r="S790" s="9">
        <f t="shared" si="76"/>
        <v>41202.208333333336</v>
      </c>
      <c r="T790" s="9">
        <f t="shared" si="77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2"/>
        <v>0.37233333333333335</v>
      </c>
      <c r="P791" s="5">
        <f t="shared" si="73"/>
        <v>74.466666666666669</v>
      </c>
      <c r="Q791" t="str">
        <f t="shared" si="74"/>
        <v>Theater</v>
      </c>
      <c r="R791" s="6" t="str">
        <f t="shared" si="75"/>
        <v>Plays</v>
      </c>
      <c r="S791" s="9">
        <f t="shared" si="76"/>
        <v>41786.208333333336</v>
      </c>
      <c r="T791" s="9">
        <f t="shared" si="77"/>
        <v>41823.208333333336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2"/>
        <v>0.30540075309306081</v>
      </c>
      <c r="P792" s="5">
        <f t="shared" si="73"/>
        <v>51.009883198562441</v>
      </c>
      <c r="Q792" t="str">
        <f t="shared" si="74"/>
        <v>Theater</v>
      </c>
      <c r="R792" s="6" t="str">
        <f t="shared" si="75"/>
        <v>Plays</v>
      </c>
      <c r="S792" s="9">
        <f t="shared" si="76"/>
        <v>40223.25</v>
      </c>
      <c r="T792" s="9">
        <f t="shared" si="77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2"/>
        <v>0.25714285714285712</v>
      </c>
      <c r="P793" s="5">
        <f t="shared" si="73"/>
        <v>90</v>
      </c>
      <c r="Q793" t="str">
        <f t="shared" si="74"/>
        <v>Food</v>
      </c>
      <c r="R793" s="6" t="str">
        <f t="shared" si="75"/>
        <v>Food Trucks</v>
      </c>
      <c r="S793" s="9">
        <f t="shared" si="76"/>
        <v>42715.25</v>
      </c>
      <c r="T793" s="9">
        <f t="shared" si="77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2"/>
        <v>0.34</v>
      </c>
      <c r="P794" s="5">
        <f t="shared" si="73"/>
        <v>97.142857142857139</v>
      </c>
      <c r="Q794" t="str">
        <f t="shared" si="74"/>
        <v>Theater</v>
      </c>
      <c r="R794" s="6" t="str">
        <f t="shared" si="75"/>
        <v>Plays</v>
      </c>
      <c r="S794" s="9">
        <f t="shared" si="76"/>
        <v>41451.208333333336</v>
      </c>
      <c r="T794" s="9">
        <f t="shared" si="77"/>
        <v>41479.208333333336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2"/>
        <v>11.859090909090909</v>
      </c>
      <c r="P795" s="5">
        <f t="shared" si="73"/>
        <v>72.071823204419886</v>
      </c>
      <c r="Q795" t="str">
        <f t="shared" si="74"/>
        <v>Publishing</v>
      </c>
      <c r="R795" s="6" t="str">
        <f t="shared" si="75"/>
        <v>Nonfiction</v>
      </c>
      <c r="S795" s="9">
        <f t="shared" si="76"/>
        <v>41450.208333333336</v>
      </c>
      <c r="T795" s="9">
        <f t="shared" si="77"/>
        <v>41454.208333333336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2"/>
        <v>1.2539393939393939</v>
      </c>
      <c r="P796" s="5">
        <f t="shared" si="73"/>
        <v>75.236363636363635</v>
      </c>
      <c r="Q796" t="str">
        <f t="shared" si="74"/>
        <v>Music</v>
      </c>
      <c r="R796" s="6" t="str">
        <f t="shared" si="75"/>
        <v>Rock</v>
      </c>
      <c r="S796" s="9">
        <f t="shared" si="76"/>
        <v>43091.25</v>
      </c>
      <c r="T796" s="9">
        <f t="shared" si="77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2"/>
        <v>0.14394366197183098</v>
      </c>
      <c r="P797" s="5">
        <f t="shared" si="73"/>
        <v>32.967741935483872</v>
      </c>
      <c r="Q797" t="str">
        <f t="shared" si="74"/>
        <v>Film &amp; Video</v>
      </c>
      <c r="R797" s="6" t="str">
        <f t="shared" si="75"/>
        <v>Drama</v>
      </c>
      <c r="S797" s="9">
        <f t="shared" si="76"/>
        <v>42675.208333333328</v>
      </c>
      <c r="T797" s="9">
        <f t="shared" si="77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2"/>
        <v>0.54807692307692313</v>
      </c>
      <c r="P798" s="5">
        <f t="shared" si="73"/>
        <v>54.807692307692307</v>
      </c>
      <c r="Q798" t="str">
        <f t="shared" si="74"/>
        <v>Games</v>
      </c>
      <c r="R798" s="6" t="str">
        <f t="shared" si="75"/>
        <v>Mobile Games</v>
      </c>
      <c r="S798" s="9">
        <f t="shared" si="76"/>
        <v>41859.208333333336</v>
      </c>
      <c r="T798" s="9">
        <f t="shared" si="77"/>
        <v>41866.208333333336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2"/>
        <v>1.0963157894736841</v>
      </c>
      <c r="P799" s="5">
        <f t="shared" si="73"/>
        <v>45.037837837837834</v>
      </c>
      <c r="Q799" t="str">
        <f t="shared" si="74"/>
        <v>Technology</v>
      </c>
      <c r="R799" s="6" t="str">
        <f t="shared" si="75"/>
        <v>Web</v>
      </c>
      <c r="S799" s="9">
        <f t="shared" si="76"/>
        <v>43464.25</v>
      </c>
      <c r="T799" s="9">
        <f t="shared" si="77"/>
        <v>43487.25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2"/>
        <v>1.8847058823529412</v>
      </c>
      <c r="P800" s="5">
        <f t="shared" si="73"/>
        <v>52.958677685950413</v>
      </c>
      <c r="Q800" t="str">
        <f t="shared" si="74"/>
        <v>Theater</v>
      </c>
      <c r="R800" s="6" t="str">
        <f t="shared" si="75"/>
        <v>Plays</v>
      </c>
      <c r="S800" s="9">
        <f t="shared" si="76"/>
        <v>41060.208333333336</v>
      </c>
      <c r="T800" s="9">
        <f t="shared" si="77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2"/>
        <v>0.87008284023668636</v>
      </c>
      <c r="P801" s="5">
        <f t="shared" si="73"/>
        <v>60.017959183673469</v>
      </c>
      <c r="Q801" t="str">
        <f t="shared" si="74"/>
        <v>Theater</v>
      </c>
      <c r="R801" s="6" t="str">
        <f t="shared" si="75"/>
        <v>Plays</v>
      </c>
      <c r="S801" s="9">
        <f t="shared" si="76"/>
        <v>42399.25</v>
      </c>
      <c r="T801" s="9">
        <f t="shared" si="77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2"/>
        <v>0.01</v>
      </c>
      <c r="P802" s="5">
        <f t="shared" si="73"/>
        <v>1</v>
      </c>
      <c r="Q802" t="str">
        <f t="shared" si="74"/>
        <v>Music</v>
      </c>
      <c r="R802" s="6" t="str">
        <f t="shared" si="75"/>
        <v>Rock</v>
      </c>
      <c r="S802" s="9">
        <f t="shared" si="76"/>
        <v>42167.208333333328</v>
      </c>
      <c r="T802" s="9">
        <f t="shared" si="77"/>
        <v>42171.208333333328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2"/>
        <v>2.0291304347826089</v>
      </c>
      <c r="P803" s="5">
        <f t="shared" si="73"/>
        <v>44.028301886792455</v>
      </c>
      <c r="Q803" t="str">
        <f t="shared" si="74"/>
        <v>Photography</v>
      </c>
      <c r="R803" s="6" t="str">
        <f t="shared" si="75"/>
        <v>Photography Books</v>
      </c>
      <c r="S803" s="9">
        <f t="shared" si="76"/>
        <v>43830.25</v>
      </c>
      <c r="T803" s="9">
        <f t="shared" si="77"/>
        <v>43852.25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2"/>
        <v>1.9703225806451612</v>
      </c>
      <c r="P804" s="5">
        <f t="shared" si="73"/>
        <v>86.028169014084511</v>
      </c>
      <c r="Q804" t="str">
        <f t="shared" si="74"/>
        <v>Photography</v>
      </c>
      <c r="R804" s="6" t="str">
        <f t="shared" si="75"/>
        <v>Photography Books</v>
      </c>
      <c r="S804" s="9">
        <f t="shared" si="76"/>
        <v>43650.208333333328</v>
      </c>
      <c r="T804" s="9">
        <f t="shared" si="77"/>
        <v>43652.208333333328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2"/>
        <v>1.07</v>
      </c>
      <c r="P805" s="5">
        <f t="shared" si="73"/>
        <v>28.012875536480685</v>
      </c>
      <c r="Q805" t="str">
        <f t="shared" si="74"/>
        <v>Theater</v>
      </c>
      <c r="R805" s="6" t="str">
        <f t="shared" si="75"/>
        <v>Plays</v>
      </c>
      <c r="S805" s="9">
        <f t="shared" si="76"/>
        <v>43492.25</v>
      </c>
      <c r="T805" s="9">
        <f t="shared" si="77"/>
        <v>43526.25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2"/>
        <v>2.6873076923076922</v>
      </c>
      <c r="P806" s="5">
        <f t="shared" si="73"/>
        <v>32.050458715596328</v>
      </c>
      <c r="Q806" t="str">
        <f t="shared" si="74"/>
        <v>Music</v>
      </c>
      <c r="R806" s="6" t="str">
        <f t="shared" si="75"/>
        <v>Rock</v>
      </c>
      <c r="S806" s="9">
        <f t="shared" si="76"/>
        <v>43102.25</v>
      </c>
      <c r="T806" s="9">
        <f t="shared" si="77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2"/>
        <v>0.50845360824742269</v>
      </c>
      <c r="P807" s="5">
        <f t="shared" si="73"/>
        <v>73.611940298507463</v>
      </c>
      <c r="Q807" t="str">
        <f t="shared" si="74"/>
        <v>Film &amp; Video</v>
      </c>
      <c r="R807" s="6" t="str">
        <f t="shared" si="75"/>
        <v>Documentary</v>
      </c>
      <c r="S807" s="9">
        <f t="shared" si="76"/>
        <v>41958.25</v>
      </c>
      <c r="T807" s="9">
        <f t="shared" si="77"/>
        <v>42009.25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2"/>
        <v>11.802857142857142</v>
      </c>
      <c r="P808" s="5">
        <f t="shared" si="73"/>
        <v>108.71052631578948</v>
      </c>
      <c r="Q808" t="str">
        <f t="shared" si="74"/>
        <v>Film &amp; Video</v>
      </c>
      <c r="R808" s="6" t="str">
        <f t="shared" si="75"/>
        <v>Drama</v>
      </c>
      <c r="S808" s="9">
        <f t="shared" si="76"/>
        <v>40973.25</v>
      </c>
      <c r="T808" s="9">
        <f t="shared" si="77"/>
        <v>40997.208333333336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2"/>
        <v>2.64</v>
      </c>
      <c r="P809" s="5">
        <f t="shared" si="73"/>
        <v>42.97674418604651</v>
      </c>
      <c r="Q809" t="str">
        <f t="shared" si="74"/>
        <v>Theater</v>
      </c>
      <c r="R809" s="6" t="str">
        <f t="shared" si="75"/>
        <v>Plays</v>
      </c>
      <c r="S809" s="9">
        <f t="shared" si="76"/>
        <v>43753.208333333328</v>
      </c>
      <c r="T809" s="9">
        <f t="shared" si="77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2"/>
        <v>0.30442307692307691</v>
      </c>
      <c r="P810" s="5">
        <f t="shared" si="73"/>
        <v>83.315789473684205</v>
      </c>
      <c r="Q810" t="str">
        <f t="shared" si="74"/>
        <v>Food</v>
      </c>
      <c r="R810" s="6" t="str">
        <f t="shared" si="75"/>
        <v>Food Trucks</v>
      </c>
      <c r="S810" s="9">
        <f t="shared" si="76"/>
        <v>42507.208333333328</v>
      </c>
      <c r="T810" s="9">
        <f t="shared" si="77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2"/>
        <v>0.62880681818181816</v>
      </c>
      <c r="P811" s="5">
        <f t="shared" si="73"/>
        <v>42</v>
      </c>
      <c r="Q811" t="str">
        <f t="shared" si="74"/>
        <v>Film &amp; Video</v>
      </c>
      <c r="R811" s="6" t="str">
        <f t="shared" si="75"/>
        <v>Documentary</v>
      </c>
      <c r="S811" s="9">
        <f t="shared" si="76"/>
        <v>41135.208333333336</v>
      </c>
      <c r="T811" s="9">
        <f t="shared" si="77"/>
        <v>41136.208333333336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2"/>
        <v>1.9312499999999999</v>
      </c>
      <c r="P812" s="5">
        <f t="shared" si="73"/>
        <v>55.927601809954751</v>
      </c>
      <c r="Q812" t="str">
        <f t="shared" si="74"/>
        <v>Theater</v>
      </c>
      <c r="R812" s="6" t="str">
        <f t="shared" si="75"/>
        <v>Plays</v>
      </c>
      <c r="S812" s="9">
        <f t="shared" si="76"/>
        <v>43067.25</v>
      </c>
      <c r="T812" s="9">
        <f t="shared" si="77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2"/>
        <v>0.77102702702702708</v>
      </c>
      <c r="P813" s="5">
        <f t="shared" si="73"/>
        <v>105.03681885125184</v>
      </c>
      <c r="Q813" t="str">
        <f t="shared" si="74"/>
        <v>Games</v>
      </c>
      <c r="R813" s="6" t="str">
        <f t="shared" si="75"/>
        <v>Video Games</v>
      </c>
      <c r="S813" s="9">
        <f t="shared" si="76"/>
        <v>42378.25</v>
      </c>
      <c r="T813" s="9">
        <f t="shared" si="77"/>
        <v>42380.25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2"/>
        <v>2.2552763819095478</v>
      </c>
      <c r="P814" s="5">
        <f t="shared" si="73"/>
        <v>48</v>
      </c>
      <c r="Q814" t="str">
        <f t="shared" si="74"/>
        <v>Publishing</v>
      </c>
      <c r="R814" s="6" t="str">
        <f t="shared" si="75"/>
        <v>Nonfiction</v>
      </c>
      <c r="S814" s="9">
        <f t="shared" si="76"/>
        <v>43206.208333333328</v>
      </c>
      <c r="T814" s="9">
        <f t="shared" si="77"/>
        <v>43211.208333333328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2"/>
        <v>2.3940625</v>
      </c>
      <c r="P815" s="5">
        <f t="shared" si="73"/>
        <v>112.66176470588235</v>
      </c>
      <c r="Q815" t="str">
        <f t="shared" si="74"/>
        <v>Games</v>
      </c>
      <c r="R815" s="6" t="str">
        <f t="shared" si="75"/>
        <v>Video Games</v>
      </c>
      <c r="S815" s="9">
        <f t="shared" si="76"/>
        <v>41148.208333333336</v>
      </c>
      <c r="T815" s="9">
        <f t="shared" si="77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2"/>
        <v>0.921875</v>
      </c>
      <c r="P816" s="5">
        <f t="shared" si="73"/>
        <v>81.944444444444443</v>
      </c>
      <c r="Q816" t="str">
        <f t="shared" si="74"/>
        <v>Music</v>
      </c>
      <c r="R816" s="6" t="str">
        <f t="shared" si="75"/>
        <v>Rock</v>
      </c>
      <c r="S816" s="9">
        <f t="shared" si="76"/>
        <v>42517.208333333328</v>
      </c>
      <c r="T816" s="9">
        <f t="shared" si="77"/>
        <v>42519.208333333328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2"/>
        <v>1.3023333333333333</v>
      </c>
      <c r="P817" s="5">
        <f t="shared" si="73"/>
        <v>64.049180327868854</v>
      </c>
      <c r="Q817" t="str">
        <f t="shared" si="74"/>
        <v>Music</v>
      </c>
      <c r="R817" s="6" t="str">
        <f t="shared" si="75"/>
        <v>Rock</v>
      </c>
      <c r="S817" s="9">
        <f t="shared" si="76"/>
        <v>43068.25</v>
      </c>
      <c r="T817" s="9">
        <f t="shared" si="77"/>
        <v>43094.25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2"/>
        <v>6.1521739130434785</v>
      </c>
      <c r="P818" s="5">
        <f t="shared" si="73"/>
        <v>106.39097744360902</v>
      </c>
      <c r="Q818" t="str">
        <f t="shared" si="74"/>
        <v>Theater</v>
      </c>
      <c r="R818" s="6" t="str">
        <f t="shared" si="75"/>
        <v>Plays</v>
      </c>
      <c r="S818" s="9">
        <f t="shared" si="76"/>
        <v>41680.25</v>
      </c>
      <c r="T818" s="9">
        <f t="shared" si="77"/>
        <v>41682.25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2"/>
        <v>3.687953216374269</v>
      </c>
      <c r="P819" s="5">
        <f t="shared" si="73"/>
        <v>76.011249497790274</v>
      </c>
      <c r="Q819" t="str">
        <f t="shared" si="74"/>
        <v>Publishing</v>
      </c>
      <c r="R819" s="6" t="str">
        <f t="shared" si="75"/>
        <v>Nonfiction</v>
      </c>
      <c r="S819" s="9">
        <f t="shared" si="76"/>
        <v>43589.208333333328</v>
      </c>
      <c r="T819" s="9">
        <f t="shared" si="77"/>
        <v>43617.208333333328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2"/>
        <v>10.948571428571428</v>
      </c>
      <c r="P820" s="5">
        <f t="shared" si="73"/>
        <v>111.07246376811594</v>
      </c>
      <c r="Q820" t="str">
        <f t="shared" si="74"/>
        <v>Theater</v>
      </c>
      <c r="R820" s="6" t="str">
        <f t="shared" si="75"/>
        <v>Plays</v>
      </c>
      <c r="S820" s="9">
        <f t="shared" si="76"/>
        <v>43486.25</v>
      </c>
      <c r="T820" s="9">
        <f t="shared" si="77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2"/>
        <v>0.50662921348314605</v>
      </c>
      <c r="P821" s="5">
        <f t="shared" si="73"/>
        <v>95.936170212765958</v>
      </c>
      <c r="Q821" t="str">
        <f t="shared" si="74"/>
        <v>Games</v>
      </c>
      <c r="R821" s="6" t="str">
        <f t="shared" si="75"/>
        <v>Video Games</v>
      </c>
      <c r="S821" s="9">
        <f t="shared" si="76"/>
        <v>41237.25</v>
      </c>
      <c r="T821" s="9">
        <f t="shared" si="77"/>
        <v>41252.25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2"/>
        <v>8.0060000000000002</v>
      </c>
      <c r="P822" s="5">
        <f t="shared" si="73"/>
        <v>43.043010752688176</v>
      </c>
      <c r="Q822" t="str">
        <f t="shared" si="74"/>
        <v>Music</v>
      </c>
      <c r="R822" s="6" t="str">
        <f t="shared" si="75"/>
        <v>Rock</v>
      </c>
      <c r="S822" s="9">
        <f t="shared" si="76"/>
        <v>43310.208333333328</v>
      </c>
      <c r="T822" s="9">
        <f t="shared" si="77"/>
        <v>43323.208333333328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2"/>
        <v>2.9128571428571428</v>
      </c>
      <c r="P823" s="5">
        <f t="shared" si="73"/>
        <v>67.966666666666669</v>
      </c>
      <c r="Q823" t="str">
        <f t="shared" si="74"/>
        <v>Film &amp; Video</v>
      </c>
      <c r="R823" s="6" t="str">
        <f t="shared" si="75"/>
        <v>Documentary</v>
      </c>
      <c r="S823" s="9">
        <f t="shared" si="76"/>
        <v>42794.25</v>
      </c>
      <c r="T823" s="9">
        <f t="shared" si="77"/>
        <v>42807.208333333328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2"/>
        <v>3.4996666666666667</v>
      </c>
      <c r="P824" s="5">
        <f t="shared" si="73"/>
        <v>89.991428571428571</v>
      </c>
      <c r="Q824" t="str">
        <f t="shared" si="74"/>
        <v>Music</v>
      </c>
      <c r="R824" s="6" t="str">
        <f t="shared" si="75"/>
        <v>Rock</v>
      </c>
      <c r="S824" s="9">
        <f t="shared" si="76"/>
        <v>41698.25</v>
      </c>
      <c r="T824" s="9">
        <f t="shared" si="77"/>
        <v>41715.208333333336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2"/>
        <v>3.5707317073170732</v>
      </c>
      <c r="P825" s="5">
        <f t="shared" si="73"/>
        <v>58.095238095238095</v>
      </c>
      <c r="Q825" t="str">
        <f t="shared" si="74"/>
        <v>Music</v>
      </c>
      <c r="R825" s="6" t="str">
        <f t="shared" si="75"/>
        <v>Rock</v>
      </c>
      <c r="S825" s="9">
        <f t="shared" si="76"/>
        <v>41892.208333333336</v>
      </c>
      <c r="T825" s="9">
        <f t="shared" si="77"/>
        <v>41917.208333333336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2"/>
        <v>1.2648941176470587</v>
      </c>
      <c r="P826" s="5">
        <f t="shared" si="73"/>
        <v>83.996875000000003</v>
      </c>
      <c r="Q826" t="str">
        <f t="shared" si="74"/>
        <v>Publishing</v>
      </c>
      <c r="R826" s="6" t="str">
        <f t="shared" si="75"/>
        <v>Nonfiction</v>
      </c>
      <c r="S826" s="9">
        <f t="shared" si="76"/>
        <v>40348.208333333336</v>
      </c>
      <c r="T826" s="9">
        <f t="shared" si="77"/>
        <v>40380.208333333336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2"/>
        <v>3.875</v>
      </c>
      <c r="P827" s="5">
        <f t="shared" si="73"/>
        <v>88.853503184713375</v>
      </c>
      <c r="Q827" t="str">
        <f t="shared" si="74"/>
        <v>Film &amp; Video</v>
      </c>
      <c r="R827" s="6" t="str">
        <f t="shared" si="75"/>
        <v>Shorts</v>
      </c>
      <c r="S827" s="9">
        <f t="shared" si="76"/>
        <v>42941.208333333328</v>
      </c>
      <c r="T827" s="9">
        <f t="shared" si="77"/>
        <v>42953.208333333328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2"/>
        <v>4.5703571428571426</v>
      </c>
      <c r="P828" s="5">
        <f t="shared" si="73"/>
        <v>65.963917525773198</v>
      </c>
      <c r="Q828" t="str">
        <f t="shared" si="74"/>
        <v>Theater</v>
      </c>
      <c r="R828" s="6" t="str">
        <f t="shared" si="75"/>
        <v>Plays</v>
      </c>
      <c r="S828" s="9">
        <f t="shared" si="76"/>
        <v>40525.25</v>
      </c>
      <c r="T828" s="9">
        <f t="shared" si="77"/>
        <v>40553.25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2"/>
        <v>2.6669565217391304</v>
      </c>
      <c r="P829" s="5">
        <f t="shared" si="73"/>
        <v>74.804878048780495</v>
      </c>
      <c r="Q829" t="str">
        <f t="shared" si="74"/>
        <v>Film &amp; Video</v>
      </c>
      <c r="R829" s="6" t="str">
        <f t="shared" si="75"/>
        <v>Drama</v>
      </c>
      <c r="S829" s="9">
        <f t="shared" si="76"/>
        <v>40666.208333333336</v>
      </c>
      <c r="T829" s="9">
        <f t="shared" si="77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2"/>
        <v>0.69</v>
      </c>
      <c r="P830" s="5">
        <f t="shared" si="73"/>
        <v>69.98571428571428</v>
      </c>
      <c r="Q830" t="str">
        <f t="shared" si="74"/>
        <v>Theater</v>
      </c>
      <c r="R830" s="6" t="str">
        <f t="shared" si="75"/>
        <v>Plays</v>
      </c>
      <c r="S830" s="9">
        <f t="shared" si="76"/>
        <v>43340.208333333328</v>
      </c>
      <c r="T830" s="9">
        <f t="shared" si="77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2"/>
        <v>0.51343749999999999</v>
      </c>
      <c r="P831" s="5">
        <f t="shared" si="73"/>
        <v>32.006493506493506</v>
      </c>
      <c r="Q831" t="str">
        <f t="shared" si="74"/>
        <v>Theater</v>
      </c>
      <c r="R831" s="6" t="str">
        <f t="shared" si="75"/>
        <v>Plays</v>
      </c>
      <c r="S831" s="9">
        <f t="shared" si="76"/>
        <v>42164.208333333328</v>
      </c>
      <c r="T831" s="9">
        <f t="shared" si="77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2"/>
        <v>1.1710526315789473E-2</v>
      </c>
      <c r="P832" s="5">
        <f t="shared" si="73"/>
        <v>64.727272727272734</v>
      </c>
      <c r="Q832" t="str">
        <f t="shared" si="74"/>
        <v>Theater</v>
      </c>
      <c r="R832" s="6" t="str">
        <f t="shared" si="75"/>
        <v>Plays</v>
      </c>
      <c r="S832" s="9">
        <f t="shared" si="76"/>
        <v>43103.25</v>
      </c>
      <c r="T832" s="9">
        <f t="shared" si="77"/>
        <v>43162.25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2"/>
        <v>1.089773429454171</v>
      </c>
      <c r="P833" s="5">
        <f t="shared" si="73"/>
        <v>24.998110087408456</v>
      </c>
      <c r="Q833" t="str">
        <f t="shared" si="74"/>
        <v>Photography</v>
      </c>
      <c r="R833" s="6" t="str">
        <f t="shared" si="75"/>
        <v>Photography Books</v>
      </c>
      <c r="S833" s="9">
        <f t="shared" si="76"/>
        <v>40994.208333333336</v>
      </c>
      <c r="T833" s="9">
        <f t="shared" si="77"/>
        <v>41028.208333333336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ref="O834:O897" si="78">E834/D834</f>
        <v>3.1517592592592591</v>
      </c>
      <c r="P834" s="5">
        <f t="shared" ref="P834:P897" si="79">IF(E834=0,0,E834/G834)</f>
        <v>104.97764070932922</v>
      </c>
      <c r="Q834" t="str">
        <f t="shared" ref="Q834:Q897" si="80">IF(COUNTIF(N834,"*film*"),"Film &amp; Video",IF(COUNTIF(N834,"*food*"),"Food",IF(COUNTIF(N834,"*games*"),"Games",IF(COUNTIF(N834,"*journalism*"),"Journalism",IF(COUNTIF(N834,"*music*"),"Music",IF(COUNTIF(N834,"*photography*"),"Photography",IF(COUNTIF(N834,"*publishing*"),"Publishing",IF(COUNTIF(N834,"*technology*"),"Technology",IF(COUNTIF(N834,"*theater*"),"Theater",0)))))))))</f>
        <v>Publishing</v>
      </c>
      <c r="R834" s="6" t="str">
        <f t="shared" ref="R834:R897" si="81">IF(COUNTIF(N834,"*animation*"),"Animation",IF(COUNTIF(N834,"*documentary*"),"Documentary",IF(COUNTIF(N834,"*drama*"),"Drama",IF(COUNTIF(N834,"*science fiction*"),"Science Fiction",IF(COUNTIF(N834,"*shorts*"),"Shorts",IF(COUNTIF(N834,"*television*"),"Television",IF(COUNTIF(N834,"*food trucks*"),"Food Trucks",IF(COUNTIF(N834,"*mobile games*"),"Mobile Games",IF(COUNTIF(N834,"*video games*"),"Video Games",IF(COUNTIF(N834,"*audio*"),"Audio",IF(COUNTIF(N834,"*electric music*"),"Electric Music",IF(COUNTIF(N834,"*indie rock*"),"Indie Rock",IF(COUNTIF(N834,"*jazz*"),"Jazz",IF(COUNTIF(N834,"*metal*"),"Metal",IF(COUNTIF(N834,"*rock*"),"Rock",IF(COUNTIF(N834,"*world music*"),"World Music",IF(COUNTIF(N834,"*photography books*"),"Photography Books",IF(COUNTIF(N834,"*non*"),"Nonfiction",IF(COUNTIF(N834,"*fiction*"),"Fiction",IF(COUNTIF(N834,"*radio &amp; podcasts*"),"Radio &amp; Podcasts",IF(COUNTIF(N834,"*translation*"),"Translations",IF(COUNTIF(N834,"*wearables*"),"Wearables",IF(COUNTIF(N834,"*web*"),"Web",IF(COUNTIF(N834,"*plays*"),"Plays",0))))))))))))))))))))))))</f>
        <v>Translations</v>
      </c>
      <c r="S834" s="9">
        <f t="shared" si="76"/>
        <v>42299.208333333328</v>
      </c>
      <c r="T834" s="9">
        <f t="shared" si="77"/>
        <v>42333.25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8"/>
        <v>1.5769117647058823</v>
      </c>
      <c r="P835" s="5">
        <f t="shared" si="79"/>
        <v>64.987878787878785</v>
      </c>
      <c r="Q835" t="str">
        <f t="shared" si="80"/>
        <v>Publishing</v>
      </c>
      <c r="R835" s="6" t="str">
        <f t="shared" si="81"/>
        <v>Translations</v>
      </c>
      <c r="S835" s="9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si="78"/>
        <v>1.5380821917808218</v>
      </c>
      <c r="P836" s="5">
        <f t="shared" si="79"/>
        <v>94.352941176470594</v>
      </c>
      <c r="Q836" t="str">
        <f t="shared" si="80"/>
        <v>Theater</v>
      </c>
      <c r="R836" s="6" t="str">
        <f t="shared" si="81"/>
        <v>Plays</v>
      </c>
      <c r="S836" s="9">
        <f t="shared" si="82"/>
        <v>41448.208333333336</v>
      </c>
      <c r="T836" s="9">
        <f t="shared" si="83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78"/>
        <v>0.89738979118329465</v>
      </c>
      <c r="P837" s="5">
        <f t="shared" si="79"/>
        <v>44.001706484641637</v>
      </c>
      <c r="Q837" t="str">
        <f t="shared" si="80"/>
        <v>Technology</v>
      </c>
      <c r="R837" s="6" t="str">
        <f t="shared" si="81"/>
        <v>Web</v>
      </c>
      <c r="S837" s="9">
        <f t="shared" si="82"/>
        <v>42063.25</v>
      </c>
      <c r="T837" s="9">
        <f t="shared" si="83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78"/>
        <v>0.75135802469135804</v>
      </c>
      <c r="P838" s="5">
        <f t="shared" si="79"/>
        <v>64.744680851063833</v>
      </c>
      <c r="Q838" t="str">
        <f t="shared" si="80"/>
        <v>Music</v>
      </c>
      <c r="R838" s="6" t="str">
        <f t="shared" si="81"/>
        <v>Indie Rock</v>
      </c>
      <c r="S838" s="9">
        <f t="shared" si="82"/>
        <v>40214.25</v>
      </c>
      <c r="T838" s="9">
        <f t="shared" si="83"/>
        <v>40225.25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78"/>
        <v>8.5288135593220336</v>
      </c>
      <c r="P839" s="5">
        <f t="shared" si="79"/>
        <v>84.00667779632721</v>
      </c>
      <c r="Q839" t="str">
        <f t="shared" si="80"/>
        <v>Music</v>
      </c>
      <c r="R839" s="6" t="str">
        <f t="shared" si="81"/>
        <v>Jazz</v>
      </c>
      <c r="S839" s="9">
        <f t="shared" si="82"/>
        <v>40629.208333333336</v>
      </c>
      <c r="T839" s="9">
        <f t="shared" si="83"/>
        <v>40683.208333333336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78"/>
        <v>1.3890625000000001</v>
      </c>
      <c r="P840" s="5">
        <f t="shared" si="79"/>
        <v>34.061302681992338</v>
      </c>
      <c r="Q840" t="str">
        <f t="shared" si="80"/>
        <v>Theater</v>
      </c>
      <c r="R840" s="6" t="str">
        <f t="shared" si="81"/>
        <v>Plays</v>
      </c>
      <c r="S840" s="9">
        <f t="shared" si="82"/>
        <v>43370.208333333328</v>
      </c>
      <c r="T840" s="9">
        <f t="shared" si="83"/>
        <v>43379.208333333328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78"/>
        <v>1.9018181818181819</v>
      </c>
      <c r="P841" s="5">
        <f t="shared" si="79"/>
        <v>93.273885350318466</v>
      </c>
      <c r="Q841" t="str">
        <f t="shared" si="80"/>
        <v>Film &amp; Video</v>
      </c>
      <c r="R841" s="6" t="str">
        <f t="shared" si="81"/>
        <v>Documentary</v>
      </c>
      <c r="S841" s="9">
        <f t="shared" si="82"/>
        <v>41715.208333333336</v>
      </c>
      <c r="T841" s="9">
        <f t="shared" si="83"/>
        <v>41760.208333333336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78"/>
        <v>1.0024333619948409</v>
      </c>
      <c r="P842" s="5">
        <f t="shared" si="79"/>
        <v>32.998301726577978</v>
      </c>
      <c r="Q842" t="str">
        <f t="shared" si="80"/>
        <v>Theater</v>
      </c>
      <c r="R842" s="6" t="str">
        <f t="shared" si="81"/>
        <v>Plays</v>
      </c>
      <c r="S842" s="9">
        <f t="shared" si="82"/>
        <v>41836.208333333336</v>
      </c>
      <c r="T842" s="9">
        <f t="shared" si="83"/>
        <v>41838.208333333336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78"/>
        <v>1.4275824175824177</v>
      </c>
      <c r="P843" s="5">
        <f t="shared" si="79"/>
        <v>83.812903225806451</v>
      </c>
      <c r="Q843" t="str">
        <f t="shared" si="80"/>
        <v>Technology</v>
      </c>
      <c r="R843" s="6" t="str">
        <f t="shared" si="81"/>
        <v>Web</v>
      </c>
      <c r="S843" s="9">
        <f t="shared" si="82"/>
        <v>42419.25</v>
      </c>
      <c r="T843" s="9">
        <f t="shared" si="83"/>
        <v>42435.25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78"/>
        <v>5.6313333333333331</v>
      </c>
      <c r="P844" s="5">
        <f t="shared" si="79"/>
        <v>63.992424242424242</v>
      </c>
      <c r="Q844" t="str">
        <f t="shared" si="80"/>
        <v>Technology</v>
      </c>
      <c r="R844" s="6" t="str">
        <f t="shared" si="81"/>
        <v>Wearables</v>
      </c>
      <c r="S844" s="9">
        <f t="shared" si="82"/>
        <v>43266.208333333328</v>
      </c>
      <c r="T844" s="9">
        <f t="shared" si="83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78"/>
        <v>0.30715909090909088</v>
      </c>
      <c r="P845" s="5">
        <f t="shared" si="79"/>
        <v>81.909090909090907</v>
      </c>
      <c r="Q845" t="str">
        <f t="shared" si="80"/>
        <v>Photography</v>
      </c>
      <c r="R845" s="6" t="str">
        <f t="shared" si="81"/>
        <v>Photography Books</v>
      </c>
      <c r="S845" s="9">
        <f t="shared" si="82"/>
        <v>43338.208333333328</v>
      </c>
      <c r="T845" s="9">
        <f t="shared" si="83"/>
        <v>43344.208333333328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78"/>
        <v>0.99397727272727276</v>
      </c>
      <c r="P846" s="5">
        <f t="shared" si="79"/>
        <v>93.053191489361708</v>
      </c>
      <c r="Q846" t="str">
        <f t="shared" si="80"/>
        <v>Film &amp; Video</v>
      </c>
      <c r="R846" s="6" t="str">
        <f t="shared" si="81"/>
        <v>Documentary</v>
      </c>
      <c r="S846" s="9">
        <f t="shared" si="82"/>
        <v>40930.25</v>
      </c>
      <c r="T846" s="9">
        <f t="shared" si="83"/>
        <v>40933.25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78"/>
        <v>1.9754935622317598</v>
      </c>
      <c r="P847" s="5">
        <f t="shared" si="79"/>
        <v>101.98449039881831</v>
      </c>
      <c r="Q847" t="str">
        <f t="shared" si="80"/>
        <v>Technology</v>
      </c>
      <c r="R847" s="6" t="str">
        <f t="shared" si="81"/>
        <v>Web</v>
      </c>
      <c r="S847" s="9">
        <f t="shared" si="82"/>
        <v>43235.208333333328</v>
      </c>
      <c r="T847" s="9">
        <f t="shared" si="83"/>
        <v>43272.208333333328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78"/>
        <v>5.085</v>
      </c>
      <c r="P848" s="5">
        <f t="shared" si="79"/>
        <v>105.9375</v>
      </c>
      <c r="Q848" t="str">
        <f t="shared" si="80"/>
        <v>Technology</v>
      </c>
      <c r="R848" s="6" t="str">
        <f t="shared" si="81"/>
        <v>Web</v>
      </c>
      <c r="S848" s="9">
        <f t="shared" si="82"/>
        <v>43302.208333333328</v>
      </c>
      <c r="T848" s="9">
        <f t="shared" si="83"/>
        <v>43338.208333333328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78"/>
        <v>2.3774468085106384</v>
      </c>
      <c r="P849" s="5">
        <f t="shared" si="79"/>
        <v>101.58181818181818</v>
      </c>
      <c r="Q849" t="str">
        <f t="shared" si="80"/>
        <v>Food</v>
      </c>
      <c r="R849" s="6" t="str">
        <f t="shared" si="81"/>
        <v>Food Trucks</v>
      </c>
      <c r="S849" s="9">
        <f t="shared" si="82"/>
        <v>43107.25</v>
      </c>
      <c r="T849" s="9">
        <f t="shared" si="83"/>
        <v>43110.25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78"/>
        <v>3.3846875000000001</v>
      </c>
      <c r="P850" s="5">
        <f t="shared" si="79"/>
        <v>62.970930232558139</v>
      </c>
      <c r="Q850" t="str">
        <f t="shared" si="80"/>
        <v>Film &amp; Video</v>
      </c>
      <c r="R850" s="6" t="str">
        <f t="shared" si="81"/>
        <v>Drama</v>
      </c>
      <c r="S850" s="9">
        <f t="shared" si="82"/>
        <v>40341.208333333336</v>
      </c>
      <c r="T850" s="9">
        <f t="shared" si="83"/>
        <v>40350.208333333336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78"/>
        <v>1.3308955223880596</v>
      </c>
      <c r="P851" s="5">
        <f t="shared" si="79"/>
        <v>29.045602605863191</v>
      </c>
      <c r="Q851" t="str">
        <f t="shared" si="80"/>
        <v>Music</v>
      </c>
      <c r="R851" s="6" t="str">
        <f t="shared" si="81"/>
        <v>Indie Rock</v>
      </c>
      <c r="S851" s="9">
        <f t="shared" si="82"/>
        <v>40948.25</v>
      </c>
      <c r="T851" s="9">
        <f t="shared" si="83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78"/>
        <v>0.01</v>
      </c>
      <c r="P852" s="5">
        <f t="shared" si="79"/>
        <v>1</v>
      </c>
      <c r="Q852" t="str">
        <f t="shared" si="80"/>
        <v>Music</v>
      </c>
      <c r="R852" s="6" t="str">
        <f t="shared" si="81"/>
        <v>Rock</v>
      </c>
      <c r="S852" s="9">
        <f t="shared" si="82"/>
        <v>40866.25</v>
      </c>
      <c r="T852" s="9">
        <f t="shared" si="83"/>
        <v>40881.25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78"/>
        <v>2.0779999999999998</v>
      </c>
      <c r="P853" s="5">
        <f t="shared" si="79"/>
        <v>77.924999999999997</v>
      </c>
      <c r="Q853" t="str">
        <f t="shared" si="80"/>
        <v>Music</v>
      </c>
      <c r="R853" s="6" t="str">
        <f t="shared" si="81"/>
        <v>Electric Music</v>
      </c>
      <c r="S853" s="9">
        <f t="shared" si="82"/>
        <v>41031.208333333336</v>
      </c>
      <c r="T853" s="9">
        <f t="shared" si="83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78"/>
        <v>0.51122448979591839</v>
      </c>
      <c r="P854" s="5">
        <f t="shared" si="79"/>
        <v>80.806451612903231</v>
      </c>
      <c r="Q854" t="str">
        <f t="shared" si="80"/>
        <v>Games</v>
      </c>
      <c r="R854" s="6" t="str">
        <f t="shared" si="81"/>
        <v>Video Games</v>
      </c>
      <c r="S854" s="9">
        <f t="shared" si="82"/>
        <v>40740.208333333336</v>
      </c>
      <c r="T854" s="9">
        <f t="shared" si="83"/>
        <v>40750.208333333336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78"/>
        <v>6.5205847953216374</v>
      </c>
      <c r="P855" s="5">
        <f t="shared" si="79"/>
        <v>76.006816632583508</v>
      </c>
      <c r="Q855" t="str">
        <f t="shared" si="80"/>
        <v>Music</v>
      </c>
      <c r="R855" s="6" t="str">
        <f t="shared" si="81"/>
        <v>Indie Rock</v>
      </c>
      <c r="S855" s="9">
        <f t="shared" si="82"/>
        <v>40714.208333333336</v>
      </c>
      <c r="T855" s="9">
        <f t="shared" si="83"/>
        <v>40719.208333333336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78"/>
        <v>1.1363099415204678</v>
      </c>
      <c r="P856" s="5">
        <f t="shared" si="79"/>
        <v>72.993613824192337</v>
      </c>
      <c r="Q856" t="str">
        <f t="shared" si="80"/>
        <v>Publishing</v>
      </c>
      <c r="R856" s="6" t="str">
        <f t="shared" si="81"/>
        <v>Fiction</v>
      </c>
      <c r="S856" s="9">
        <f t="shared" si="82"/>
        <v>43787.25</v>
      </c>
      <c r="T856" s="9">
        <f t="shared" si="83"/>
        <v>43814.25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78"/>
        <v>1.0237606837606839</v>
      </c>
      <c r="P857" s="5">
        <f t="shared" si="79"/>
        <v>53</v>
      </c>
      <c r="Q857" t="str">
        <f t="shared" si="80"/>
        <v>Theater</v>
      </c>
      <c r="R857" s="6" t="str">
        <f t="shared" si="81"/>
        <v>Plays</v>
      </c>
      <c r="S857" s="9">
        <f t="shared" si="82"/>
        <v>40712.208333333336</v>
      </c>
      <c r="T857" s="9">
        <f t="shared" si="83"/>
        <v>40743.208333333336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78"/>
        <v>3.5658333333333334</v>
      </c>
      <c r="P858" s="5">
        <f t="shared" si="79"/>
        <v>54.164556962025316</v>
      </c>
      <c r="Q858" t="str">
        <f t="shared" si="80"/>
        <v>Food</v>
      </c>
      <c r="R858" s="6" t="str">
        <f t="shared" si="81"/>
        <v>Food Trucks</v>
      </c>
      <c r="S858" s="9">
        <f t="shared" si="82"/>
        <v>41023.208333333336</v>
      </c>
      <c r="T858" s="9">
        <f t="shared" si="83"/>
        <v>41040.208333333336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78"/>
        <v>1.3986792452830188</v>
      </c>
      <c r="P859" s="5">
        <f t="shared" si="79"/>
        <v>32.946666666666665</v>
      </c>
      <c r="Q859" t="str">
        <f t="shared" si="80"/>
        <v>Film &amp; Video</v>
      </c>
      <c r="R859" s="6" t="str">
        <f t="shared" si="81"/>
        <v>Shorts</v>
      </c>
      <c r="S859" s="9">
        <f t="shared" si="82"/>
        <v>40944.25</v>
      </c>
      <c r="T859" s="9">
        <f t="shared" si="83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78"/>
        <v>0.69450000000000001</v>
      </c>
      <c r="P860" s="5">
        <f t="shared" si="79"/>
        <v>79.371428571428567</v>
      </c>
      <c r="Q860" t="str">
        <f t="shared" si="80"/>
        <v>Food</v>
      </c>
      <c r="R860" s="6" t="str">
        <f t="shared" si="81"/>
        <v>Food Trucks</v>
      </c>
      <c r="S860" s="9">
        <f t="shared" si="82"/>
        <v>43211.208333333328</v>
      </c>
      <c r="T860" s="9">
        <f t="shared" si="83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78"/>
        <v>0.35534246575342465</v>
      </c>
      <c r="P861" s="5">
        <f t="shared" si="79"/>
        <v>41.174603174603178</v>
      </c>
      <c r="Q861" t="str">
        <f t="shared" si="80"/>
        <v>Theater</v>
      </c>
      <c r="R861" s="6" t="str">
        <f t="shared" si="81"/>
        <v>Plays</v>
      </c>
      <c r="S861" s="9">
        <f t="shared" si="82"/>
        <v>41334.25</v>
      </c>
      <c r="T861" s="9">
        <f t="shared" si="83"/>
        <v>41352.208333333336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78"/>
        <v>2.5165000000000002</v>
      </c>
      <c r="P862" s="5">
        <f t="shared" si="79"/>
        <v>77.430769230769229</v>
      </c>
      <c r="Q862" t="str">
        <f t="shared" si="80"/>
        <v>Technology</v>
      </c>
      <c r="R862" s="6" t="str">
        <f t="shared" si="81"/>
        <v>Wearables</v>
      </c>
      <c r="S862" s="9">
        <f t="shared" si="82"/>
        <v>43515.25</v>
      </c>
      <c r="T862" s="9">
        <f t="shared" si="83"/>
        <v>43525.25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78"/>
        <v>1.0587500000000001</v>
      </c>
      <c r="P863" s="5">
        <f t="shared" si="79"/>
        <v>57.159509202453989</v>
      </c>
      <c r="Q863" t="str">
        <f t="shared" si="80"/>
        <v>Theater</v>
      </c>
      <c r="R863" s="6" t="str">
        <f t="shared" si="81"/>
        <v>Plays</v>
      </c>
      <c r="S863" s="9">
        <f t="shared" si="82"/>
        <v>40258.208333333336</v>
      </c>
      <c r="T863" s="9">
        <f t="shared" si="83"/>
        <v>40266.208333333336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78"/>
        <v>1.8742857142857143</v>
      </c>
      <c r="P864" s="5">
        <f t="shared" si="79"/>
        <v>77.17647058823529</v>
      </c>
      <c r="Q864" t="str">
        <f t="shared" si="80"/>
        <v>Theater</v>
      </c>
      <c r="R864" s="6" t="str">
        <f t="shared" si="81"/>
        <v>Plays</v>
      </c>
      <c r="S864" s="9">
        <f t="shared" si="82"/>
        <v>40756.208333333336</v>
      </c>
      <c r="T864" s="9">
        <f t="shared" si="83"/>
        <v>40760.208333333336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78"/>
        <v>3.8678571428571429</v>
      </c>
      <c r="P865" s="5">
        <f t="shared" si="79"/>
        <v>24.953917050691246</v>
      </c>
      <c r="Q865" t="str">
        <f t="shared" si="80"/>
        <v>Film &amp; Video</v>
      </c>
      <c r="R865" s="6" t="str">
        <f t="shared" si="81"/>
        <v>Television</v>
      </c>
      <c r="S865" s="9">
        <f t="shared" si="82"/>
        <v>42172.208333333328</v>
      </c>
      <c r="T865" s="9">
        <f t="shared" si="83"/>
        <v>42195.208333333328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78"/>
        <v>3.4707142857142856</v>
      </c>
      <c r="P866" s="5">
        <f t="shared" si="79"/>
        <v>97.18</v>
      </c>
      <c r="Q866" t="str">
        <f t="shared" si="80"/>
        <v>Film &amp; Video</v>
      </c>
      <c r="R866" s="6" t="str">
        <f t="shared" si="81"/>
        <v>Shorts</v>
      </c>
      <c r="S866" s="9">
        <f t="shared" si="82"/>
        <v>42601.208333333328</v>
      </c>
      <c r="T866" s="9">
        <f t="shared" si="83"/>
        <v>42606.208333333328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78"/>
        <v>1.8582098765432098</v>
      </c>
      <c r="P867" s="5">
        <f t="shared" si="79"/>
        <v>46.000916870415651</v>
      </c>
      <c r="Q867" t="str">
        <f t="shared" si="80"/>
        <v>Theater</v>
      </c>
      <c r="R867" s="6" t="str">
        <f t="shared" si="81"/>
        <v>Plays</v>
      </c>
      <c r="S867" s="9">
        <f t="shared" si="82"/>
        <v>41897.208333333336</v>
      </c>
      <c r="T867" s="9">
        <f t="shared" si="83"/>
        <v>41906.208333333336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78"/>
        <v>0.43241247264770238</v>
      </c>
      <c r="P868" s="5">
        <f t="shared" si="79"/>
        <v>88.023385300668153</v>
      </c>
      <c r="Q868" t="str">
        <f t="shared" si="80"/>
        <v>Photography</v>
      </c>
      <c r="R868" s="6" t="str">
        <f t="shared" si="81"/>
        <v>Photography Books</v>
      </c>
      <c r="S868" s="9">
        <f t="shared" si="82"/>
        <v>40671.208333333336</v>
      </c>
      <c r="T868" s="9">
        <f t="shared" si="83"/>
        <v>40672.208333333336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78"/>
        <v>1.6243749999999999</v>
      </c>
      <c r="P869" s="5">
        <f t="shared" si="79"/>
        <v>25.99</v>
      </c>
      <c r="Q869" t="str">
        <f t="shared" si="80"/>
        <v>Food</v>
      </c>
      <c r="R869" s="6" t="str">
        <f t="shared" si="81"/>
        <v>Food Trucks</v>
      </c>
      <c r="S869" s="9">
        <f t="shared" si="82"/>
        <v>43382.208333333328</v>
      </c>
      <c r="T869" s="9">
        <f t="shared" si="83"/>
        <v>43388.208333333328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78"/>
        <v>1.8484285714285715</v>
      </c>
      <c r="P870" s="5">
        <f t="shared" si="79"/>
        <v>102.69047619047619</v>
      </c>
      <c r="Q870" t="str">
        <f t="shared" si="80"/>
        <v>Theater</v>
      </c>
      <c r="R870" s="6" t="str">
        <f t="shared" si="81"/>
        <v>Plays</v>
      </c>
      <c r="S870" s="9">
        <f t="shared" si="82"/>
        <v>41559.208333333336</v>
      </c>
      <c r="T870" s="9">
        <f t="shared" si="83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78"/>
        <v>0.23703520691785052</v>
      </c>
      <c r="P871" s="5">
        <f t="shared" si="79"/>
        <v>72.958174904942965</v>
      </c>
      <c r="Q871" t="str">
        <f t="shared" si="80"/>
        <v>Film &amp; Video</v>
      </c>
      <c r="R871" s="6" t="str">
        <f t="shared" si="81"/>
        <v>Drama</v>
      </c>
      <c r="S871" s="9">
        <f t="shared" si="82"/>
        <v>40350.208333333336</v>
      </c>
      <c r="T871" s="9">
        <f t="shared" si="83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78"/>
        <v>0.89870129870129867</v>
      </c>
      <c r="P872" s="5">
        <f t="shared" si="79"/>
        <v>57.190082644628099</v>
      </c>
      <c r="Q872" t="str">
        <f t="shared" si="80"/>
        <v>Theater</v>
      </c>
      <c r="R872" s="6" t="str">
        <f t="shared" si="81"/>
        <v>Plays</v>
      </c>
      <c r="S872" s="9">
        <f t="shared" si="82"/>
        <v>42240.208333333328</v>
      </c>
      <c r="T872" s="9">
        <f t="shared" si="83"/>
        <v>42265.208333333328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78"/>
        <v>2.7260419580419581</v>
      </c>
      <c r="P873" s="5">
        <f t="shared" si="79"/>
        <v>84.013793103448279</v>
      </c>
      <c r="Q873" t="str">
        <f t="shared" si="80"/>
        <v>Theater</v>
      </c>
      <c r="R873" s="6" t="str">
        <f t="shared" si="81"/>
        <v>Plays</v>
      </c>
      <c r="S873" s="9">
        <f t="shared" si="82"/>
        <v>43040.208333333328</v>
      </c>
      <c r="T873" s="9">
        <f t="shared" si="83"/>
        <v>43058.25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78"/>
        <v>1.7004255319148935</v>
      </c>
      <c r="P874" s="5">
        <f t="shared" si="79"/>
        <v>98.666666666666671</v>
      </c>
      <c r="Q874" t="str">
        <f t="shared" si="80"/>
        <v>Film &amp; Video</v>
      </c>
      <c r="R874" s="6" t="str">
        <f t="shared" si="81"/>
        <v>Science Fiction</v>
      </c>
      <c r="S874" s="9">
        <f t="shared" si="82"/>
        <v>43346.208333333328</v>
      </c>
      <c r="T874" s="9">
        <f t="shared" si="83"/>
        <v>43351.208333333328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78"/>
        <v>1.8828503562945369</v>
      </c>
      <c r="P875" s="5">
        <f t="shared" si="79"/>
        <v>42.007419183889773</v>
      </c>
      <c r="Q875" t="str">
        <f t="shared" si="80"/>
        <v>Photography</v>
      </c>
      <c r="R875" s="6" t="str">
        <f t="shared" si="81"/>
        <v>Photography Books</v>
      </c>
      <c r="S875" s="9">
        <f t="shared" si="82"/>
        <v>41647.25</v>
      </c>
      <c r="T875" s="9">
        <f t="shared" si="83"/>
        <v>41652.25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78"/>
        <v>3.4693532338308457</v>
      </c>
      <c r="P876" s="5">
        <f t="shared" si="79"/>
        <v>32.002753556677376</v>
      </c>
      <c r="Q876" t="str">
        <f t="shared" si="80"/>
        <v>Photography</v>
      </c>
      <c r="R876" s="6" t="str">
        <f t="shared" si="81"/>
        <v>Photography Books</v>
      </c>
      <c r="S876" s="9">
        <f t="shared" si="82"/>
        <v>40291.208333333336</v>
      </c>
      <c r="T876" s="9">
        <f t="shared" si="83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78"/>
        <v>0.6917721518987342</v>
      </c>
      <c r="P877" s="5">
        <f t="shared" si="79"/>
        <v>81.567164179104481</v>
      </c>
      <c r="Q877" t="str">
        <f t="shared" si="80"/>
        <v>Music</v>
      </c>
      <c r="R877" s="6" t="str">
        <f t="shared" si="81"/>
        <v>Rock</v>
      </c>
      <c r="S877" s="9">
        <f t="shared" si="82"/>
        <v>40556.25</v>
      </c>
      <c r="T877" s="9">
        <f t="shared" si="83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78"/>
        <v>0.25433734939759034</v>
      </c>
      <c r="P878" s="5">
        <f t="shared" si="79"/>
        <v>37.035087719298247</v>
      </c>
      <c r="Q878" t="str">
        <f t="shared" si="80"/>
        <v>Photography</v>
      </c>
      <c r="R878" s="6" t="str">
        <f t="shared" si="81"/>
        <v>Photography Books</v>
      </c>
      <c r="S878" s="9">
        <f t="shared" si="82"/>
        <v>43624.208333333328</v>
      </c>
      <c r="T878" s="9">
        <f t="shared" si="83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78"/>
        <v>0.77400977995110021</v>
      </c>
      <c r="P879" s="5">
        <f t="shared" si="79"/>
        <v>103.033360455655</v>
      </c>
      <c r="Q879" t="str">
        <f t="shared" si="80"/>
        <v>Food</v>
      </c>
      <c r="R879" s="6" t="str">
        <f t="shared" si="81"/>
        <v>Food Trucks</v>
      </c>
      <c r="S879" s="9">
        <f t="shared" si="82"/>
        <v>42577.208333333328</v>
      </c>
      <c r="T879" s="9">
        <f t="shared" si="83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78"/>
        <v>0.37481481481481482</v>
      </c>
      <c r="P880" s="5">
        <f t="shared" si="79"/>
        <v>84.333333333333329</v>
      </c>
      <c r="Q880" t="str">
        <f t="shared" si="80"/>
        <v>Music</v>
      </c>
      <c r="R880" s="6" t="str">
        <f t="shared" si="81"/>
        <v>Metal</v>
      </c>
      <c r="S880" s="9">
        <f t="shared" si="82"/>
        <v>43845.25</v>
      </c>
      <c r="T880" s="9">
        <f t="shared" si="83"/>
        <v>43869.25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78"/>
        <v>5.4379999999999997</v>
      </c>
      <c r="P881" s="5">
        <f t="shared" si="79"/>
        <v>102.60377358490567</v>
      </c>
      <c r="Q881" t="str">
        <f t="shared" si="80"/>
        <v>Publishing</v>
      </c>
      <c r="R881" s="6" t="str">
        <f t="shared" si="81"/>
        <v>Nonfiction</v>
      </c>
      <c r="S881" s="9">
        <f t="shared" si="82"/>
        <v>42788.25</v>
      </c>
      <c r="T881" s="9">
        <f t="shared" si="83"/>
        <v>42797.25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78"/>
        <v>2.2852189349112426</v>
      </c>
      <c r="P882" s="5">
        <f t="shared" si="79"/>
        <v>79.992129246064621</v>
      </c>
      <c r="Q882" t="str">
        <f t="shared" si="80"/>
        <v>Music</v>
      </c>
      <c r="R882" s="6" t="str">
        <f t="shared" si="81"/>
        <v>Electric Music</v>
      </c>
      <c r="S882" s="9">
        <f t="shared" si="82"/>
        <v>43667.208333333328</v>
      </c>
      <c r="T882" s="9">
        <f t="shared" si="83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78"/>
        <v>0.38948339483394834</v>
      </c>
      <c r="P883" s="5">
        <f t="shared" si="79"/>
        <v>70.055309734513273</v>
      </c>
      <c r="Q883" t="str">
        <f t="shared" si="80"/>
        <v>Theater</v>
      </c>
      <c r="R883" s="6" t="str">
        <f t="shared" si="81"/>
        <v>Plays</v>
      </c>
      <c r="S883" s="9">
        <f t="shared" si="82"/>
        <v>42194.208333333328</v>
      </c>
      <c r="T883" s="9">
        <f t="shared" si="83"/>
        <v>42223.208333333328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78"/>
        <v>3.7</v>
      </c>
      <c r="P884" s="5">
        <f t="shared" si="79"/>
        <v>37</v>
      </c>
      <c r="Q884" t="str">
        <f t="shared" si="80"/>
        <v>Theater</v>
      </c>
      <c r="R884" s="6" t="str">
        <f t="shared" si="81"/>
        <v>Plays</v>
      </c>
      <c r="S884" s="9">
        <f t="shared" si="82"/>
        <v>42025.25</v>
      </c>
      <c r="T884" s="9">
        <f t="shared" si="83"/>
        <v>42029.25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78"/>
        <v>2.3791176470588233</v>
      </c>
      <c r="P885" s="5">
        <f t="shared" si="79"/>
        <v>41.911917098445599</v>
      </c>
      <c r="Q885" t="str">
        <f t="shared" si="80"/>
        <v>Film &amp; Video</v>
      </c>
      <c r="R885" s="6" t="str">
        <f t="shared" si="81"/>
        <v>Shorts</v>
      </c>
      <c r="S885" s="9">
        <f t="shared" si="82"/>
        <v>40323.208333333336</v>
      </c>
      <c r="T885" s="9">
        <f t="shared" si="83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78"/>
        <v>0.64036299765807958</v>
      </c>
      <c r="P886" s="5">
        <f t="shared" si="79"/>
        <v>57.992576882290564</v>
      </c>
      <c r="Q886" t="str">
        <f t="shared" si="80"/>
        <v>Theater</v>
      </c>
      <c r="R886" s="6" t="str">
        <f t="shared" si="81"/>
        <v>Plays</v>
      </c>
      <c r="S886" s="9">
        <f t="shared" si="82"/>
        <v>41763.208333333336</v>
      </c>
      <c r="T886" s="9">
        <f t="shared" si="83"/>
        <v>41765.208333333336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78"/>
        <v>1.1827777777777777</v>
      </c>
      <c r="P887" s="5">
        <f t="shared" si="79"/>
        <v>40.942307692307693</v>
      </c>
      <c r="Q887" t="str">
        <f t="shared" si="80"/>
        <v>Theater</v>
      </c>
      <c r="R887" s="6" t="str">
        <f t="shared" si="81"/>
        <v>Plays</v>
      </c>
      <c r="S887" s="9">
        <f t="shared" si="82"/>
        <v>40335.208333333336</v>
      </c>
      <c r="T887" s="9">
        <f t="shared" si="83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78"/>
        <v>0.84824037184594958</v>
      </c>
      <c r="P888" s="5">
        <f t="shared" si="79"/>
        <v>69.9972602739726</v>
      </c>
      <c r="Q888" t="str">
        <f t="shared" si="80"/>
        <v>Music</v>
      </c>
      <c r="R888" s="6" t="str">
        <f t="shared" si="81"/>
        <v>Indie Rock</v>
      </c>
      <c r="S888" s="9">
        <f t="shared" si="82"/>
        <v>40416.208333333336</v>
      </c>
      <c r="T888" s="9">
        <f t="shared" si="83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78"/>
        <v>0.29346153846153844</v>
      </c>
      <c r="P889" s="5">
        <f t="shared" si="79"/>
        <v>73.838709677419359</v>
      </c>
      <c r="Q889" t="str">
        <f t="shared" si="80"/>
        <v>Theater</v>
      </c>
      <c r="R889" s="6" t="str">
        <f t="shared" si="81"/>
        <v>Plays</v>
      </c>
      <c r="S889" s="9">
        <f t="shared" si="82"/>
        <v>42202.208333333328</v>
      </c>
      <c r="T889" s="9">
        <f t="shared" si="83"/>
        <v>42249.208333333328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78"/>
        <v>2.0989655172413793</v>
      </c>
      <c r="P890" s="5">
        <f t="shared" si="79"/>
        <v>41.979310344827589</v>
      </c>
      <c r="Q890" t="str">
        <f t="shared" si="80"/>
        <v>Theater</v>
      </c>
      <c r="R890" s="6" t="str">
        <f t="shared" si="81"/>
        <v>Plays</v>
      </c>
      <c r="S890" s="9">
        <f t="shared" si="82"/>
        <v>42836.208333333328</v>
      </c>
      <c r="T890" s="9">
        <f t="shared" si="83"/>
        <v>42855.208333333328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78"/>
        <v>1.697857142857143</v>
      </c>
      <c r="P891" s="5">
        <f t="shared" si="79"/>
        <v>77.93442622950819</v>
      </c>
      <c r="Q891" t="str">
        <f t="shared" si="80"/>
        <v>Music</v>
      </c>
      <c r="R891" s="6" t="str">
        <f t="shared" si="81"/>
        <v>Electric Music</v>
      </c>
      <c r="S891" s="9">
        <f t="shared" si="82"/>
        <v>41710.208333333336</v>
      </c>
      <c r="T891" s="9">
        <f t="shared" si="83"/>
        <v>41717.208333333336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78"/>
        <v>1.1595907738095239</v>
      </c>
      <c r="P892" s="5">
        <f t="shared" si="79"/>
        <v>106.01972789115646</v>
      </c>
      <c r="Q892" t="str">
        <f t="shared" si="80"/>
        <v>Music</v>
      </c>
      <c r="R892" s="6" t="str">
        <f t="shared" si="81"/>
        <v>Indie Rock</v>
      </c>
      <c r="S892" s="9">
        <f t="shared" si="82"/>
        <v>43640.208333333328</v>
      </c>
      <c r="T892" s="9">
        <f t="shared" si="83"/>
        <v>43641.208333333328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78"/>
        <v>2.5859999999999999</v>
      </c>
      <c r="P893" s="5">
        <f t="shared" si="79"/>
        <v>47.018181818181816</v>
      </c>
      <c r="Q893" t="str">
        <f t="shared" si="80"/>
        <v>Film &amp; Video</v>
      </c>
      <c r="R893" s="6" t="str">
        <f t="shared" si="81"/>
        <v>Documentary</v>
      </c>
      <c r="S893" s="9">
        <f t="shared" si="82"/>
        <v>40880.25</v>
      </c>
      <c r="T893" s="9">
        <f t="shared" si="83"/>
        <v>40924.25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78"/>
        <v>2.3058333333333332</v>
      </c>
      <c r="P894" s="5">
        <f t="shared" si="79"/>
        <v>76.016483516483518</v>
      </c>
      <c r="Q894" t="str">
        <f t="shared" si="80"/>
        <v>Publishing</v>
      </c>
      <c r="R894" s="6" t="str">
        <f t="shared" si="81"/>
        <v>Translations</v>
      </c>
      <c r="S894" s="9">
        <f t="shared" si="82"/>
        <v>40319.208333333336</v>
      </c>
      <c r="T894" s="9">
        <f t="shared" si="83"/>
        <v>40360.208333333336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78"/>
        <v>1.2821428571428573</v>
      </c>
      <c r="P895" s="5">
        <f t="shared" si="79"/>
        <v>54.120603015075375</v>
      </c>
      <c r="Q895" t="str">
        <f t="shared" si="80"/>
        <v>Film &amp; Video</v>
      </c>
      <c r="R895" s="6" t="str">
        <f t="shared" si="81"/>
        <v>Documentary</v>
      </c>
      <c r="S895" s="9">
        <f t="shared" si="82"/>
        <v>42170.208333333328</v>
      </c>
      <c r="T895" s="9">
        <f t="shared" si="83"/>
        <v>42174.208333333328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78"/>
        <v>1.8870588235294117</v>
      </c>
      <c r="P896" s="5">
        <f t="shared" si="79"/>
        <v>57.285714285714285</v>
      </c>
      <c r="Q896" t="str">
        <f t="shared" si="80"/>
        <v>Film &amp; Video</v>
      </c>
      <c r="R896" s="6" t="str">
        <f t="shared" si="81"/>
        <v>Television</v>
      </c>
      <c r="S896" s="9">
        <f t="shared" si="82"/>
        <v>41466.208333333336</v>
      </c>
      <c r="T896" s="9">
        <f t="shared" si="83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78"/>
        <v>6.9511889862327911E-2</v>
      </c>
      <c r="P897" s="5">
        <f t="shared" si="79"/>
        <v>103.81308411214954</v>
      </c>
      <c r="Q897" t="str">
        <f t="shared" si="80"/>
        <v>Theater</v>
      </c>
      <c r="R897" s="6" t="str">
        <f t="shared" si="81"/>
        <v>Plays</v>
      </c>
      <c r="S897" s="9">
        <f t="shared" si="82"/>
        <v>43134.25</v>
      </c>
      <c r="T897" s="9">
        <f t="shared" si="83"/>
        <v>43143.25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ref="O898:O961" si="84">E898/D898</f>
        <v>7.7443434343434348</v>
      </c>
      <c r="P898" s="5">
        <f t="shared" ref="P898:P961" si="85">IF(E898=0,0,E898/G898)</f>
        <v>105.02602739726028</v>
      </c>
      <c r="Q898" t="str">
        <f t="shared" ref="Q898:Q961" si="86">IF(COUNTIF(N898,"*film*"),"Film &amp; Video",IF(COUNTIF(N898,"*food*"),"Food",IF(COUNTIF(N898,"*games*"),"Games",IF(COUNTIF(N898,"*journalism*"),"Journalism",IF(COUNTIF(N898,"*music*"),"Music",IF(COUNTIF(N898,"*photography*"),"Photography",IF(COUNTIF(N898,"*publishing*"),"Publishing",IF(COUNTIF(N898,"*technology*"),"Technology",IF(COUNTIF(N898,"*theater*"),"Theater",0)))))))))</f>
        <v>Food</v>
      </c>
      <c r="R898" s="6" t="str">
        <f t="shared" ref="R898:R961" si="87">IF(COUNTIF(N898,"*animation*"),"Animation",IF(COUNTIF(N898,"*documentary*"),"Documentary",IF(COUNTIF(N898,"*drama*"),"Drama",IF(COUNTIF(N898,"*science fiction*"),"Science Fiction",IF(COUNTIF(N898,"*shorts*"),"Shorts",IF(COUNTIF(N898,"*television*"),"Television",IF(COUNTIF(N898,"*food trucks*"),"Food Trucks",IF(COUNTIF(N898,"*mobile games*"),"Mobile Games",IF(COUNTIF(N898,"*video games*"),"Video Games",IF(COUNTIF(N898,"*audio*"),"Audio",IF(COUNTIF(N898,"*electric music*"),"Electric Music",IF(COUNTIF(N898,"*indie rock*"),"Indie Rock",IF(COUNTIF(N898,"*jazz*"),"Jazz",IF(COUNTIF(N898,"*metal*"),"Metal",IF(COUNTIF(N898,"*rock*"),"Rock",IF(COUNTIF(N898,"*world music*"),"World Music",IF(COUNTIF(N898,"*photography books*"),"Photography Books",IF(COUNTIF(N898,"*non*"),"Nonfiction",IF(COUNTIF(N898,"*fiction*"),"Fiction",IF(COUNTIF(N898,"*radio &amp; podcasts*"),"Radio &amp; Podcasts",IF(COUNTIF(N898,"*translation*"),"Translations",IF(COUNTIF(N898,"*wearables*"),"Wearables",IF(COUNTIF(N898,"*web*"),"Web",IF(COUNTIF(N898,"*plays*"),"Plays",0))))))))))))))))))))))))</f>
        <v>Food Trucks</v>
      </c>
      <c r="S898" s="9">
        <f t="shared" si="82"/>
        <v>40738.208333333336</v>
      </c>
      <c r="T898" s="9">
        <f t="shared" si="83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4"/>
        <v>0.27693181818181817</v>
      </c>
      <c r="P899" s="5">
        <f t="shared" si="85"/>
        <v>90.259259259259252</v>
      </c>
      <c r="Q899" t="str">
        <f t="shared" si="86"/>
        <v>Theater</v>
      </c>
      <c r="R899" s="6" t="str">
        <f t="shared" si="87"/>
        <v>Plays</v>
      </c>
      <c r="S899" s="9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si="84"/>
        <v>0.52479620323841425</v>
      </c>
      <c r="P900" s="5">
        <f t="shared" si="85"/>
        <v>76.978705978705975</v>
      </c>
      <c r="Q900" t="str">
        <f t="shared" si="86"/>
        <v>Film &amp; Video</v>
      </c>
      <c r="R900" s="6" t="str">
        <f t="shared" si="87"/>
        <v>Documentary</v>
      </c>
      <c r="S900" s="9">
        <f t="shared" si="88"/>
        <v>43815.25</v>
      </c>
      <c r="T900" s="9">
        <f t="shared" si="89"/>
        <v>43821.25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4"/>
        <v>4.0709677419354842</v>
      </c>
      <c r="P901" s="5">
        <f t="shared" si="85"/>
        <v>102.60162601626017</v>
      </c>
      <c r="Q901" t="str">
        <f t="shared" si="86"/>
        <v>Music</v>
      </c>
      <c r="R901" s="6" t="str">
        <f t="shared" si="87"/>
        <v>Jazz</v>
      </c>
      <c r="S901" s="9">
        <f t="shared" si="88"/>
        <v>41554.208333333336</v>
      </c>
      <c r="T901" s="9">
        <f t="shared" si="89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4"/>
        <v>0.02</v>
      </c>
      <c r="P902" s="5">
        <f t="shared" si="85"/>
        <v>2</v>
      </c>
      <c r="Q902" t="str">
        <f t="shared" si="86"/>
        <v>Technology</v>
      </c>
      <c r="R902" s="6" t="str">
        <f t="shared" si="87"/>
        <v>Web</v>
      </c>
      <c r="S902" s="9">
        <f t="shared" si="88"/>
        <v>41901.208333333336</v>
      </c>
      <c r="T902" s="9">
        <f t="shared" si="89"/>
        <v>41902.208333333336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4"/>
        <v>1.5617857142857143</v>
      </c>
      <c r="P903" s="5">
        <f t="shared" si="85"/>
        <v>55.0062893081761</v>
      </c>
      <c r="Q903" t="str">
        <f t="shared" si="86"/>
        <v>Music</v>
      </c>
      <c r="R903" s="6" t="str">
        <f t="shared" si="87"/>
        <v>Rock</v>
      </c>
      <c r="S903" s="9">
        <f t="shared" si="88"/>
        <v>43298.208333333328</v>
      </c>
      <c r="T903" s="9">
        <f t="shared" si="89"/>
        <v>43331.208333333328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4"/>
        <v>2.5242857142857145</v>
      </c>
      <c r="P904" s="5">
        <f t="shared" si="85"/>
        <v>32.127272727272725</v>
      </c>
      <c r="Q904" t="str">
        <f t="shared" si="86"/>
        <v>Technology</v>
      </c>
      <c r="R904" s="6" t="str">
        <f t="shared" si="87"/>
        <v>Web</v>
      </c>
      <c r="S904" s="9">
        <f t="shared" si="88"/>
        <v>42399.25</v>
      </c>
      <c r="T904" s="9">
        <f t="shared" si="89"/>
        <v>42441.25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4"/>
        <v>1.729268292682927E-2</v>
      </c>
      <c r="P905" s="5">
        <f t="shared" si="85"/>
        <v>50.642857142857146</v>
      </c>
      <c r="Q905" t="str">
        <f t="shared" si="86"/>
        <v>Publishing</v>
      </c>
      <c r="R905" s="6" t="str">
        <f t="shared" si="87"/>
        <v>Nonfiction</v>
      </c>
      <c r="S905" s="9">
        <f t="shared" si="88"/>
        <v>41034.208333333336</v>
      </c>
      <c r="T905" s="9">
        <f t="shared" si="89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4"/>
        <v>0.12230769230769231</v>
      </c>
      <c r="P906" s="5">
        <f t="shared" si="85"/>
        <v>49.6875</v>
      </c>
      <c r="Q906" t="str">
        <f t="shared" si="86"/>
        <v>Publishing</v>
      </c>
      <c r="R906" s="6" t="str">
        <f t="shared" si="87"/>
        <v>Radio &amp; Podcasts</v>
      </c>
      <c r="S906" s="9">
        <f t="shared" si="88"/>
        <v>41186.208333333336</v>
      </c>
      <c r="T906" s="9">
        <f t="shared" si="89"/>
        <v>41190.208333333336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4"/>
        <v>1.6398734177215191</v>
      </c>
      <c r="P907" s="5">
        <f t="shared" si="85"/>
        <v>54.894067796610166</v>
      </c>
      <c r="Q907" t="str">
        <f t="shared" si="86"/>
        <v>Theater</v>
      </c>
      <c r="R907" s="6" t="str">
        <f t="shared" si="87"/>
        <v>Plays</v>
      </c>
      <c r="S907" s="9">
        <f t="shared" si="88"/>
        <v>41536.208333333336</v>
      </c>
      <c r="T907" s="9">
        <f t="shared" si="89"/>
        <v>41539.208333333336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4"/>
        <v>1.6298181818181818</v>
      </c>
      <c r="P908" s="5">
        <f t="shared" si="85"/>
        <v>46.931937172774866</v>
      </c>
      <c r="Q908" t="str">
        <f t="shared" si="86"/>
        <v>Film &amp; Video</v>
      </c>
      <c r="R908" s="6" t="str">
        <f t="shared" si="87"/>
        <v>Documentary</v>
      </c>
      <c r="S908" s="9">
        <f t="shared" si="88"/>
        <v>42868.208333333328</v>
      </c>
      <c r="T908" s="9">
        <f t="shared" si="89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4"/>
        <v>0.20252747252747252</v>
      </c>
      <c r="P909" s="5">
        <f t="shared" si="85"/>
        <v>44.951219512195124</v>
      </c>
      <c r="Q909" t="str">
        <f t="shared" si="86"/>
        <v>Theater</v>
      </c>
      <c r="R909" s="6" t="str">
        <f t="shared" si="87"/>
        <v>Plays</v>
      </c>
      <c r="S909" s="9">
        <f t="shared" si="88"/>
        <v>40660.208333333336</v>
      </c>
      <c r="T909" s="9">
        <f t="shared" si="89"/>
        <v>40667.208333333336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4"/>
        <v>3.1924083769633507</v>
      </c>
      <c r="P910" s="5">
        <f t="shared" si="85"/>
        <v>30.99898322318251</v>
      </c>
      <c r="Q910" t="str">
        <f t="shared" si="86"/>
        <v>Games</v>
      </c>
      <c r="R910" s="6" t="str">
        <f t="shared" si="87"/>
        <v>Video Games</v>
      </c>
      <c r="S910" s="9">
        <f t="shared" si="88"/>
        <v>41031.208333333336</v>
      </c>
      <c r="T910" s="9">
        <f t="shared" si="89"/>
        <v>41042.208333333336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4"/>
        <v>4.7894444444444444</v>
      </c>
      <c r="P911" s="5">
        <f t="shared" si="85"/>
        <v>107.7625</v>
      </c>
      <c r="Q911" t="str">
        <f t="shared" si="86"/>
        <v>Theater</v>
      </c>
      <c r="R911" s="6" t="str">
        <f t="shared" si="87"/>
        <v>Plays</v>
      </c>
      <c r="S911" s="9">
        <f t="shared" si="88"/>
        <v>43255.208333333328</v>
      </c>
      <c r="T911" s="9">
        <f t="shared" si="89"/>
        <v>43282.208333333328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4"/>
        <v>0.19556634304207121</v>
      </c>
      <c r="P912" s="5">
        <f t="shared" si="85"/>
        <v>102.07770270270271</v>
      </c>
      <c r="Q912" t="str">
        <f t="shared" si="86"/>
        <v>Theater</v>
      </c>
      <c r="R912" s="6" t="str">
        <f t="shared" si="87"/>
        <v>Plays</v>
      </c>
      <c r="S912" s="9">
        <f t="shared" si="88"/>
        <v>42026.25</v>
      </c>
      <c r="T912" s="9">
        <f t="shared" si="89"/>
        <v>42027.25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4"/>
        <v>1.9894827586206896</v>
      </c>
      <c r="P913" s="5">
        <f t="shared" si="85"/>
        <v>24.976190476190474</v>
      </c>
      <c r="Q913" t="str">
        <f t="shared" si="86"/>
        <v>Technology</v>
      </c>
      <c r="R913" s="6" t="str">
        <f t="shared" si="87"/>
        <v>Web</v>
      </c>
      <c r="S913" s="9">
        <f t="shared" si="88"/>
        <v>43717.208333333328</v>
      </c>
      <c r="T913" s="9">
        <f t="shared" si="89"/>
        <v>43719.208333333328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4"/>
        <v>7.95</v>
      </c>
      <c r="P914" s="5">
        <f t="shared" si="85"/>
        <v>79.944134078212286</v>
      </c>
      <c r="Q914" t="str">
        <f t="shared" si="86"/>
        <v>Film &amp; Video</v>
      </c>
      <c r="R914" s="6" t="str">
        <f t="shared" si="87"/>
        <v>Drama</v>
      </c>
      <c r="S914" s="9">
        <f t="shared" si="88"/>
        <v>41157.208333333336</v>
      </c>
      <c r="T914" s="9">
        <f t="shared" si="89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4"/>
        <v>0.50621082621082625</v>
      </c>
      <c r="P915" s="5">
        <f t="shared" si="85"/>
        <v>67.946462715105156</v>
      </c>
      <c r="Q915" t="str">
        <f t="shared" si="86"/>
        <v>Film &amp; Video</v>
      </c>
      <c r="R915" s="6" t="str">
        <f t="shared" si="87"/>
        <v>Drama</v>
      </c>
      <c r="S915" s="9">
        <f t="shared" si="88"/>
        <v>43597.208333333328</v>
      </c>
      <c r="T915" s="9">
        <f t="shared" si="89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4"/>
        <v>0.57437499999999997</v>
      </c>
      <c r="P916" s="5">
        <f t="shared" si="85"/>
        <v>26.070921985815602</v>
      </c>
      <c r="Q916" t="str">
        <f t="shared" si="86"/>
        <v>Theater</v>
      </c>
      <c r="R916" s="6" t="str">
        <f t="shared" si="87"/>
        <v>Plays</v>
      </c>
      <c r="S916" s="9">
        <f t="shared" si="88"/>
        <v>41490.208333333336</v>
      </c>
      <c r="T916" s="9">
        <f t="shared" si="89"/>
        <v>41502.208333333336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4"/>
        <v>1.5562827640984909</v>
      </c>
      <c r="P917" s="5">
        <f t="shared" si="85"/>
        <v>105.0032154340836</v>
      </c>
      <c r="Q917" t="str">
        <f t="shared" si="86"/>
        <v>Film &amp; Video</v>
      </c>
      <c r="R917" s="6" t="str">
        <f t="shared" si="87"/>
        <v>Television</v>
      </c>
      <c r="S917" s="9">
        <f t="shared" si="88"/>
        <v>42976.208333333328</v>
      </c>
      <c r="T917" s="9">
        <f t="shared" si="89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4"/>
        <v>0.36297297297297298</v>
      </c>
      <c r="P918" s="5">
        <f t="shared" si="85"/>
        <v>25.826923076923077</v>
      </c>
      <c r="Q918" t="str">
        <f t="shared" si="86"/>
        <v>Photography</v>
      </c>
      <c r="R918" s="6" t="str">
        <f t="shared" si="87"/>
        <v>Photography Books</v>
      </c>
      <c r="S918" s="9">
        <f t="shared" si="88"/>
        <v>41991.25</v>
      </c>
      <c r="T918" s="9">
        <f t="shared" si="89"/>
        <v>42000.25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4"/>
        <v>0.58250000000000002</v>
      </c>
      <c r="P919" s="5">
        <f t="shared" si="85"/>
        <v>77.666666666666671</v>
      </c>
      <c r="Q919" t="str">
        <f t="shared" si="86"/>
        <v>Film &amp; Video</v>
      </c>
      <c r="R919" s="6" t="str">
        <f t="shared" si="87"/>
        <v>Shorts</v>
      </c>
      <c r="S919" s="9">
        <f t="shared" si="88"/>
        <v>40722.208333333336</v>
      </c>
      <c r="T919" s="9">
        <f t="shared" si="89"/>
        <v>40746.208333333336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4"/>
        <v>2.3739473684210526</v>
      </c>
      <c r="P920" s="5">
        <f t="shared" si="85"/>
        <v>57.82692307692308</v>
      </c>
      <c r="Q920" t="str">
        <f t="shared" si="86"/>
        <v>Publishing</v>
      </c>
      <c r="R920" s="6" t="str">
        <f t="shared" si="87"/>
        <v>Radio &amp; Podcasts</v>
      </c>
      <c r="S920" s="9">
        <f t="shared" si="88"/>
        <v>41117.208333333336</v>
      </c>
      <c r="T920" s="9">
        <f t="shared" si="89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4"/>
        <v>0.58750000000000002</v>
      </c>
      <c r="P921" s="5">
        <f t="shared" si="85"/>
        <v>92.955555555555549</v>
      </c>
      <c r="Q921" t="str">
        <f t="shared" si="86"/>
        <v>Theater</v>
      </c>
      <c r="R921" s="6" t="str">
        <f t="shared" si="87"/>
        <v>Plays</v>
      </c>
      <c r="S921" s="9">
        <f t="shared" si="88"/>
        <v>43022.208333333328</v>
      </c>
      <c r="T921" s="9">
        <f t="shared" si="89"/>
        <v>43054.25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4"/>
        <v>1.8256603773584905</v>
      </c>
      <c r="P922" s="5">
        <f t="shared" si="85"/>
        <v>37.945098039215686</v>
      </c>
      <c r="Q922" t="str">
        <f t="shared" si="86"/>
        <v>Film &amp; Video</v>
      </c>
      <c r="R922" s="6" t="str">
        <f t="shared" si="87"/>
        <v>Animation</v>
      </c>
      <c r="S922" s="9">
        <f t="shared" si="88"/>
        <v>43503.25</v>
      </c>
      <c r="T922" s="9">
        <f t="shared" si="89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4"/>
        <v>7.5436408977556111E-3</v>
      </c>
      <c r="P923" s="5">
        <f t="shared" si="85"/>
        <v>31.842105263157894</v>
      </c>
      <c r="Q923" t="str">
        <f t="shared" si="86"/>
        <v>Technology</v>
      </c>
      <c r="R923" s="6" t="str">
        <f t="shared" si="87"/>
        <v>Web</v>
      </c>
      <c r="S923" s="9">
        <f t="shared" si="88"/>
        <v>40951.25</v>
      </c>
      <c r="T923" s="9">
        <f t="shared" si="89"/>
        <v>40965.25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4"/>
        <v>1.7595330739299611</v>
      </c>
      <c r="P924" s="5">
        <f t="shared" si="85"/>
        <v>40</v>
      </c>
      <c r="Q924" t="str">
        <f t="shared" si="86"/>
        <v>Music</v>
      </c>
      <c r="R924" s="6" t="str">
        <f t="shared" si="87"/>
        <v>World Music</v>
      </c>
      <c r="S924" s="9">
        <f t="shared" si="88"/>
        <v>43443.25</v>
      </c>
      <c r="T924" s="9">
        <f t="shared" si="89"/>
        <v>43452.25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4"/>
        <v>2.3788235294117648</v>
      </c>
      <c r="P925" s="5">
        <f t="shared" si="85"/>
        <v>101.1</v>
      </c>
      <c r="Q925" t="str">
        <f t="shared" si="86"/>
        <v>Theater</v>
      </c>
      <c r="R925" s="6" t="str">
        <f t="shared" si="87"/>
        <v>Plays</v>
      </c>
      <c r="S925" s="9">
        <f t="shared" si="88"/>
        <v>40373.208333333336</v>
      </c>
      <c r="T925" s="9">
        <f t="shared" si="89"/>
        <v>40374.208333333336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4"/>
        <v>4.8805076142131982</v>
      </c>
      <c r="P926" s="5">
        <f t="shared" si="85"/>
        <v>84.006989951944078</v>
      </c>
      <c r="Q926" t="str">
        <f t="shared" si="86"/>
        <v>Theater</v>
      </c>
      <c r="R926" s="6" t="str">
        <f t="shared" si="87"/>
        <v>Plays</v>
      </c>
      <c r="S926" s="9">
        <f t="shared" si="88"/>
        <v>43769.208333333328</v>
      </c>
      <c r="T926" s="9">
        <f t="shared" si="89"/>
        <v>43780.25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4"/>
        <v>2.2406666666666668</v>
      </c>
      <c r="P927" s="5">
        <f t="shared" si="85"/>
        <v>103.41538461538461</v>
      </c>
      <c r="Q927" t="str">
        <f t="shared" si="86"/>
        <v>Theater</v>
      </c>
      <c r="R927" s="6" t="str">
        <f t="shared" si="87"/>
        <v>Plays</v>
      </c>
      <c r="S927" s="9">
        <f t="shared" si="88"/>
        <v>43000.208333333328</v>
      </c>
      <c r="T927" s="9">
        <f t="shared" si="89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4"/>
        <v>0.18126436781609195</v>
      </c>
      <c r="P928" s="5">
        <f t="shared" si="85"/>
        <v>105.13333333333334</v>
      </c>
      <c r="Q928" t="str">
        <f t="shared" si="86"/>
        <v>Food</v>
      </c>
      <c r="R928" s="6" t="str">
        <f t="shared" si="87"/>
        <v>Food Trucks</v>
      </c>
      <c r="S928" s="9">
        <f t="shared" si="88"/>
        <v>42502.208333333328</v>
      </c>
      <c r="T928" s="9">
        <f t="shared" si="89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4"/>
        <v>0.45847222222222223</v>
      </c>
      <c r="P929" s="5">
        <f t="shared" si="85"/>
        <v>89.21621621621621</v>
      </c>
      <c r="Q929" t="str">
        <f t="shared" si="86"/>
        <v>Theater</v>
      </c>
      <c r="R929" s="6" t="str">
        <f t="shared" si="87"/>
        <v>Plays</v>
      </c>
      <c r="S929" s="9">
        <f t="shared" si="88"/>
        <v>41102.208333333336</v>
      </c>
      <c r="T929" s="9">
        <f t="shared" si="89"/>
        <v>41131.208333333336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4"/>
        <v>1.1731541218637993</v>
      </c>
      <c r="P930" s="5">
        <f t="shared" si="85"/>
        <v>51.995234312946785</v>
      </c>
      <c r="Q930" t="str">
        <f t="shared" si="86"/>
        <v>Technology</v>
      </c>
      <c r="R930" s="6" t="str">
        <f t="shared" si="87"/>
        <v>Web</v>
      </c>
      <c r="S930" s="9">
        <f t="shared" si="88"/>
        <v>41637.25</v>
      </c>
      <c r="T930" s="9">
        <f t="shared" si="89"/>
        <v>41646.25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4"/>
        <v>2.173090909090909</v>
      </c>
      <c r="P931" s="5">
        <f t="shared" si="85"/>
        <v>64.956521739130437</v>
      </c>
      <c r="Q931" t="str">
        <f t="shared" si="86"/>
        <v>Theater</v>
      </c>
      <c r="R931" s="6" t="str">
        <f t="shared" si="87"/>
        <v>Plays</v>
      </c>
      <c r="S931" s="9">
        <f t="shared" si="88"/>
        <v>42858.208333333328</v>
      </c>
      <c r="T931" s="9">
        <f t="shared" si="89"/>
        <v>42872.208333333328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4"/>
        <v>1.1228571428571428</v>
      </c>
      <c r="P932" s="5">
        <f t="shared" si="85"/>
        <v>46.235294117647058</v>
      </c>
      <c r="Q932" t="str">
        <f t="shared" si="86"/>
        <v>Theater</v>
      </c>
      <c r="R932" s="6" t="str">
        <f t="shared" si="87"/>
        <v>Plays</v>
      </c>
      <c r="S932" s="9">
        <f t="shared" si="88"/>
        <v>42060.25</v>
      </c>
      <c r="T932" s="9">
        <f t="shared" si="89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4"/>
        <v>0.72518987341772156</v>
      </c>
      <c r="P933" s="5">
        <f t="shared" si="85"/>
        <v>51.151785714285715</v>
      </c>
      <c r="Q933" t="str">
        <f t="shared" si="86"/>
        <v>Theater</v>
      </c>
      <c r="R933" s="6" t="str">
        <f t="shared" si="87"/>
        <v>Plays</v>
      </c>
      <c r="S933" s="9">
        <f t="shared" si="88"/>
        <v>41818.208333333336</v>
      </c>
      <c r="T933" s="9">
        <f t="shared" si="89"/>
        <v>41820.208333333336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4"/>
        <v>2.1230434782608696</v>
      </c>
      <c r="P934" s="5">
        <f t="shared" si="85"/>
        <v>33.909722222222221</v>
      </c>
      <c r="Q934" t="str">
        <f t="shared" si="86"/>
        <v>Music</v>
      </c>
      <c r="R934" s="6" t="str">
        <f t="shared" si="87"/>
        <v>Rock</v>
      </c>
      <c r="S934" s="9">
        <f t="shared" si="88"/>
        <v>41709.208333333336</v>
      </c>
      <c r="T934" s="9">
        <f t="shared" si="89"/>
        <v>41712.208333333336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4"/>
        <v>2.3974657534246577</v>
      </c>
      <c r="P935" s="5">
        <f t="shared" si="85"/>
        <v>92.016298633017882</v>
      </c>
      <c r="Q935" t="str">
        <f t="shared" si="86"/>
        <v>Theater</v>
      </c>
      <c r="R935" s="6" t="str">
        <f t="shared" si="87"/>
        <v>Plays</v>
      </c>
      <c r="S935" s="9">
        <f t="shared" si="88"/>
        <v>41372.208333333336</v>
      </c>
      <c r="T935" s="9">
        <f t="shared" si="89"/>
        <v>41385.208333333336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4"/>
        <v>1.8193548387096774</v>
      </c>
      <c r="P936" s="5">
        <f t="shared" si="85"/>
        <v>107.42857142857143</v>
      </c>
      <c r="Q936" t="str">
        <f t="shared" si="86"/>
        <v>Theater</v>
      </c>
      <c r="R936" s="6" t="str">
        <f t="shared" si="87"/>
        <v>Plays</v>
      </c>
      <c r="S936" s="9">
        <f t="shared" si="88"/>
        <v>42422.25</v>
      </c>
      <c r="T936" s="9">
        <f t="shared" si="89"/>
        <v>42428.25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4"/>
        <v>1.6413114754098361</v>
      </c>
      <c r="P937" s="5">
        <f t="shared" si="85"/>
        <v>75.848484848484844</v>
      </c>
      <c r="Q937" t="str">
        <f t="shared" si="86"/>
        <v>Theater</v>
      </c>
      <c r="R937" s="6" t="str">
        <f t="shared" si="87"/>
        <v>Plays</v>
      </c>
      <c r="S937" s="9">
        <f t="shared" si="88"/>
        <v>42209.208333333328</v>
      </c>
      <c r="T937" s="9">
        <f t="shared" si="89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4"/>
        <v>1.6375968992248063E-2</v>
      </c>
      <c r="P938" s="5">
        <f t="shared" si="85"/>
        <v>80.476190476190482</v>
      </c>
      <c r="Q938" t="str">
        <f t="shared" si="86"/>
        <v>Theater</v>
      </c>
      <c r="R938" s="6" t="str">
        <f t="shared" si="87"/>
        <v>Plays</v>
      </c>
      <c r="S938" s="9">
        <f t="shared" si="88"/>
        <v>43668.208333333328</v>
      </c>
      <c r="T938" s="9">
        <f t="shared" si="89"/>
        <v>43671.208333333328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4"/>
        <v>0.49643859649122807</v>
      </c>
      <c r="P939" s="5">
        <f t="shared" si="85"/>
        <v>86.978483606557376</v>
      </c>
      <c r="Q939" t="str">
        <f t="shared" si="86"/>
        <v>Film &amp; Video</v>
      </c>
      <c r="R939" s="6" t="str">
        <f t="shared" si="87"/>
        <v>Documentary</v>
      </c>
      <c r="S939" s="9">
        <f t="shared" si="88"/>
        <v>42334.25</v>
      </c>
      <c r="T939" s="9">
        <f t="shared" si="89"/>
        <v>42343.25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4"/>
        <v>1.0970652173913042</v>
      </c>
      <c r="P940" s="5">
        <f t="shared" si="85"/>
        <v>105.13541666666667</v>
      </c>
      <c r="Q940" t="str">
        <f t="shared" si="86"/>
        <v>Publishing</v>
      </c>
      <c r="R940" s="6" t="str">
        <f t="shared" si="87"/>
        <v>Fiction</v>
      </c>
      <c r="S940" s="9">
        <f t="shared" si="88"/>
        <v>43263.208333333328</v>
      </c>
      <c r="T940" s="9">
        <f t="shared" si="89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4"/>
        <v>0.49217948717948717</v>
      </c>
      <c r="P941" s="5">
        <f t="shared" si="85"/>
        <v>57.298507462686565</v>
      </c>
      <c r="Q941" t="str">
        <f t="shared" si="86"/>
        <v>Games</v>
      </c>
      <c r="R941" s="6" t="str">
        <f t="shared" si="87"/>
        <v>Video Games</v>
      </c>
      <c r="S941" s="9">
        <f t="shared" si="88"/>
        <v>40670.208333333336</v>
      </c>
      <c r="T941" s="9">
        <f t="shared" si="89"/>
        <v>40687.208333333336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4"/>
        <v>0.62232323232323228</v>
      </c>
      <c r="P942" s="5">
        <f t="shared" si="85"/>
        <v>93.348484848484844</v>
      </c>
      <c r="Q942" t="str">
        <f t="shared" si="86"/>
        <v>Technology</v>
      </c>
      <c r="R942" s="6" t="str">
        <f t="shared" si="87"/>
        <v>Web</v>
      </c>
      <c r="S942" s="9">
        <f t="shared" si="88"/>
        <v>41244.25</v>
      </c>
      <c r="T942" s="9">
        <f t="shared" si="89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4"/>
        <v>0.1305813953488372</v>
      </c>
      <c r="P943" s="5">
        <f t="shared" si="85"/>
        <v>71.987179487179489</v>
      </c>
      <c r="Q943" t="str">
        <f t="shared" si="86"/>
        <v>Theater</v>
      </c>
      <c r="R943" s="6" t="str">
        <f t="shared" si="87"/>
        <v>Plays</v>
      </c>
      <c r="S943" s="9">
        <f t="shared" si="88"/>
        <v>40552.25</v>
      </c>
      <c r="T943" s="9">
        <f t="shared" si="89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4"/>
        <v>0.64635416666666667</v>
      </c>
      <c r="P944" s="5">
        <f t="shared" si="85"/>
        <v>92.611940298507463</v>
      </c>
      <c r="Q944" t="str">
        <f t="shared" si="86"/>
        <v>Theater</v>
      </c>
      <c r="R944" s="6" t="str">
        <f t="shared" si="87"/>
        <v>Plays</v>
      </c>
      <c r="S944" s="9">
        <f t="shared" si="88"/>
        <v>40568.25</v>
      </c>
      <c r="T944" s="9">
        <f t="shared" si="89"/>
        <v>40571.25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4"/>
        <v>1.5958666666666668</v>
      </c>
      <c r="P945" s="5">
        <f t="shared" si="85"/>
        <v>104.99122807017544</v>
      </c>
      <c r="Q945" t="str">
        <f t="shared" si="86"/>
        <v>Food</v>
      </c>
      <c r="R945" s="6" t="str">
        <f t="shared" si="87"/>
        <v>Food Trucks</v>
      </c>
      <c r="S945" s="9">
        <f t="shared" si="88"/>
        <v>41906.208333333336</v>
      </c>
      <c r="T945" s="9">
        <f t="shared" si="89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4"/>
        <v>0.81420000000000003</v>
      </c>
      <c r="P946" s="5">
        <f t="shared" si="85"/>
        <v>30.958174904942965</v>
      </c>
      <c r="Q946" t="str">
        <f t="shared" si="86"/>
        <v>Photography</v>
      </c>
      <c r="R946" s="6" t="str">
        <f t="shared" si="87"/>
        <v>Photography Books</v>
      </c>
      <c r="S946" s="9">
        <f t="shared" si="88"/>
        <v>42776.25</v>
      </c>
      <c r="T946" s="9">
        <f t="shared" si="89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4"/>
        <v>0.32444767441860467</v>
      </c>
      <c r="P947" s="5">
        <f t="shared" si="85"/>
        <v>33.001182732111175</v>
      </c>
      <c r="Q947" t="str">
        <f t="shared" si="86"/>
        <v>Photography</v>
      </c>
      <c r="R947" s="6" t="str">
        <f t="shared" si="87"/>
        <v>Photography Books</v>
      </c>
      <c r="S947" s="9">
        <f t="shared" si="88"/>
        <v>41004.208333333336</v>
      </c>
      <c r="T947" s="9">
        <f t="shared" si="89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4"/>
        <v>9.9141184124918666E-2</v>
      </c>
      <c r="P948" s="5">
        <f t="shared" si="85"/>
        <v>84.187845303867405</v>
      </c>
      <c r="Q948" t="str">
        <f t="shared" si="86"/>
        <v>Theater</v>
      </c>
      <c r="R948" s="6" t="str">
        <f t="shared" si="87"/>
        <v>Plays</v>
      </c>
      <c r="S948" s="9">
        <f t="shared" si="88"/>
        <v>40710.208333333336</v>
      </c>
      <c r="T948" s="9">
        <f t="shared" si="89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4"/>
        <v>0.26694444444444443</v>
      </c>
      <c r="P949" s="5">
        <f t="shared" si="85"/>
        <v>73.92307692307692</v>
      </c>
      <c r="Q949" t="str">
        <f t="shared" si="86"/>
        <v>Theater</v>
      </c>
      <c r="R949" s="6" t="str">
        <f t="shared" si="87"/>
        <v>Plays</v>
      </c>
      <c r="S949" s="9">
        <f t="shared" si="88"/>
        <v>41908.208333333336</v>
      </c>
      <c r="T949" s="9">
        <f t="shared" si="89"/>
        <v>41915.208333333336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4"/>
        <v>0.62957446808510642</v>
      </c>
      <c r="P950" s="5">
        <f t="shared" si="85"/>
        <v>36.987499999999997</v>
      </c>
      <c r="Q950" t="str">
        <f t="shared" si="86"/>
        <v>Film &amp; Video</v>
      </c>
      <c r="R950" s="6" t="str">
        <f t="shared" si="87"/>
        <v>Documentary</v>
      </c>
      <c r="S950" s="9">
        <f t="shared" si="88"/>
        <v>41985.25</v>
      </c>
      <c r="T950" s="9">
        <f t="shared" si="89"/>
        <v>41995.25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4"/>
        <v>1.6135593220338984</v>
      </c>
      <c r="P951" s="5">
        <f t="shared" si="85"/>
        <v>46.896551724137929</v>
      </c>
      <c r="Q951" t="str">
        <f t="shared" si="86"/>
        <v>Technology</v>
      </c>
      <c r="R951" s="6" t="str">
        <f t="shared" si="87"/>
        <v>Web</v>
      </c>
      <c r="S951" s="9">
        <f t="shared" si="88"/>
        <v>42112.208333333328</v>
      </c>
      <c r="T951" s="9">
        <f t="shared" si="89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4"/>
        <v>0.05</v>
      </c>
      <c r="P952" s="5">
        <f t="shared" si="85"/>
        <v>5</v>
      </c>
      <c r="Q952" t="str">
        <f t="shared" si="86"/>
        <v>Theater</v>
      </c>
      <c r="R952" s="6" t="str">
        <f t="shared" si="87"/>
        <v>Plays</v>
      </c>
      <c r="S952" s="9">
        <f t="shared" si="88"/>
        <v>43571.208333333328</v>
      </c>
      <c r="T952" s="9">
        <f t="shared" si="89"/>
        <v>43576.208333333328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4"/>
        <v>10.969379310344827</v>
      </c>
      <c r="P953" s="5">
        <f t="shared" si="85"/>
        <v>102.02437459910199</v>
      </c>
      <c r="Q953" t="str">
        <f t="shared" si="86"/>
        <v>Music</v>
      </c>
      <c r="R953" s="6" t="str">
        <f t="shared" si="87"/>
        <v>Rock</v>
      </c>
      <c r="S953" s="9">
        <f t="shared" si="88"/>
        <v>42730.25</v>
      </c>
      <c r="T953" s="9">
        <f t="shared" si="89"/>
        <v>42731.25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4"/>
        <v>0.70094158075601376</v>
      </c>
      <c r="P954" s="5">
        <f t="shared" si="85"/>
        <v>45.007502206531335</v>
      </c>
      <c r="Q954" t="str">
        <f t="shared" si="86"/>
        <v>Film &amp; Video</v>
      </c>
      <c r="R954" s="6" t="str">
        <f t="shared" si="87"/>
        <v>Documentary</v>
      </c>
      <c r="S954" s="9">
        <f t="shared" si="88"/>
        <v>42591.208333333328</v>
      </c>
      <c r="T954" s="9">
        <f t="shared" si="89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4"/>
        <v>0.6</v>
      </c>
      <c r="P955" s="5">
        <f t="shared" si="85"/>
        <v>94.285714285714292</v>
      </c>
      <c r="Q955" t="str">
        <f t="shared" si="86"/>
        <v>Film &amp; Video</v>
      </c>
      <c r="R955" s="6" t="str">
        <f t="shared" si="87"/>
        <v>Science Fiction</v>
      </c>
      <c r="S955" s="9">
        <f t="shared" si="88"/>
        <v>42358.25</v>
      </c>
      <c r="T955" s="9">
        <f t="shared" si="89"/>
        <v>42394.25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4"/>
        <v>3.6709859154929578</v>
      </c>
      <c r="P956" s="5">
        <f t="shared" si="85"/>
        <v>101.02325581395348</v>
      </c>
      <c r="Q956" t="str">
        <f t="shared" si="86"/>
        <v>Technology</v>
      </c>
      <c r="R956" s="6" t="str">
        <f t="shared" si="87"/>
        <v>Web</v>
      </c>
      <c r="S956" s="9">
        <f t="shared" si="88"/>
        <v>41174.208333333336</v>
      </c>
      <c r="T956" s="9">
        <f t="shared" si="89"/>
        <v>41198.208333333336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4"/>
        <v>11.09</v>
      </c>
      <c r="P957" s="5">
        <f t="shared" si="85"/>
        <v>97.037499999999994</v>
      </c>
      <c r="Q957" t="str">
        <f t="shared" si="86"/>
        <v>Theater</v>
      </c>
      <c r="R957" s="6" t="str">
        <f t="shared" si="87"/>
        <v>Plays</v>
      </c>
      <c r="S957" s="9">
        <f t="shared" si="88"/>
        <v>41238.25</v>
      </c>
      <c r="T957" s="9">
        <f t="shared" si="89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4"/>
        <v>0.19028784648187633</v>
      </c>
      <c r="P958" s="5">
        <f t="shared" si="85"/>
        <v>43.00963855421687</v>
      </c>
      <c r="Q958" t="str">
        <f t="shared" si="86"/>
        <v>Film &amp; Video</v>
      </c>
      <c r="R958" s="6" t="str">
        <f t="shared" si="87"/>
        <v>Science Fiction</v>
      </c>
      <c r="S958" s="9">
        <f t="shared" si="88"/>
        <v>42360.25</v>
      </c>
      <c r="T958" s="9">
        <f t="shared" si="89"/>
        <v>42364.25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4"/>
        <v>1.2687755102040816</v>
      </c>
      <c r="P959" s="5">
        <f t="shared" si="85"/>
        <v>94.916030534351151</v>
      </c>
      <c r="Q959" t="str">
        <f t="shared" si="86"/>
        <v>Theater</v>
      </c>
      <c r="R959" s="6" t="str">
        <f t="shared" si="87"/>
        <v>Plays</v>
      </c>
      <c r="S959" s="9">
        <f t="shared" si="88"/>
        <v>40955.25</v>
      </c>
      <c r="T959" s="9">
        <f t="shared" si="89"/>
        <v>40958.25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4"/>
        <v>7.3463636363636367</v>
      </c>
      <c r="P960" s="5">
        <f t="shared" si="85"/>
        <v>72.151785714285708</v>
      </c>
      <c r="Q960" t="str">
        <f t="shared" si="86"/>
        <v>Film &amp; Video</v>
      </c>
      <c r="R960" s="6" t="str">
        <f t="shared" si="87"/>
        <v>Animation</v>
      </c>
      <c r="S960" s="9">
        <f t="shared" si="88"/>
        <v>40350.208333333336</v>
      </c>
      <c r="T960" s="9">
        <f t="shared" si="89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4"/>
        <v>4.5731034482758622E-2</v>
      </c>
      <c r="P961" s="5">
        <f t="shared" si="85"/>
        <v>51.007692307692309</v>
      </c>
      <c r="Q961" t="str">
        <f t="shared" si="86"/>
        <v>Publishing</v>
      </c>
      <c r="R961" s="6" t="str">
        <f t="shared" si="87"/>
        <v>Translations</v>
      </c>
      <c r="S961" s="9">
        <f t="shared" si="88"/>
        <v>40357.208333333336</v>
      </c>
      <c r="T961" s="9">
        <f t="shared" si="89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ref="O962:O1001" si="90">E962/D962</f>
        <v>0.85054545454545449</v>
      </c>
      <c r="P962" s="5">
        <f t="shared" ref="P962:P1001" si="91">IF(E962=0,0,E962/G962)</f>
        <v>85.054545454545448</v>
      </c>
      <c r="Q962" t="str">
        <f t="shared" ref="Q962:Q1001" si="92">IF(COUNTIF(N962,"*film*"),"Film &amp; Video",IF(COUNTIF(N962,"*food*"),"Food",IF(COUNTIF(N962,"*games*"),"Games",IF(COUNTIF(N962,"*journalism*"),"Journalism",IF(COUNTIF(N962,"*music*"),"Music",IF(COUNTIF(N962,"*photography*"),"Photography",IF(COUNTIF(N962,"*publishing*"),"Publishing",IF(COUNTIF(N962,"*technology*"),"Technology",IF(COUNTIF(N962,"*theater*"),"Theater",0)))))))))</f>
        <v>Technology</v>
      </c>
      <c r="R962" s="6" t="str">
        <f t="shared" ref="R962:R1001" si="93">IF(COUNTIF(N962,"*animation*"),"Animation",IF(COUNTIF(N962,"*documentary*"),"Documentary",IF(COUNTIF(N962,"*drama*"),"Drama",IF(COUNTIF(N962,"*science fiction*"),"Science Fiction",IF(COUNTIF(N962,"*shorts*"),"Shorts",IF(COUNTIF(N962,"*television*"),"Television",IF(COUNTIF(N962,"*food trucks*"),"Food Trucks",IF(COUNTIF(N962,"*mobile games*"),"Mobile Games",IF(COUNTIF(N962,"*video games*"),"Video Games",IF(COUNTIF(N962,"*audio*"),"Audio",IF(COUNTIF(N962,"*electric music*"),"Electric Music",IF(COUNTIF(N962,"*indie rock*"),"Indie Rock",IF(COUNTIF(N962,"*jazz*"),"Jazz",IF(COUNTIF(N962,"*metal*"),"Metal",IF(COUNTIF(N962,"*rock*"),"Rock",IF(COUNTIF(N962,"*world music*"),"World Music",IF(COUNTIF(N962,"*photography books*"),"Photography Books",IF(COUNTIF(N962,"*non*"),"Nonfiction",IF(COUNTIF(N962,"*fiction*"),"Fiction",IF(COUNTIF(N962,"*radio &amp; podcasts*"),"Radio &amp; Podcasts",IF(COUNTIF(N962,"*translation*"),"Translations",IF(COUNTIF(N962,"*wearables*"),"Wearables",IF(COUNTIF(N962,"*web*"),"Web",IF(COUNTIF(N962,"*plays*"),"Plays",0))))))))))))))))))))))))</f>
        <v>Web</v>
      </c>
      <c r="S962" s="9">
        <f t="shared" si="88"/>
        <v>42408.25</v>
      </c>
      <c r="T962" s="9">
        <f t="shared" si="89"/>
        <v>42445.208333333328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90"/>
        <v>1.1929824561403508</v>
      </c>
      <c r="P963" s="5">
        <f t="shared" si="91"/>
        <v>43.87096774193548</v>
      </c>
      <c r="Q963" t="str">
        <f t="shared" si="92"/>
        <v>Publishing</v>
      </c>
      <c r="R963" s="6" t="str">
        <f t="shared" si="93"/>
        <v>Translations</v>
      </c>
      <c r="S963" s="9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90"/>
        <v>2.9602777777777778</v>
      </c>
      <c r="P964" s="5">
        <f t="shared" si="91"/>
        <v>40.063909774436091</v>
      </c>
      <c r="Q964" t="str">
        <f t="shared" si="92"/>
        <v>Food</v>
      </c>
      <c r="R964" s="6" t="str">
        <f t="shared" si="93"/>
        <v>Food Trucks</v>
      </c>
      <c r="S964" s="9">
        <f t="shared" si="94"/>
        <v>41592.25</v>
      </c>
      <c r="T964" s="9">
        <f t="shared" si="95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0"/>
        <v>0.84694915254237291</v>
      </c>
      <c r="P965" s="5">
        <f t="shared" si="91"/>
        <v>43.833333333333336</v>
      </c>
      <c r="Q965" t="str">
        <f t="shared" si="92"/>
        <v>Photography</v>
      </c>
      <c r="R965" s="6" t="str">
        <f t="shared" si="93"/>
        <v>Photography Books</v>
      </c>
      <c r="S965" s="9">
        <f t="shared" si="94"/>
        <v>40607.25</v>
      </c>
      <c r="T965" s="9">
        <f t="shared" si="95"/>
        <v>40613.25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0"/>
        <v>3.5578378378378379</v>
      </c>
      <c r="P966" s="5">
        <f t="shared" si="91"/>
        <v>84.92903225806451</v>
      </c>
      <c r="Q966" t="str">
        <f t="shared" si="92"/>
        <v>Theater</v>
      </c>
      <c r="R966" s="6" t="str">
        <f t="shared" si="93"/>
        <v>Plays</v>
      </c>
      <c r="S966" s="9">
        <f t="shared" si="94"/>
        <v>42135.208333333328</v>
      </c>
      <c r="T966" s="9">
        <f t="shared" si="95"/>
        <v>42140.208333333328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0"/>
        <v>3.8640909090909092</v>
      </c>
      <c r="P967" s="5">
        <f t="shared" si="91"/>
        <v>41.067632850241544</v>
      </c>
      <c r="Q967" t="str">
        <f t="shared" si="92"/>
        <v>Music</v>
      </c>
      <c r="R967" s="6" t="str">
        <f t="shared" si="93"/>
        <v>Rock</v>
      </c>
      <c r="S967" s="9">
        <f t="shared" si="94"/>
        <v>40203.25</v>
      </c>
      <c r="T967" s="9">
        <f t="shared" si="95"/>
        <v>40243.25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0"/>
        <v>7.9223529411764702</v>
      </c>
      <c r="P968" s="5">
        <f t="shared" si="91"/>
        <v>54.971428571428568</v>
      </c>
      <c r="Q968" t="str">
        <f t="shared" si="92"/>
        <v>Theater</v>
      </c>
      <c r="R968" s="6" t="str">
        <f t="shared" si="93"/>
        <v>Plays</v>
      </c>
      <c r="S968" s="9">
        <f t="shared" si="94"/>
        <v>42901.208333333328</v>
      </c>
      <c r="T968" s="9">
        <f t="shared" si="95"/>
        <v>42903.208333333328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0"/>
        <v>1.3703393665158372</v>
      </c>
      <c r="P969" s="5">
        <f t="shared" si="91"/>
        <v>77.010807374443743</v>
      </c>
      <c r="Q969" t="str">
        <f t="shared" si="92"/>
        <v>Music</v>
      </c>
      <c r="R969" s="6" t="str">
        <f t="shared" si="93"/>
        <v>World Music</v>
      </c>
      <c r="S969" s="9">
        <f t="shared" si="94"/>
        <v>41005.208333333336</v>
      </c>
      <c r="T969" s="9">
        <f t="shared" si="95"/>
        <v>41042.208333333336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0"/>
        <v>3.3820833333333336</v>
      </c>
      <c r="P970" s="5">
        <f t="shared" si="91"/>
        <v>71.201754385964918</v>
      </c>
      <c r="Q970" t="str">
        <f t="shared" si="92"/>
        <v>Food</v>
      </c>
      <c r="R970" s="6" t="str">
        <f t="shared" si="93"/>
        <v>Food Trucks</v>
      </c>
      <c r="S970" s="9">
        <f t="shared" si="94"/>
        <v>40544.25</v>
      </c>
      <c r="T970" s="9">
        <f t="shared" si="95"/>
        <v>40559.25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0"/>
        <v>1.0822784810126582</v>
      </c>
      <c r="P971" s="5">
        <f t="shared" si="91"/>
        <v>91.935483870967744</v>
      </c>
      <c r="Q971" t="str">
        <f t="shared" si="92"/>
        <v>Theater</v>
      </c>
      <c r="R971" s="6" t="str">
        <f t="shared" si="93"/>
        <v>Plays</v>
      </c>
      <c r="S971" s="9">
        <f t="shared" si="94"/>
        <v>43821.25</v>
      </c>
      <c r="T971" s="9">
        <f t="shared" si="95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0"/>
        <v>0.60757639620653314</v>
      </c>
      <c r="P972" s="5">
        <f t="shared" si="91"/>
        <v>97.069023569023571</v>
      </c>
      <c r="Q972" t="str">
        <f t="shared" si="92"/>
        <v>Theater</v>
      </c>
      <c r="R972" s="6" t="str">
        <f t="shared" si="93"/>
        <v>Plays</v>
      </c>
      <c r="S972" s="9">
        <f t="shared" si="94"/>
        <v>40672.208333333336</v>
      </c>
      <c r="T972" s="9">
        <f t="shared" si="95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0"/>
        <v>0.27725490196078434</v>
      </c>
      <c r="P973" s="5">
        <f t="shared" si="91"/>
        <v>58.916666666666664</v>
      </c>
      <c r="Q973" t="str">
        <f t="shared" si="92"/>
        <v>Film &amp; Video</v>
      </c>
      <c r="R973" s="6" t="str">
        <f t="shared" si="93"/>
        <v>Television</v>
      </c>
      <c r="S973" s="9">
        <f t="shared" si="94"/>
        <v>41555.208333333336</v>
      </c>
      <c r="T973" s="9">
        <f t="shared" si="95"/>
        <v>41561.208333333336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0"/>
        <v>2.283934426229508</v>
      </c>
      <c r="P974" s="5">
        <f t="shared" si="91"/>
        <v>58.015466983938133</v>
      </c>
      <c r="Q974" t="str">
        <f t="shared" si="92"/>
        <v>Technology</v>
      </c>
      <c r="R974" s="6" t="str">
        <f t="shared" si="93"/>
        <v>Web</v>
      </c>
      <c r="S974" s="9">
        <f t="shared" si="94"/>
        <v>41792.208333333336</v>
      </c>
      <c r="T974" s="9">
        <f t="shared" si="95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0"/>
        <v>0.21615194054500414</v>
      </c>
      <c r="P975" s="5">
        <f t="shared" si="91"/>
        <v>103.87301587301587</v>
      </c>
      <c r="Q975" t="str">
        <f t="shared" si="92"/>
        <v>Theater</v>
      </c>
      <c r="R975" s="6" t="str">
        <f t="shared" si="93"/>
        <v>Plays</v>
      </c>
      <c r="S975" s="9">
        <f t="shared" si="94"/>
        <v>40522.25</v>
      </c>
      <c r="T975" s="9">
        <f t="shared" si="95"/>
        <v>40524.25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0"/>
        <v>3.73875</v>
      </c>
      <c r="P976" s="5">
        <f t="shared" si="91"/>
        <v>93.46875</v>
      </c>
      <c r="Q976" t="str">
        <f t="shared" si="92"/>
        <v>Music</v>
      </c>
      <c r="R976" s="6" t="str">
        <f t="shared" si="93"/>
        <v>Indie Rock</v>
      </c>
      <c r="S976" s="9">
        <f t="shared" si="94"/>
        <v>41412.208333333336</v>
      </c>
      <c r="T976" s="9">
        <f t="shared" si="95"/>
        <v>41413.208333333336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0"/>
        <v>1.5492592592592593</v>
      </c>
      <c r="P977" s="5">
        <f t="shared" si="91"/>
        <v>61.970370370370368</v>
      </c>
      <c r="Q977" t="str">
        <f t="shared" si="92"/>
        <v>Theater</v>
      </c>
      <c r="R977" s="6" t="str">
        <f t="shared" si="93"/>
        <v>Plays</v>
      </c>
      <c r="S977" s="9">
        <f t="shared" si="94"/>
        <v>42337.25</v>
      </c>
      <c r="T977" s="9">
        <f t="shared" si="95"/>
        <v>42376.25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0"/>
        <v>3.2214999999999998</v>
      </c>
      <c r="P978" s="5">
        <f t="shared" si="91"/>
        <v>92.042857142857144</v>
      </c>
      <c r="Q978" t="str">
        <f t="shared" si="92"/>
        <v>Theater</v>
      </c>
      <c r="R978" s="6" t="str">
        <f t="shared" si="93"/>
        <v>Plays</v>
      </c>
      <c r="S978" s="9">
        <f t="shared" si="94"/>
        <v>40571.25</v>
      </c>
      <c r="T978" s="9">
        <f t="shared" si="95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0"/>
        <v>0.73957142857142855</v>
      </c>
      <c r="P979" s="5">
        <f t="shared" si="91"/>
        <v>77.268656716417908</v>
      </c>
      <c r="Q979" t="str">
        <f t="shared" si="92"/>
        <v>Food</v>
      </c>
      <c r="R979" s="6" t="str">
        <f t="shared" si="93"/>
        <v>Food Trucks</v>
      </c>
      <c r="S979" s="9">
        <f t="shared" si="94"/>
        <v>43138.25</v>
      </c>
      <c r="T979" s="9">
        <f t="shared" si="95"/>
        <v>43170.25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0"/>
        <v>8.641</v>
      </c>
      <c r="P980" s="5">
        <f t="shared" si="91"/>
        <v>93.923913043478265</v>
      </c>
      <c r="Q980" t="str">
        <f t="shared" si="92"/>
        <v>Games</v>
      </c>
      <c r="R980" s="6" t="str">
        <f t="shared" si="93"/>
        <v>Video Games</v>
      </c>
      <c r="S980" s="9">
        <f t="shared" si="94"/>
        <v>42686.25</v>
      </c>
      <c r="T980" s="9">
        <f t="shared" si="95"/>
        <v>42708.25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0"/>
        <v>1.432624584717608</v>
      </c>
      <c r="P981" s="5">
        <f t="shared" si="91"/>
        <v>84.969458128078813</v>
      </c>
      <c r="Q981" t="str">
        <f t="shared" si="92"/>
        <v>Theater</v>
      </c>
      <c r="R981" s="6" t="str">
        <f t="shared" si="93"/>
        <v>Plays</v>
      </c>
      <c r="S981" s="9">
        <f t="shared" si="94"/>
        <v>42078.208333333328</v>
      </c>
      <c r="T981" s="9">
        <f t="shared" si="95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0"/>
        <v>0.40281762295081969</v>
      </c>
      <c r="P982" s="5">
        <f t="shared" si="91"/>
        <v>105.97035040431267</v>
      </c>
      <c r="Q982" t="str">
        <f t="shared" si="92"/>
        <v>Publishing</v>
      </c>
      <c r="R982" s="6" t="str">
        <f t="shared" si="93"/>
        <v>Nonfiction</v>
      </c>
      <c r="S982" s="9">
        <f t="shared" si="94"/>
        <v>42307.208333333328</v>
      </c>
      <c r="T982" s="9">
        <f t="shared" si="95"/>
        <v>42312.25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0"/>
        <v>1.7822388059701493</v>
      </c>
      <c r="P983" s="5">
        <f t="shared" si="91"/>
        <v>36.969040247678016</v>
      </c>
      <c r="Q983" t="str">
        <f t="shared" si="92"/>
        <v>Technology</v>
      </c>
      <c r="R983" s="6" t="str">
        <f t="shared" si="93"/>
        <v>Web</v>
      </c>
      <c r="S983" s="9">
        <f t="shared" si="94"/>
        <v>43094.25</v>
      </c>
      <c r="T983" s="9">
        <f t="shared" si="95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0"/>
        <v>0.84930555555555554</v>
      </c>
      <c r="P984" s="5">
        <f t="shared" si="91"/>
        <v>81.533333333333331</v>
      </c>
      <c r="Q984" t="str">
        <f t="shared" si="92"/>
        <v>Film &amp; Video</v>
      </c>
      <c r="R984" s="6" t="str">
        <f t="shared" si="93"/>
        <v>Documentary</v>
      </c>
      <c r="S984" s="9">
        <f t="shared" si="94"/>
        <v>40743.208333333336</v>
      </c>
      <c r="T984" s="9">
        <f t="shared" si="95"/>
        <v>40745.208333333336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0"/>
        <v>1.4593648334624323</v>
      </c>
      <c r="P985" s="5">
        <f t="shared" si="91"/>
        <v>80.999140154772135</v>
      </c>
      <c r="Q985" t="str">
        <f t="shared" si="92"/>
        <v>Film &amp; Video</v>
      </c>
      <c r="R985" s="6" t="str">
        <f t="shared" si="93"/>
        <v>Documentary</v>
      </c>
      <c r="S985" s="9">
        <f t="shared" si="94"/>
        <v>43681.208333333328</v>
      </c>
      <c r="T985" s="9">
        <f t="shared" si="95"/>
        <v>43696.208333333328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0"/>
        <v>1.5246153846153847</v>
      </c>
      <c r="P986" s="5">
        <f t="shared" si="91"/>
        <v>26.010498687664043</v>
      </c>
      <c r="Q986" t="str">
        <f t="shared" si="92"/>
        <v>Theater</v>
      </c>
      <c r="R986" s="6" t="str">
        <f t="shared" si="93"/>
        <v>Plays</v>
      </c>
      <c r="S986" s="9">
        <f t="shared" si="94"/>
        <v>43716.208333333328</v>
      </c>
      <c r="T986" s="9">
        <f t="shared" si="95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0"/>
        <v>0.67129542790152408</v>
      </c>
      <c r="P987" s="5">
        <f t="shared" si="91"/>
        <v>25.998410896708286</v>
      </c>
      <c r="Q987" t="str">
        <f t="shared" si="92"/>
        <v>Music</v>
      </c>
      <c r="R987" s="6" t="str">
        <f t="shared" si="93"/>
        <v>Rock</v>
      </c>
      <c r="S987" s="9">
        <f t="shared" si="94"/>
        <v>41614.25</v>
      </c>
      <c r="T987" s="9">
        <f t="shared" si="95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0"/>
        <v>0.40307692307692305</v>
      </c>
      <c r="P988" s="5">
        <f t="shared" si="91"/>
        <v>34.173913043478258</v>
      </c>
      <c r="Q988" t="str">
        <f t="shared" si="92"/>
        <v>Music</v>
      </c>
      <c r="R988" s="6" t="str">
        <f t="shared" si="93"/>
        <v>Rock</v>
      </c>
      <c r="S988" s="9">
        <f t="shared" si="94"/>
        <v>40638.208333333336</v>
      </c>
      <c r="T988" s="9">
        <f t="shared" si="95"/>
        <v>40652.208333333336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0"/>
        <v>2.1679032258064517</v>
      </c>
      <c r="P989" s="5">
        <f t="shared" si="91"/>
        <v>28.002083333333335</v>
      </c>
      <c r="Q989" t="str">
        <f t="shared" si="92"/>
        <v>Film &amp; Video</v>
      </c>
      <c r="R989" s="6" t="str">
        <f t="shared" si="93"/>
        <v>Documentary</v>
      </c>
      <c r="S989" s="9">
        <f t="shared" si="94"/>
        <v>42852.208333333328</v>
      </c>
      <c r="T989" s="9">
        <f t="shared" si="95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0"/>
        <v>0.52117021276595743</v>
      </c>
      <c r="P990" s="5">
        <f t="shared" si="91"/>
        <v>76.546875</v>
      </c>
      <c r="Q990" t="str">
        <f t="shared" si="92"/>
        <v>Publishing</v>
      </c>
      <c r="R990" s="6" t="str">
        <f t="shared" si="93"/>
        <v>Radio &amp; Podcasts</v>
      </c>
      <c r="S990" s="9">
        <f t="shared" si="94"/>
        <v>42686.25</v>
      </c>
      <c r="T990" s="9">
        <f t="shared" si="95"/>
        <v>42707.25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0"/>
        <v>4.9958333333333336</v>
      </c>
      <c r="P991" s="5">
        <f t="shared" si="91"/>
        <v>53.053097345132741</v>
      </c>
      <c r="Q991" t="str">
        <f t="shared" si="92"/>
        <v>Publishing</v>
      </c>
      <c r="R991" s="6" t="str">
        <f t="shared" si="93"/>
        <v>Translations</v>
      </c>
      <c r="S991" s="9">
        <f t="shared" si="94"/>
        <v>43571.208333333328</v>
      </c>
      <c r="T991" s="9">
        <f t="shared" si="95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0"/>
        <v>0.87679487179487181</v>
      </c>
      <c r="P992" s="5">
        <f t="shared" si="91"/>
        <v>106.859375</v>
      </c>
      <c r="Q992" t="str">
        <f t="shared" si="92"/>
        <v>Film &amp; Video</v>
      </c>
      <c r="R992" s="6" t="str">
        <f t="shared" si="93"/>
        <v>Drama</v>
      </c>
      <c r="S992" s="9">
        <f t="shared" si="94"/>
        <v>42432.25</v>
      </c>
      <c r="T992" s="9">
        <f t="shared" si="95"/>
        <v>42454.208333333328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0"/>
        <v>1.131734693877551</v>
      </c>
      <c r="P993" s="5">
        <f t="shared" si="91"/>
        <v>46.020746887966808</v>
      </c>
      <c r="Q993" t="str">
        <f t="shared" si="92"/>
        <v>Music</v>
      </c>
      <c r="R993" s="6" t="str">
        <f t="shared" si="93"/>
        <v>Rock</v>
      </c>
      <c r="S993" s="9">
        <f t="shared" si="94"/>
        <v>41907.208333333336</v>
      </c>
      <c r="T993" s="9">
        <f t="shared" si="95"/>
        <v>41911.208333333336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0"/>
        <v>4.2654838709677421</v>
      </c>
      <c r="P994" s="5">
        <f t="shared" si="91"/>
        <v>100.17424242424242</v>
      </c>
      <c r="Q994" t="str">
        <f t="shared" si="92"/>
        <v>Film &amp; Video</v>
      </c>
      <c r="R994" s="6" t="str">
        <f t="shared" si="93"/>
        <v>Drama</v>
      </c>
      <c r="S994" s="9">
        <f t="shared" si="94"/>
        <v>43227.208333333328</v>
      </c>
      <c r="T994" s="9">
        <f t="shared" si="95"/>
        <v>43241.208333333328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0"/>
        <v>0.77632653061224488</v>
      </c>
      <c r="P995" s="5">
        <f t="shared" si="91"/>
        <v>101.44</v>
      </c>
      <c r="Q995" t="str">
        <f t="shared" si="92"/>
        <v>Photography</v>
      </c>
      <c r="R995" s="6" t="str">
        <f t="shared" si="93"/>
        <v>Photography Books</v>
      </c>
      <c r="S995" s="9">
        <f t="shared" si="94"/>
        <v>42362.25</v>
      </c>
      <c r="T995" s="9">
        <f t="shared" si="95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0"/>
        <v>0.52496810772501767</v>
      </c>
      <c r="P996" s="5">
        <f t="shared" si="91"/>
        <v>87.972684085510693</v>
      </c>
      <c r="Q996" t="str">
        <f t="shared" si="92"/>
        <v>Publishing</v>
      </c>
      <c r="R996" s="6" t="str">
        <f t="shared" si="93"/>
        <v>Translations</v>
      </c>
      <c r="S996" s="9">
        <f t="shared" si="94"/>
        <v>41929.208333333336</v>
      </c>
      <c r="T996" s="9">
        <f t="shared" si="95"/>
        <v>41935.208333333336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0"/>
        <v>1.5746762589928058</v>
      </c>
      <c r="P997" s="5">
        <f t="shared" si="91"/>
        <v>74.995594713656388</v>
      </c>
      <c r="Q997" t="str">
        <f t="shared" si="92"/>
        <v>Food</v>
      </c>
      <c r="R997" s="6" t="str">
        <f t="shared" si="93"/>
        <v>Food Trucks</v>
      </c>
      <c r="S997" s="9">
        <f t="shared" si="94"/>
        <v>43408.208333333328</v>
      </c>
      <c r="T997" s="9">
        <f t="shared" si="95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0"/>
        <v>0.72939393939393937</v>
      </c>
      <c r="P998" s="5">
        <f t="shared" si="91"/>
        <v>42.982142857142854</v>
      </c>
      <c r="Q998" t="str">
        <f t="shared" si="92"/>
        <v>Theater</v>
      </c>
      <c r="R998" s="6" t="str">
        <f t="shared" si="93"/>
        <v>Plays</v>
      </c>
      <c r="S998" s="9">
        <f t="shared" si="94"/>
        <v>41276.25</v>
      </c>
      <c r="T998" s="9">
        <f t="shared" si="95"/>
        <v>41306.25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0"/>
        <v>0.60565789473684206</v>
      </c>
      <c r="P999" s="5">
        <f t="shared" si="91"/>
        <v>33.115107913669064</v>
      </c>
      <c r="Q999" t="str">
        <f t="shared" si="92"/>
        <v>Theater</v>
      </c>
      <c r="R999" s="6" t="str">
        <f t="shared" si="93"/>
        <v>Plays</v>
      </c>
      <c r="S999" s="9">
        <f t="shared" si="94"/>
        <v>41659.25</v>
      </c>
      <c r="T999" s="9">
        <f t="shared" si="95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0"/>
        <v>0.5679129129129129</v>
      </c>
      <c r="P1000" s="5">
        <f t="shared" si="91"/>
        <v>101.13101604278074</v>
      </c>
      <c r="Q1000" t="str">
        <f t="shared" si="92"/>
        <v>Music</v>
      </c>
      <c r="R1000" s="6" t="str">
        <f t="shared" si="93"/>
        <v>Indie Rock</v>
      </c>
      <c r="S1000" s="9">
        <f t="shared" si="94"/>
        <v>40220.25</v>
      </c>
      <c r="T1000" s="9">
        <f t="shared" si="95"/>
        <v>40234.25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0"/>
        <v>0.56542754275427543</v>
      </c>
      <c r="P1001" s="5">
        <f t="shared" si="91"/>
        <v>55.98841354723708</v>
      </c>
      <c r="Q1001" t="str">
        <f t="shared" si="92"/>
        <v>Food</v>
      </c>
      <c r="R1001" s="6" t="str">
        <f t="shared" si="93"/>
        <v>Food Trucks</v>
      </c>
      <c r="S1001" s="9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/>
  <conditionalFormatting sqref="F1:F1048576">
    <cfRule type="containsText" dxfId="7" priority="2" operator="containsText" text="canceled">
      <formula>NOT(ISERROR(SEARCH("canceled",F1)))</formula>
    </cfRule>
    <cfRule type="containsText" dxfId="6" priority="3" operator="containsText" text="failed">
      <formula>NOT(ISERROR(SEARCH("failed",F1)))</formula>
    </cfRule>
    <cfRule type="containsText" dxfId="5" priority="4" operator="containsText" text="live">
      <formula>NOT(ISERROR(SEARCH("live",F1)))</formula>
    </cfRule>
    <cfRule type="containsText" dxfId="4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BAFF5-77A0-4967-82BA-D38A9422AAC7}">
  <dimension ref="B1:G14"/>
  <sheetViews>
    <sheetView zoomScaleNormal="100" workbookViewId="0">
      <selection activeCell="E3" sqref="E3"/>
    </sheetView>
  </sheetViews>
  <sheetFormatPr defaultRowHeight="15.75" x14ac:dyDescent="0.25"/>
  <cols>
    <col min="1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7" width="11" bestFit="1" customWidth="1"/>
  </cols>
  <sheetData>
    <row r="1" spans="2:7" x14ac:dyDescent="0.25">
      <c r="B1" s="7" t="s">
        <v>6</v>
      </c>
      <c r="C1" t="s">
        <v>2044</v>
      </c>
    </row>
    <row r="3" spans="2:7" x14ac:dyDescent="0.25">
      <c r="B3" s="7" t="s">
        <v>2046</v>
      </c>
      <c r="C3" s="7" t="s">
        <v>2045</v>
      </c>
    </row>
    <row r="4" spans="2:7" x14ac:dyDescent="0.25">
      <c r="B4" s="7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</row>
    <row r="5" spans="2:7" x14ac:dyDescent="0.25">
      <c r="B5" s="8" t="s">
        <v>2034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25">
      <c r="B6" s="8" t="s">
        <v>2035</v>
      </c>
      <c r="C6">
        <v>4</v>
      </c>
      <c r="D6">
        <v>20</v>
      </c>
      <c r="F6">
        <v>22</v>
      </c>
      <c r="G6">
        <v>46</v>
      </c>
    </row>
    <row r="7" spans="2:7" x14ac:dyDescent="0.25">
      <c r="B7" s="8" t="s">
        <v>2036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25">
      <c r="B8" s="8" t="s">
        <v>2037</v>
      </c>
      <c r="F8">
        <v>4</v>
      </c>
      <c r="G8">
        <v>4</v>
      </c>
    </row>
    <row r="9" spans="2:7" x14ac:dyDescent="0.25">
      <c r="B9" s="8" t="s">
        <v>2038</v>
      </c>
      <c r="C9">
        <v>10</v>
      </c>
      <c r="D9">
        <v>66</v>
      </c>
      <c r="F9">
        <v>99</v>
      </c>
      <c r="G9">
        <v>175</v>
      </c>
    </row>
    <row r="10" spans="2:7" x14ac:dyDescent="0.25">
      <c r="B10" s="8" t="s">
        <v>2039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25">
      <c r="B11" s="8" t="s">
        <v>2040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25">
      <c r="B12" s="8" t="s">
        <v>2041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25">
      <c r="B13" s="8" t="s">
        <v>2042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25">
      <c r="B14" s="8" t="s">
        <v>2043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7DD63-1401-4F7B-BCC0-CB058D68326A}">
  <dimension ref="B1:G30"/>
  <sheetViews>
    <sheetView zoomScaleNormal="100" workbookViewId="0">
      <selection activeCell="S13" sqref="S13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7" t="s">
        <v>6</v>
      </c>
      <c r="C1" t="s">
        <v>2044</v>
      </c>
    </row>
    <row r="2" spans="2:7" x14ac:dyDescent="0.25">
      <c r="B2" s="7" t="s">
        <v>2031</v>
      </c>
      <c r="C2" t="s">
        <v>2044</v>
      </c>
    </row>
    <row r="4" spans="2:7" x14ac:dyDescent="0.25">
      <c r="B4" s="7" t="s">
        <v>2046</v>
      </c>
      <c r="C4" s="7" t="s">
        <v>2045</v>
      </c>
    </row>
    <row r="5" spans="2:7" x14ac:dyDescent="0.25">
      <c r="B5" s="7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2043</v>
      </c>
    </row>
    <row r="6" spans="2:7" x14ac:dyDescent="0.25">
      <c r="B6" s="8" t="s">
        <v>2047</v>
      </c>
      <c r="C6">
        <v>1</v>
      </c>
      <c r="D6">
        <v>10</v>
      </c>
      <c r="E6">
        <v>2</v>
      </c>
      <c r="F6">
        <v>21</v>
      </c>
      <c r="G6">
        <v>34</v>
      </c>
    </row>
    <row r="7" spans="2:7" x14ac:dyDescent="0.25">
      <c r="B7" s="8" t="s">
        <v>2048</v>
      </c>
      <c r="F7">
        <v>4</v>
      </c>
      <c r="G7">
        <v>4</v>
      </c>
    </row>
    <row r="8" spans="2:7" x14ac:dyDescent="0.25">
      <c r="B8" s="8" t="s">
        <v>2049</v>
      </c>
      <c r="C8">
        <v>4</v>
      </c>
      <c r="D8">
        <v>21</v>
      </c>
      <c r="E8">
        <v>1</v>
      </c>
      <c r="F8">
        <v>34</v>
      </c>
      <c r="G8">
        <v>60</v>
      </c>
    </row>
    <row r="9" spans="2:7" x14ac:dyDescent="0.25">
      <c r="B9" s="8" t="s">
        <v>2050</v>
      </c>
      <c r="C9">
        <v>2</v>
      </c>
      <c r="D9">
        <v>12</v>
      </c>
      <c r="E9">
        <v>1</v>
      </c>
      <c r="F9">
        <v>22</v>
      </c>
      <c r="G9">
        <v>37</v>
      </c>
    </row>
    <row r="10" spans="2:7" x14ac:dyDescent="0.25">
      <c r="B10" s="8" t="s">
        <v>2051</v>
      </c>
      <c r="D10">
        <v>8</v>
      </c>
      <c r="F10">
        <v>10</v>
      </c>
      <c r="G10">
        <v>18</v>
      </c>
    </row>
    <row r="11" spans="2:7" x14ac:dyDescent="0.25">
      <c r="B11" s="8" t="s">
        <v>2052</v>
      </c>
      <c r="C11">
        <v>1</v>
      </c>
      <c r="D11">
        <v>7</v>
      </c>
      <c r="F11">
        <v>9</v>
      </c>
      <c r="G11">
        <v>17</v>
      </c>
    </row>
    <row r="12" spans="2:7" x14ac:dyDescent="0.25">
      <c r="B12" s="8" t="s">
        <v>2053</v>
      </c>
      <c r="C12">
        <v>4</v>
      </c>
      <c r="D12">
        <v>20</v>
      </c>
      <c r="F12">
        <v>22</v>
      </c>
      <c r="G12">
        <v>46</v>
      </c>
    </row>
    <row r="13" spans="2:7" x14ac:dyDescent="0.25">
      <c r="B13" s="8" t="s">
        <v>2054</v>
      </c>
      <c r="C13">
        <v>3</v>
      </c>
      <c r="D13">
        <v>19</v>
      </c>
      <c r="F13">
        <v>23</v>
      </c>
      <c r="G13">
        <v>45</v>
      </c>
    </row>
    <row r="14" spans="2:7" x14ac:dyDescent="0.25">
      <c r="B14" s="8" t="s">
        <v>2055</v>
      </c>
      <c r="C14">
        <v>1</v>
      </c>
      <c r="D14">
        <v>6</v>
      </c>
      <c r="F14">
        <v>10</v>
      </c>
      <c r="G14">
        <v>17</v>
      </c>
    </row>
    <row r="15" spans="2:7" x14ac:dyDescent="0.25">
      <c r="B15" s="8" t="s">
        <v>2056</v>
      </c>
      <c r="D15">
        <v>3</v>
      </c>
      <c r="F15">
        <v>4</v>
      </c>
      <c r="G15">
        <v>7</v>
      </c>
    </row>
    <row r="16" spans="2:7" x14ac:dyDescent="0.25">
      <c r="B16" s="8" t="s">
        <v>2057</v>
      </c>
      <c r="D16">
        <v>8</v>
      </c>
      <c r="E16">
        <v>1</v>
      </c>
      <c r="F16">
        <v>4</v>
      </c>
      <c r="G16">
        <v>13</v>
      </c>
    </row>
    <row r="17" spans="2:7" x14ac:dyDescent="0.25">
      <c r="B17" s="8" t="s">
        <v>2058</v>
      </c>
      <c r="C17">
        <v>1</v>
      </c>
      <c r="D17">
        <v>6</v>
      </c>
      <c r="E17">
        <v>1</v>
      </c>
      <c r="F17">
        <v>13</v>
      </c>
      <c r="G17">
        <v>21</v>
      </c>
    </row>
    <row r="18" spans="2:7" x14ac:dyDescent="0.25">
      <c r="B18" s="8" t="s">
        <v>2059</v>
      </c>
      <c r="C18">
        <v>4</v>
      </c>
      <c r="D18">
        <v>11</v>
      </c>
      <c r="E18">
        <v>1</v>
      </c>
      <c r="F18">
        <v>26</v>
      </c>
      <c r="G18">
        <v>42</v>
      </c>
    </row>
    <row r="19" spans="2:7" x14ac:dyDescent="0.25">
      <c r="B19" s="8" t="s">
        <v>2060</v>
      </c>
      <c r="C19">
        <v>23</v>
      </c>
      <c r="D19">
        <v>132</v>
      </c>
      <c r="E19">
        <v>2</v>
      </c>
      <c r="F19">
        <v>187</v>
      </c>
      <c r="G19">
        <v>344</v>
      </c>
    </row>
    <row r="20" spans="2:7" x14ac:dyDescent="0.25">
      <c r="B20" s="8" t="s">
        <v>2061</v>
      </c>
      <c r="D20">
        <v>4</v>
      </c>
      <c r="F20">
        <v>4</v>
      </c>
      <c r="G20">
        <v>8</v>
      </c>
    </row>
    <row r="21" spans="2:7" x14ac:dyDescent="0.25">
      <c r="B21" s="8" t="s">
        <v>2062</v>
      </c>
      <c r="C21">
        <v>6</v>
      </c>
      <c r="D21">
        <v>30</v>
      </c>
      <c r="F21">
        <v>49</v>
      </c>
      <c r="G21">
        <v>85</v>
      </c>
    </row>
    <row r="22" spans="2:7" x14ac:dyDescent="0.25">
      <c r="B22" s="8" t="s">
        <v>2063</v>
      </c>
      <c r="D22">
        <v>9</v>
      </c>
      <c r="F22">
        <v>5</v>
      </c>
      <c r="G22">
        <v>14</v>
      </c>
    </row>
    <row r="23" spans="2:7" x14ac:dyDescent="0.25">
      <c r="B23" s="8" t="s">
        <v>2064</v>
      </c>
      <c r="C23">
        <v>1</v>
      </c>
      <c r="D23">
        <v>5</v>
      </c>
      <c r="E23">
        <v>1</v>
      </c>
      <c r="F23">
        <v>9</v>
      </c>
      <c r="G23">
        <v>16</v>
      </c>
    </row>
    <row r="24" spans="2:7" x14ac:dyDescent="0.25">
      <c r="B24" s="8" t="s">
        <v>2065</v>
      </c>
      <c r="C24">
        <v>3</v>
      </c>
      <c r="D24">
        <v>3</v>
      </c>
      <c r="F24">
        <v>11</v>
      </c>
      <c r="G24">
        <v>17</v>
      </c>
    </row>
    <row r="25" spans="2:7" x14ac:dyDescent="0.25">
      <c r="B25" s="8" t="s">
        <v>2066</v>
      </c>
      <c r="D25">
        <v>7</v>
      </c>
      <c r="F25">
        <v>14</v>
      </c>
      <c r="G25">
        <v>21</v>
      </c>
    </row>
    <row r="26" spans="2:7" x14ac:dyDescent="0.25">
      <c r="B26" s="8" t="s">
        <v>2067</v>
      </c>
      <c r="C26">
        <v>1</v>
      </c>
      <c r="D26">
        <v>15</v>
      </c>
      <c r="E26">
        <v>2</v>
      </c>
      <c r="F26">
        <v>17</v>
      </c>
      <c r="G26">
        <v>35</v>
      </c>
    </row>
    <row r="27" spans="2:7" x14ac:dyDescent="0.25">
      <c r="B27" s="8" t="s">
        <v>2068</v>
      </c>
      <c r="D27">
        <v>16</v>
      </c>
      <c r="E27">
        <v>1</v>
      </c>
      <c r="F27">
        <v>28</v>
      </c>
      <c r="G27">
        <v>45</v>
      </c>
    </row>
    <row r="28" spans="2:7" x14ac:dyDescent="0.25">
      <c r="B28" s="8" t="s">
        <v>2069</v>
      </c>
      <c r="C28">
        <v>2</v>
      </c>
      <c r="D28">
        <v>12</v>
      </c>
      <c r="E28">
        <v>1</v>
      </c>
      <c r="F28">
        <v>36</v>
      </c>
      <c r="G28">
        <v>51</v>
      </c>
    </row>
    <row r="29" spans="2:7" x14ac:dyDescent="0.25">
      <c r="B29" s="8" t="s">
        <v>2070</v>
      </c>
      <c r="F29">
        <v>3</v>
      </c>
      <c r="G29">
        <v>3</v>
      </c>
    </row>
    <row r="30" spans="2:7" x14ac:dyDescent="0.25">
      <c r="B30" s="8" t="s">
        <v>2043</v>
      </c>
      <c r="C30">
        <v>57</v>
      </c>
      <c r="D30">
        <v>364</v>
      </c>
      <c r="E30">
        <v>14</v>
      </c>
      <c r="F30">
        <v>565</v>
      </c>
      <c r="G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43A-4DEE-4A40-B0D7-E7B4C2CE15F3}">
  <dimension ref="B1:F18"/>
  <sheetViews>
    <sheetView zoomScaleNormal="100" workbookViewId="0">
      <selection activeCell="F26" sqref="F26"/>
    </sheetView>
  </sheetViews>
  <sheetFormatPr defaultRowHeight="15.75" x14ac:dyDescent="0.25"/>
  <cols>
    <col min="2" max="2" width="27.875" bestFit="1" customWidth="1"/>
    <col min="3" max="3" width="15.25" bestFit="1" customWidth="1"/>
    <col min="4" max="4" width="5.625" bestFit="1" customWidth="1"/>
    <col min="5" max="5" width="9.25" bestFit="1" customWidth="1"/>
    <col min="6" max="8" width="11" bestFit="1" customWidth="1"/>
  </cols>
  <sheetData>
    <row r="1" spans="2:6" x14ac:dyDescent="0.25">
      <c r="B1" s="7" t="s">
        <v>2031</v>
      </c>
      <c r="C1" t="s">
        <v>2044</v>
      </c>
    </row>
    <row r="2" spans="2:6" x14ac:dyDescent="0.25">
      <c r="B2" s="7" t="s">
        <v>2085</v>
      </c>
      <c r="C2" t="s">
        <v>2044</v>
      </c>
    </row>
    <row r="4" spans="2:6" x14ac:dyDescent="0.25">
      <c r="B4" s="7" t="s">
        <v>2046</v>
      </c>
      <c r="C4" s="7" t="s">
        <v>2045</v>
      </c>
    </row>
    <row r="5" spans="2:6" x14ac:dyDescent="0.25">
      <c r="B5" s="7" t="s">
        <v>2033</v>
      </c>
      <c r="C5" t="s">
        <v>74</v>
      </c>
      <c r="D5" t="s">
        <v>14</v>
      </c>
      <c r="E5" t="s">
        <v>20</v>
      </c>
      <c r="F5" t="s">
        <v>2043</v>
      </c>
    </row>
    <row r="6" spans="2:6" x14ac:dyDescent="0.25">
      <c r="B6" s="8" t="s">
        <v>2073</v>
      </c>
      <c r="C6">
        <v>6</v>
      </c>
      <c r="D6">
        <v>36</v>
      </c>
      <c r="E6">
        <v>49</v>
      </c>
      <c r="F6">
        <v>91</v>
      </c>
    </row>
    <row r="7" spans="2:6" x14ac:dyDescent="0.25">
      <c r="B7" s="8" t="s">
        <v>2074</v>
      </c>
      <c r="C7">
        <v>7</v>
      </c>
      <c r="D7">
        <v>28</v>
      </c>
      <c r="E7">
        <v>44</v>
      </c>
      <c r="F7">
        <v>79</v>
      </c>
    </row>
    <row r="8" spans="2:6" x14ac:dyDescent="0.25">
      <c r="B8" s="8" t="s">
        <v>2075</v>
      </c>
      <c r="C8">
        <v>4</v>
      </c>
      <c r="D8">
        <v>33</v>
      </c>
      <c r="E8">
        <v>49</v>
      </c>
      <c r="F8">
        <v>86</v>
      </c>
    </row>
    <row r="9" spans="2:6" x14ac:dyDescent="0.25">
      <c r="B9" s="8" t="s">
        <v>2076</v>
      </c>
      <c r="C9">
        <v>1</v>
      </c>
      <c r="D9">
        <v>30</v>
      </c>
      <c r="E9">
        <v>46</v>
      </c>
      <c r="F9">
        <v>77</v>
      </c>
    </row>
    <row r="10" spans="2:6" x14ac:dyDescent="0.25">
      <c r="B10" s="8" t="s">
        <v>2077</v>
      </c>
      <c r="C10">
        <v>3</v>
      </c>
      <c r="D10">
        <v>35</v>
      </c>
      <c r="E10">
        <v>46</v>
      </c>
      <c r="F10">
        <v>84</v>
      </c>
    </row>
    <row r="11" spans="2:6" x14ac:dyDescent="0.25">
      <c r="B11" s="8" t="s">
        <v>2078</v>
      </c>
      <c r="C11">
        <v>3</v>
      </c>
      <c r="D11">
        <v>28</v>
      </c>
      <c r="E11">
        <v>55</v>
      </c>
      <c r="F11">
        <v>86</v>
      </c>
    </row>
    <row r="12" spans="2:6" x14ac:dyDescent="0.25">
      <c r="B12" s="8" t="s">
        <v>2079</v>
      </c>
      <c r="C12">
        <v>4</v>
      </c>
      <c r="D12">
        <v>31</v>
      </c>
      <c r="E12">
        <v>58</v>
      </c>
      <c r="F12">
        <v>93</v>
      </c>
    </row>
    <row r="13" spans="2:6" x14ac:dyDescent="0.25">
      <c r="B13" s="8" t="s">
        <v>2080</v>
      </c>
      <c r="C13">
        <v>8</v>
      </c>
      <c r="D13">
        <v>35</v>
      </c>
      <c r="E13">
        <v>41</v>
      </c>
      <c r="F13">
        <v>84</v>
      </c>
    </row>
    <row r="14" spans="2:6" x14ac:dyDescent="0.25">
      <c r="B14" s="8" t="s">
        <v>2081</v>
      </c>
      <c r="C14">
        <v>5</v>
      </c>
      <c r="D14">
        <v>23</v>
      </c>
      <c r="E14">
        <v>45</v>
      </c>
      <c r="F14">
        <v>73</v>
      </c>
    </row>
    <row r="15" spans="2:6" x14ac:dyDescent="0.25">
      <c r="B15" s="8" t="s">
        <v>2082</v>
      </c>
      <c r="C15">
        <v>6</v>
      </c>
      <c r="D15">
        <v>26</v>
      </c>
      <c r="E15">
        <v>45</v>
      </c>
      <c r="F15">
        <v>77</v>
      </c>
    </row>
    <row r="16" spans="2:6" x14ac:dyDescent="0.25">
      <c r="B16" s="8" t="s">
        <v>2083</v>
      </c>
      <c r="C16">
        <v>3</v>
      </c>
      <c r="D16">
        <v>27</v>
      </c>
      <c r="E16">
        <v>45</v>
      </c>
      <c r="F16">
        <v>75</v>
      </c>
    </row>
    <row r="17" spans="2:6" x14ac:dyDescent="0.25">
      <c r="B17" s="8" t="s">
        <v>2084</v>
      </c>
      <c r="C17">
        <v>7</v>
      </c>
      <c r="D17">
        <v>32</v>
      </c>
      <c r="E17">
        <v>42</v>
      </c>
      <c r="F17">
        <v>81</v>
      </c>
    </row>
    <row r="18" spans="2:6" x14ac:dyDescent="0.25">
      <c r="B18" s="8" t="s">
        <v>2043</v>
      </c>
      <c r="C18">
        <v>57</v>
      </c>
      <c r="D18">
        <v>364</v>
      </c>
      <c r="E18">
        <v>565</v>
      </c>
      <c r="F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972F1-0C92-4F57-947B-7BDFC782F262}">
  <dimension ref="A1:I13"/>
  <sheetViews>
    <sheetView workbookViewId="0">
      <selection activeCell="F6" sqref="F6:F10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9" x14ac:dyDescent="0.25">
      <c r="A1" s="10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  <c r="I1" s="10"/>
    </row>
    <row r="2" spans="1:9" x14ac:dyDescent="0.25">
      <c r="A2" t="s">
        <v>2094</v>
      </c>
      <c r="B2" s="11">
        <f>COUNTIFS(Crowdfunding!F:F,"=successful",Crowdfunding!D:D,"&lt;1000")</f>
        <v>30</v>
      </c>
      <c r="C2" s="11">
        <f>COUNTIFS(Crowdfunding!F:F,"=failed",Crowdfunding!D:D,"&lt;1000")</f>
        <v>20</v>
      </c>
      <c r="D2" s="11">
        <f>COUNTIFS(Crowdfunding!F:F,"=canceled",Crowdfunding!D:D,"&lt;1000")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9" x14ac:dyDescent="0.25">
      <c r="A3" t="s">
        <v>2095</v>
      </c>
      <c r="B3" s="11">
        <f>COUNTIFS(Crowdfunding!F:F,"=successful",Crowdfunding!D:D,"&gt;=1000",Crowdfunding!D:D,"&lt;5000")</f>
        <v>191</v>
      </c>
      <c r="C3" s="11">
        <f>COUNTIFS(Crowdfunding!F:F,"=failed",Crowdfunding!D:D,"&gt;=1000",Crowdfunding!D:D,"&lt;5000")</f>
        <v>38</v>
      </c>
      <c r="D3" s="11">
        <f>COUNTIFS(Crowdfunding!F:F,"=canceled",Crowdfunding!D:D,"&gt;=1000",Crowdfunding!D:D,"&lt;5000")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9" x14ac:dyDescent="0.25">
      <c r="A4" t="s">
        <v>2096</v>
      </c>
      <c r="B4" s="11">
        <f>COUNTIFS(Crowdfunding!F:F,"=successful",Crowdfunding!D:D,"&gt;=5000",Crowdfunding!D:D,"&lt;10000")</f>
        <v>164</v>
      </c>
      <c r="C4" s="11">
        <f>COUNTIFS(Crowdfunding!F:F,"=failed",Crowdfunding!D:D,"&gt;=5000",Crowdfunding!D:D,"&lt;10000")</f>
        <v>126</v>
      </c>
      <c r="D4" s="11">
        <f>COUNTIFS(Crowdfunding!F:F,"=canceled",Crowdfunding!D:D,"&gt;=5000",Crowdfunding!D:D,"&lt;10000")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9" x14ac:dyDescent="0.25">
      <c r="A5" t="s">
        <v>2097</v>
      </c>
      <c r="B5" s="11">
        <f>COUNTIFS(Crowdfunding!F:F,"=successful",Crowdfunding!D:D,"&gt;=10000",Crowdfunding!D:D,"&lt;15000")</f>
        <v>4</v>
      </c>
      <c r="C5" s="11">
        <f>COUNTIFS(Crowdfunding!F:F,"=failed",Crowdfunding!D:D,"&gt;=10000",Crowdfunding!D:D,"&lt;15000")</f>
        <v>5</v>
      </c>
      <c r="D5" s="11">
        <f>COUNTIFS(Crowdfunding!F:F,"=canceled",Crowdfunding!D:D,"&gt;=10000",Crowdfunding!D:D,"&lt;15000")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9" x14ac:dyDescent="0.25">
      <c r="A6" t="s">
        <v>2098</v>
      </c>
      <c r="B6" s="11">
        <f>COUNTIFS(Crowdfunding!F:F,"=successful",Crowdfunding!D:D,"&gt;=15000",Crowdfunding!D:D,"&lt;20000")</f>
        <v>10</v>
      </c>
      <c r="C6" s="11">
        <f>COUNTIFS(Crowdfunding!F:F,"=failed",Crowdfunding!D:D,"&gt;=15000",Crowdfunding!D:D,"&lt;20000")</f>
        <v>0</v>
      </c>
      <c r="D6" s="11">
        <f>COUNTIFS(Crowdfunding!F:F,"=canceled",Crowdfunding!D:D,"&gt;=15000",Crowdfunding!D:D,"&lt;20000")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9" x14ac:dyDescent="0.25">
      <c r="A7" t="s">
        <v>2099</v>
      </c>
      <c r="B7" s="12">
        <f>COUNTIFS(Crowdfunding!F:F,"=successful",Crowdfunding!D:D,"&gt;=20000",Crowdfunding!D:D,"&lt;25000")</f>
        <v>7</v>
      </c>
      <c r="C7" s="11">
        <f>COUNTIFS(Crowdfunding!F:F,"=failed",Crowdfunding!D:D,"&gt;=20000",Crowdfunding!D:D,"&lt;25000")</f>
        <v>0</v>
      </c>
      <c r="D7" s="11">
        <f>COUNTIFS(Crowdfunding!F:F,"=canceled",Crowdfunding!D:D,"&gt;=20000",Crowdfunding!D:D,"&lt;25000")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9" x14ac:dyDescent="0.25">
      <c r="A8" t="s">
        <v>2100</v>
      </c>
      <c r="B8" s="11">
        <f>COUNTIFS(Crowdfunding!F:F,"=successful",Crowdfunding!D:D,"&gt;=25000",Crowdfunding!D:D,"&lt;30000")</f>
        <v>11</v>
      </c>
      <c r="C8" s="11">
        <f>COUNTIFS(Crowdfunding!F:F,"=failed",Crowdfunding!D:D,"&gt;=25000",Crowdfunding!D:D,"&lt;30000")</f>
        <v>3</v>
      </c>
      <c r="D8" s="11">
        <f>COUNTIFS(Crowdfunding!F:F,"=canceled",Crowdfunding!D:D,"&gt;=25000",Crowdfunding!D:D,"&lt;30000")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9" x14ac:dyDescent="0.25">
      <c r="A9" t="s">
        <v>2101</v>
      </c>
      <c r="B9" s="11">
        <f>COUNTIFS(Crowdfunding!F:F,"=successful",Crowdfunding!D:D,"&gt;=30000",Crowdfunding!D:D,"&lt;35000")</f>
        <v>7</v>
      </c>
      <c r="C9" s="11">
        <f>COUNTIFS(Crowdfunding!F:F,"=failed",Crowdfunding!D:D,"&gt;=30000",Crowdfunding!D:D,"&lt;35000")</f>
        <v>0</v>
      </c>
      <c r="D9" s="11">
        <f>COUNTIFS(Crowdfunding!F:F,"=canceled",Crowdfunding!D:D,"&gt;=30000",Crowdfunding!D:D,"&lt;35000")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9" x14ac:dyDescent="0.25">
      <c r="A10" t="s">
        <v>2102</v>
      </c>
      <c r="B10" s="11">
        <f>COUNTIFS(Crowdfunding!F:F,"=successful",Crowdfunding!D:D,"&gt;=35000",Crowdfunding!D:D,"&lt;40000")</f>
        <v>8</v>
      </c>
      <c r="C10" s="11">
        <f>COUNTIFS(Crowdfunding!F:F,"=failed",Crowdfunding!D:D,"&gt;=35000",Crowdfunding!D:D,"&lt;40000")</f>
        <v>3</v>
      </c>
      <c r="D10" s="11">
        <f>COUNTIFS(Crowdfunding!F:F,"=canceled",Crowdfunding!D:D,"&gt;=35000",Crowdfunding!D:D,"&lt;40000")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9" x14ac:dyDescent="0.25">
      <c r="A11" t="s">
        <v>2103</v>
      </c>
      <c r="B11" s="11">
        <f>COUNTIFS(Crowdfunding!F:F,"=successful",Crowdfunding!D:D,"&gt;=40000",Crowdfunding!D:D,"&lt;45000")</f>
        <v>11</v>
      </c>
      <c r="C11" s="11">
        <f>COUNTIFS(Crowdfunding!F:F,"=failed",Crowdfunding!D:D,"&gt;=40000",Crowdfunding!D:D,"&lt;45000")</f>
        <v>3</v>
      </c>
      <c r="D11" s="11">
        <f>COUNTIFS(Crowdfunding!F:F,"=canceled",Crowdfunding!D:D,"&gt;=40000",Crowdfunding!D:D,"&lt;45000")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9" x14ac:dyDescent="0.25">
      <c r="A12" t="s">
        <v>2104</v>
      </c>
      <c r="B12" s="11">
        <f>COUNTIFS(Crowdfunding!F:F,"=successful",Crowdfunding!D:D,"&gt;=45000",Crowdfunding!D:D,"&lt;50000")</f>
        <v>8</v>
      </c>
      <c r="C12" s="11">
        <f>COUNTIFS(Crowdfunding!F:F,"=failed",Crowdfunding!D:D,"&gt;=45000",Crowdfunding!D:D,"&lt;50000")</f>
        <v>3</v>
      </c>
      <c r="D12" s="11">
        <f>COUNTIFS(Crowdfunding!F:F,"=canceled",Crowdfunding!D:D,"&gt;=45000",Crowdfunding!D:D,"&lt;50000")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9" x14ac:dyDescent="0.25">
      <c r="A13" t="s">
        <v>2105</v>
      </c>
      <c r="B13" s="11">
        <f>COUNTIFS(Crowdfunding!F:F,"=successful",Crowdfunding!D:D,"&gt;=50000")</f>
        <v>114</v>
      </c>
      <c r="C13" s="11">
        <f>COUNTIFS(Crowdfunding!F:F,"=failed",Crowdfunding!D:D,"&gt;=50000")</f>
        <v>163</v>
      </c>
      <c r="D13" s="11">
        <f>COUNTIFS(Crowdfunding!F:F,"=canceled",Crowdfunding!D:D,"&gt;=50000")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56E6-E061-4B38-AA2D-BF6668E702FE}">
  <dimension ref="A1:I566"/>
  <sheetViews>
    <sheetView workbookViewId="0">
      <selection activeCell="L1" sqref="L1:L1048576"/>
    </sheetView>
  </sheetViews>
  <sheetFormatPr defaultRowHeight="15.75" x14ac:dyDescent="0.25"/>
  <cols>
    <col min="2" max="2" width="12.625" bestFit="1" customWidth="1"/>
    <col min="5" max="5" width="12.625" bestFit="1" customWidth="1"/>
    <col min="7" max="7" width="17.75" bestFit="1" customWidth="1"/>
    <col min="8" max="8" width="13" bestFit="1" customWidth="1"/>
    <col min="12" max="12" width="12.625" bestFit="1" customWidth="1"/>
  </cols>
  <sheetData>
    <row r="1" spans="1:9" x14ac:dyDescent="0.25">
      <c r="A1" t="s">
        <v>4</v>
      </c>
      <c r="B1" t="s">
        <v>5</v>
      </c>
      <c r="D1" t="s">
        <v>4</v>
      </c>
      <c r="E1" t="s">
        <v>5</v>
      </c>
    </row>
    <row r="2" spans="1:9" x14ac:dyDescent="0.25">
      <c r="A2" t="s">
        <v>20</v>
      </c>
      <c r="B2">
        <v>158</v>
      </c>
      <c r="D2" t="s">
        <v>14</v>
      </c>
      <c r="E2">
        <v>0</v>
      </c>
      <c r="G2" s="10" t="s">
        <v>2114</v>
      </c>
      <c r="H2" s="10" t="s">
        <v>2106</v>
      </c>
      <c r="I2" s="10" t="s">
        <v>2107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  <c r="G3" s="10" t="s">
        <v>2108</v>
      </c>
      <c r="H3">
        <f>AVERAGE(B2:B566)</f>
        <v>851.14690265486729</v>
      </c>
      <c r="I3">
        <f>AVERAGE(E2:E365)</f>
        <v>585.61538461538464</v>
      </c>
    </row>
    <row r="4" spans="1:9" x14ac:dyDescent="0.25">
      <c r="A4" t="s">
        <v>20</v>
      </c>
      <c r="B4">
        <v>174</v>
      </c>
      <c r="D4" t="s">
        <v>14</v>
      </c>
      <c r="E4">
        <v>53</v>
      </c>
      <c r="G4" s="10" t="s">
        <v>2109</v>
      </c>
      <c r="H4">
        <f>MEDIAN(B2:B566)</f>
        <v>201</v>
      </c>
      <c r="I4">
        <f>MEDIAN(E2:E365)</f>
        <v>114.5</v>
      </c>
    </row>
    <row r="5" spans="1:9" x14ac:dyDescent="0.25">
      <c r="A5" t="s">
        <v>20</v>
      </c>
      <c r="B5">
        <v>227</v>
      </c>
      <c r="D5" t="s">
        <v>14</v>
      </c>
      <c r="E5">
        <v>18</v>
      </c>
      <c r="G5" s="10" t="s">
        <v>2110</v>
      </c>
      <c r="H5">
        <f>MIN(B2:B566)</f>
        <v>16</v>
      </c>
      <c r="I5">
        <f>MIN(E2:E365)</f>
        <v>0</v>
      </c>
    </row>
    <row r="6" spans="1:9" x14ac:dyDescent="0.25">
      <c r="A6" t="s">
        <v>20</v>
      </c>
      <c r="B6">
        <v>220</v>
      </c>
      <c r="D6" t="s">
        <v>14</v>
      </c>
      <c r="E6">
        <v>44</v>
      </c>
      <c r="G6" s="10" t="s">
        <v>2111</v>
      </c>
      <c r="H6">
        <f>MAX(B2:B566)</f>
        <v>7295</v>
      </c>
      <c r="I6">
        <f>MAX(E2:E365)</f>
        <v>6080</v>
      </c>
    </row>
    <row r="7" spans="1:9" x14ac:dyDescent="0.25">
      <c r="A7" t="s">
        <v>20</v>
      </c>
      <c r="B7">
        <v>98</v>
      </c>
      <c r="D7" t="s">
        <v>14</v>
      </c>
      <c r="E7">
        <v>27</v>
      </c>
      <c r="G7" s="10" t="s">
        <v>2112</v>
      </c>
      <c r="H7">
        <f>_xlfn.VAR.P(B2:B566)</f>
        <v>1603373.7324019109</v>
      </c>
      <c r="I7">
        <f>_xlfn.VAR.P(E2:E365)</f>
        <v>921574.68174133555</v>
      </c>
    </row>
    <row r="8" spans="1:9" x14ac:dyDescent="0.25">
      <c r="A8" t="s">
        <v>20</v>
      </c>
      <c r="B8">
        <v>100</v>
      </c>
      <c r="D8" t="s">
        <v>14</v>
      </c>
      <c r="E8">
        <v>55</v>
      </c>
      <c r="G8" s="10" t="s">
        <v>2113</v>
      </c>
      <c r="H8">
        <f>_xlfn.STDEV.P(B2:B566)</f>
        <v>1266.2439466397898</v>
      </c>
      <c r="I8">
        <f>_xlfn.STDEV.P(E2:E365)</f>
        <v>959.98681331637863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</row>
    <row r="12" spans="1:9" x14ac:dyDescent="0.25">
      <c r="A12" t="s">
        <v>20</v>
      </c>
      <c r="B12">
        <v>142</v>
      </c>
      <c r="D12" t="s">
        <v>14</v>
      </c>
      <c r="E12">
        <v>558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</row>
    <row r="17" spans="1:5" x14ac:dyDescent="0.25">
      <c r="A17" t="s">
        <v>20</v>
      </c>
      <c r="B17">
        <v>129</v>
      </c>
      <c r="D17" t="s">
        <v>14</v>
      </c>
      <c r="E17">
        <v>1</v>
      </c>
    </row>
    <row r="18" spans="1:5" x14ac:dyDescent="0.25">
      <c r="A18" t="s">
        <v>20</v>
      </c>
      <c r="B18">
        <v>226</v>
      </c>
      <c r="D18" t="s">
        <v>14</v>
      </c>
      <c r="E18">
        <v>1467</v>
      </c>
    </row>
    <row r="19" spans="1:5" x14ac:dyDescent="0.25">
      <c r="A19" t="s">
        <v>20</v>
      </c>
      <c r="B19">
        <v>5419</v>
      </c>
      <c r="D19" t="s">
        <v>14</v>
      </c>
      <c r="E19">
        <v>75</v>
      </c>
    </row>
    <row r="20" spans="1:5" x14ac:dyDescent="0.25">
      <c r="A20" t="s">
        <v>20</v>
      </c>
      <c r="B20">
        <v>165</v>
      </c>
      <c r="D20" t="s">
        <v>14</v>
      </c>
      <c r="E20">
        <v>120</v>
      </c>
    </row>
    <row r="21" spans="1:5" x14ac:dyDescent="0.25">
      <c r="A21" t="s">
        <v>20</v>
      </c>
      <c r="B21">
        <v>1965</v>
      </c>
      <c r="D21" t="s">
        <v>14</v>
      </c>
      <c r="E21">
        <v>2253</v>
      </c>
    </row>
    <row r="22" spans="1:5" x14ac:dyDescent="0.25">
      <c r="A22" t="s">
        <v>20</v>
      </c>
      <c r="B22">
        <v>16</v>
      </c>
      <c r="D22" t="s">
        <v>14</v>
      </c>
      <c r="E22">
        <v>5</v>
      </c>
    </row>
    <row r="23" spans="1:5" x14ac:dyDescent="0.25">
      <c r="A23" t="s">
        <v>20</v>
      </c>
      <c r="B23">
        <v>107</v>
      </c>
      <c r="D23" t="s">
        <v>14</v>
      </c>
      <c r="E23">
        <v>38</v>
      </c>
    </row>
    <row r="24" spans="1:5" x14ac:dyDescent="0.25">
      <c r="A24" t="s">
        <v>20</v>
      </c>
      <c r="B24">
        <v>134</v>
      </c>
      <c r="D24" t="s">
        <v>14</v>
      </c>
      <c r="E24">
        <v>12</v>
      </c>
    </row>
    <row r="25" spans="1:5" x14ac:dyDescent="0.25">
      <c r="A25" t="s">
        <v>20</v>
      </c>
      <c r="B25">
        <v>198</v>
      </c>
      <c r="D25" t="s">
        <v>14</v>
      </c>
      <c r="E25">
        <v>1684</v>
      </c>
    </row>
    <row r="26" spans="1:5" x14ac:dyDescent="0.25">
      <c r="A26" t="s">
        <v>20</v>
      </c>
      <c r="B26">
        <v>111</v>
      </c>
      <c r="D26" t="s">
        <v>14</v>
      </c>
      <c r="E26">
        <v>56</v>
      </c>
    </row>
    <row r="27" spans="1:5" x14ac:dyDescent="0.25">
      <c r="A27" t="s">
        <v>20</v>
      </c>
      <c r="B27">
        <v>222</v>
      </c>
      <c r="D27" t="s">
        <v>14</v>
      </c>
      <c r="E27">
        <v>838</v>
      </c>
    </row>
    <row r="28" spans="1:5" x14ac:dyDescent="0.25">
      <c r="A28" t="s">
        <v>20</v>
      </c>
      <c r="B28">
        <v>6212</v>
      </c>
      <c r="D28" t="s">
        <v>14</v>
      </c>
      <c r="E28">
        <v>1000</v>
      </c>
    </row>
    <row r="29" spans="1:5" x14ac:dyDescent="0.25">
      <c r="A29" t="s">
        <v>20</v>
      </c>
      <c r="B29">
        <v>98</v>
      </c>
      <c r="D29" t="s">
        <v>14</v>
      </c>
      <c r="E29">
        <v>1482</v>
      </c>
    </row>
    <row r="30" spans="1:5" x14ac:dyDescent="0.25">
      <c r="A30" t="s">
        <v>20</v>
      </c>
      <c r="B30">
        <v>92</v>
      </c>
      <c r="D30" t="s">
        <v>14</v>
      </c>
      <c r="E30">
        <v>106</v>
      </c>
    </row>
    <row r="31" spans="1:5" x14ac:dyDescent="0.25">
      <c r="A31" t="s">
        <v>20</v>
      </c>
      <c r="B31">
        <v>149</v>
      </c>
      <c r="D31" t="s">
        <v>14</v>
      </c>
      <c r="E31">
        <v>679</v>
      </c>
    </row>
    <row r="32" spans="1:5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G1:H944">
    <sortCondition ref="G1:G944"/>
  </sortState>
  <conditionalFormatting sqref="D2:D365 A2:A566 G365:G378 G944:G1048576">
    <cfRule type="containsText" dxfId="3" priority="1" operator="containsText" text="canceled">
      <formula>NOT(ISERROR(SEARCH("canceled",A2)))</formula>
    </cfRule>
    <cfRule type="containsText" dxfId="2" priority="2" operator="containsText" text="failed">
      <formula>NOT(ISERROR(SEARCH("failed",A2)))</formula>
    </cfRule>
    <cfRule type="containsText" dxfId="1" priority="3" operator="containsText" text="live">
      <formula>NOT(ISERROR(SEARCH("live",A2)))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Pivot Table</vt:lpstr>
      <vt:lpstr>Sub-Category Pivot Table</vt:lpstr>
      <vt:lpstr>Date Created Pivot Table</vt:lpstr>
      <vt:lpstr>Crowdfudning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 Krueger</cp:lastModifiedBy>
  <dcterms:created xsi:type="dcterms:W3CDTF">2021-09-29T18:52:28Z</dcterms:created>
  <dcterms:modified xsi:type="dcterms:W3CDTF">2023-10-05T06:21:24Z</dcterms:modified>
</cp:coreProperties>
</file>